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'Precision'!$B$8:$L$130</definedName>
    <definedName name="_xlnm._FilterDatabase" localSheetId="5" hidden="1">'Regression'!$B$10:$H$132</definedName>
    <definedName name="_xlnm.Print_Area" localSheetId="0">'Instructions'!$A$1:$M$25</definedName>
    <definedName name="_xlnm.Print_Area" localSheetId="4">'Precision'!$A$1:$Q$152</definedName>
    <definedName name="_xlnm.Print_Area" localSheetId="3">'Raw candidate data'!$A$1:$R$138</definedName>
    <definedName name="_xlnm.Print_Area" localSheetId="2">'Raw FRM data'!$A$1:$U$138</definedName>
    <definedName name="_xlnm.Print_Area" localSheetId="5">'Regression'!$A$1:$O$140</definedName>
    <definedName name="_xlnm.Print_Area" localSheetId="6">'Summary'!$A$1:$Q$53</definedName>
    <definedName name="_xlnm.Print_Area" localSheetId="1">'Title'!$A$1:$J$35</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 (Col.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on which the test data set was obtained.
</t>
        </r>
      </text>
    </comment>
    <comment ref="R134"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134" authorId="0">
      <text>
        <r>
          <rPr>
            <b/>
            <i/>
            <sz val="8"/>
            <rFont val="Tahoma"/>
            <family val="2"/>
          </rPr>
          <t>Unofficial</t>
        </r>
        <r>
          <rPr>
            <sz val="8"/>
            <rFont val="Tahoma"/>
            <family val="0"/>
          </rPr>
          <t xml:space="preserve"> - includes non-valid data sets. 
</t>
        </r>
      </text>
    </comment>
    <comment ref="T134"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135" authorId="0">
      <text>
        <r>
          <rPr>
            <b/>
            <i/>
            <sz val="8"/>
            <rFont val="Tahoma"/>
            <family val="2"/>
          </rPr>
          <t>Unofficial</t>
        </r>
        <r>
          <rPr>
            <sz val="8"/>
            <rFont val="Tahoma"/>
            <family val="0"/>
          </rPr>
          <t xml:space="preserve"> - includes non-valid data sets.  See the "Precision" sheet for precision for test purposes.
</t>
        </r>
      </text>
    </comment>
    <comment ref="T136" authorId="0">
      <text>
        <r>
          <rPr>
            <b/>
            <i/>
            <sz val="8"/>
            <rFont val="Tahoma"/>
            <family val="2"/>
          </rPr>
          <t>Unofficial</t>
        </r>
        <r>
          <rPr>
            <sz val="8"/>
            <rFont val="Tahoma"/>
            <family val="0"/>
          </rPr>
          <t xml:space="preserve"> - includes non-valid data sets.  See the "Precision" sheet for precision for test purposes.
</t>
        </r>
      </text>
    </comment>
    <comment ref="T137" authorId="0">
      <text>
        <r>
          <rPr>
            <b/>
            <i/>
            <sz val="8"/>
            <rFont val="Tahoma"/>
            <family val="2"/>
          </rPr>
          <t>Unofficial</t>
        </r>
        <r>
          <rPr>
            <sz val="8"/>
            <rFont val="Tahoma"/>
            <family val="0"/>
          </rPr>
          <t xml:space="preserve"> - includes non-valid data sets.  See the "Precision" sheet for precision for test purposes.
</t>
        </r>
      </text>
    </comment>
    <comment ref="T138" authorId="0">
      <text>
        <r>
          <rPr>
            <b/>
            <i/>
            <sz val="8"/>
            <rFont val="Tahoma"/>
            <family val="2"/>
          </rPr>
          <t>Unofficial</t>
        </r>
        <r>
          <rPr>
            <sz val="8"/>
            <rFont val="Tahoma"/>
            <family val="0"/>
          </rPr>
          <t xml:space="preserve"> - includes non-valid data sets.  See the "Precision" sheet for precision for test purposes.
</t>
        </r>
      </text>
    </comment>
    <comment ref="S135" authorId="0">
      <text>
        <r>
          <rPr>
            <b/>
            <i/>
            <sz val="8"/>
            <rFont val="Tahoma"/>
            <family val="2"/>
          </rPr>
          <t>Unofficial</t>
        </r>
        <r>
          <rPr>
            <sz val="8"/>
            <rFont val="Tahoma"/>
            <family val="0"/>
          </rPr>
          <t xml:space="preserve"> - includes non-valid data sets. 
</t>
        </r>
      </text>
    </comment>
    <comment ref="S136" authorId="0">
      <text>
        <r>
          <rPr>
            <b/>
            <i/>
            <sz val="8"/>
            <rFont val="Tahoma"/>
            <family val="2"/>
          </rPr>
          <t>Unofficial</t>
        </r>
        <r>
          <rPr>
            <sz val="8"/>
            <rFont val="Tahoma"/>
            <family val="0"/>
          </rPr>
          <t xml:space="preserve"> - includes non-valid data sets. 
</t>
        </r>
      </text>
    </comment>
    <comment ref="S137" authorId="0">
      <text>
        <r>
          <rPr>
            <b/>
            <i/>
            <sz val="8"/>
            <rFont val="Tahoma"/>
            <family val="2"/>
          </rPr>
          <t>Unofficial</t>
        </r>
        <r>
          <rPr>
            <sz val="8"/>
            <rFont val="Tahoma"/>
            <family val="0"/>
          </rPr>
          <t xml:space="preserve"> - includes non-valid data sets. 
</t>
        </r>
      </text>
    </comment>
    <comment ref="S138" authorId="0">
      <text>
        <r>
          <rPr>
            <b/>
            <i/>
            <sz val="8"/>
            <rFont val="Tahoma"/>
            <family val="2"/>
          </rPr>
          <t>Unofficial</t>
        </r>
        <r>
          <rPr>
            <sz val="8"/>
            <rFont val="Tahoma"/>
            <family val="0"/>
          </rPr>
          <t xml:space="preserve"> - includes non-valid data sets. 
</t>
        </r>
      </text>
    </comment>
    <comment ref="R135" authorId="0">
      <text>
        <r>
          <rPr>
            <b/>
            <i/>
            <sz val="8"/>
            <rFont val="Tahoma"/>
            <family val="2"/>
          </rPr>
          <t>Unofficial</t>
        </r>
        <r>
          <rPr>
            <sz val="8"/>
            <rFont val="Tahoma"/>
            <family val="0"/>
          </rPr>
          <t xml:space="preserve"> - includes non-valid data sets.  See the "Precision" or "Regression" sheets for official test purposes.
</t>
        </r>
      </text>
    </comment>
    <comment ref="R136" authorId="0">
      <text>
        <r>
          <rPr>
            <b/>
            <i/>
            <sz val="8"/>
            <rFont val="Tahoma"/>
            <family val="2"/>
          </rPr>
          <t>Unofficial</t>
        </r>
        <r>
          <rPr>
            <sz val="8"/>
            <rFont val="Tahoma"/>
            <family val="0"/>
          </rPr>
          <t xml:space="preserve"> - includes non-valid data sets.  See the "Precision" or "Regression" sheets for official test purposes.
</t>
        </r>
      </text>
    </comment>
    <comment ref="R137" authorId="0">
      <text>
        <r>
          <rPr>
            <b/>
            <i/>
            <sz val="8"/>
            <rFont val="Tahoma"/>
            <family val="2"/>
          </rPr>
          <t>Unofficial</t>
        </r>
        <r>
          <rPr>
            <sz val="8"/>
            <rFont val="Tahoma"/>
            <family val="0"/>
          </rPr>
          <t xml:space="preserve"> - includes non-valid data sets.  See the "Precision" or "Regression" sheets for official test purposes.
</t>
        </r>
      </text>
    </comment>
    <comment ref="R138" authorId="0">
      <text>
        <r>
          <rPr>
            <b/>
            <i/>
            <sz val="8"/>
            <rFont val="Tahoma"/>
            <family val="2"/>
          </rPr>
          <t>Unofficial</t>
        </r>
        <r>
          <rPr>
            <sz val="8"/>
            <rFont val="Tahoma"/>
            <family val="0"/>
          </rPr>
          <t xml:space="preserve"> - includes non-valid data sets.  See the "Precision" or "Regression" sheets for official test purposes.
</t>
        </r>
      </text>
    </comment>
    <comment ref="N134"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concentration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134" authorId="0">
      <text>
        <r>
          <rPr>
            <sz val="8"/>
            <rFont val="Tahoma"/>
            <family val="0"/>
          </rPr>
          <t xml:space="preserve">See the "Precision" or "Regression" sheets for official calculations for valid data sets.
</t>
        </r>
      </text>
    </comment>
    <comment ref="O134" authorId="0">
      <text>
        <r>
          <rPr>
            <b/>
            <i/>
            <sz val="8"/>
            <rFont val="Tahoma"/>
            <family val="2"/>
          </rPr>
          <t>Unofficial</t>
        </r>
        <r>
          <rPr>
            <sz val="8"/>
            <rFont val="Tahoma"/>
            <family val="0"/>
          </rPr>
          <t xml:space="preserve"> - includes non-valid data sets.  See the "Precision" or "Regression" sheets for official test purposes.
</t>
        </r>
      </text>
    </comment>
    <comment ref="O135" authorId="0">
      <text>
        <r>
          <rPr>
            <b/>
            <i/>
            <sz val="8"/>
            <rFont val="Tahoma"/>
            <family val="2"/>
          </rPr>
          <t>Unofficial</t>
        </r>
        <r>
          <rPr>
            <sz val="8"/>
            <rFont val="Tahoma"/>
            <family val="0"/>
          </rPr>
          <t xml:space="preserve"> - includes non-valid data sets.  See the "Precision" or "Regression" sheets for official test purposes.
</t>
        </r>
      </text>
    </comment>
    <comment ref="O136" authorId="0">
      <text>
        <r>
          <rPr>
            <b/>
            <i/>
            <sz val="8"/>
            <rFont val="Tahoma"/>
            <family val="2"/>
          </rPr>
          <t>Unofficial</t>
        </r>
        <r>
          <rPr>
            <sz val="8"/>
            <rFont val="Tahoma"/>
            <family val="0"/>
          </rPr>
          <t xml:space="preserve"> - includes non-valid data sets.  See the "Precision" or "Regression" sheets for official test purposes.
</t>
        </r>
      </text>
    </comment>
    <comment ref="O137" authorId="0">
      <text>
        <r>
          <rPr>
            <b/>
            <i/>
            <sz val="8"/>
            <rFont val="Tahoma"/>
            <family val="2"/>
          </rPr>
          <t>Unofficial</t>
        </r>
        <r>
          <rPr>
            <sz val="8"/>
            <rFont val="Tahoma"/>
            <family val="0"/>
          </rPr>
          <t xml:space="preserve"> - includes non-valid data sets.  See the "Precision" or "Regression" sheets for official test purposes.
</t>
        </r>
      </text>
    </comment>
    <comment ref="O138" authorId="0">
      <text>
        <r>
          <rPr>
            <b/>
            <i/>
            <sz val="8"/>
            <rFont val="Tahoma"/>
            <family val="2"/>
          </rPr>
          <t>Unofficial</t>
        </r>
        <r>
          <rPr>
            <sz val="8"/>
            <rFont val="Tahoma"/>
            <family val="0"/>
          </rPr>
          <t xml:space="preserve"> - includes non-valid data sets.  See the "Precision" or "Regression" sheets for official test purposes.
</t>
        </r>
      </text>
    </comment>
    <comment ref="P134" authorId="0">
      <text>
        <r>
          <rPr>
            <b/>
            <i/>
            <sz val="8"/>
            <rFont val="Tahoma"/>
            <family val="2"/>
          </rPr>
          <t>Unofficial</t>
        </r>
        <r>
          <rPr>
            <sz val="8"/>
            <rFont val="Tahoma"/>
            <family val="0"/>
          </rPr>
          <t xml:space="preserve"> - includes non-valid data sets. 
</t>
        </r>
      </text>
    </comment>
    <comment ref="P135" authorId="0">
      <text>
        <r>
          <rPr>
            <b/>
            <i/>
            <sz val="8"/>
            <rFont val="Tahoma"/>
            <family val="2"/>
          </rPr>
          <t>Unofficial</t>
        </r>
        <r>
          <rPr>
            <sz val="8"/>
            <rFont val="Tahoma"/>
            <family val="0"/>
          </rPr>
          <t xml:space="preserve"> - includes non-valid data sets. 
</t>
        </r>
      </text>
    </comment>
    <comment ref="P136" authorId="0">
      <text>
        <r>
          <rPr>
            <b/>
            <i/>
            <sz val="8"/>
            <rFont val="Tahoma"/>
            <family val="2"/>
          </rPr>
          <t>Unofficial</t>
        </r>
        <r>
          <rPr>
            <sz val="8"/>
            <rFont val="Tahoma"/>
            <family val="0"/>
          </rPr>
          <t xml:space="preserve"> - includes non-valid data sets. 
</t>
        </r>
      </text>
    </comment>
    <comment ref="P137" authorId="0">
      <text>
        <r>
          <rPr>
            <b/>
            <i/>
            <sz val="8"/>
            <rFont val="Tahoma"/>
            <family val="2"/>
          </rPr>
          <t>Unofficial</t>
        </r>
        <r>
          <rPr>
            <sz val="8"/>
            <rFont val="Tahoma"/>
            <family val="0"/>
          </rPr>
          <t xml:space="preserve"> - includes non-valid data sets. 
</t>
        </r>
      </text>
    </comment>
    <comment ref="P138" authorId="0">
      <text>
        <r>
          <rPr>
            <b/>
            <i/>
            <sz val="8"/>
            <rFont val="Tahoma"/>
            <family val="2"/>
          </rPr>
          <t>Unofficial</t>
        </r>
        <r>
          <rPr>
            <sz val="8"/>
            <rFont val="Tahoma"/>
            <family val="0"/>
          </rPr>
          <t xml:space="preserve"> - includes non-valid data sets. 
</t>
        </r>
      </text>
    </comment>
    <comment ref="Q134" authorId="0">
      <text>
        <r>
          <rPr>
            <b/>
            <i/>
            <sz val="8"/>
            <rFont val="Tahoma"/>
            <family val="2"/>
          </rPr>
          <t>Unofficial</t>
        </r>
        <r>
          <rPr>
            <sz val="8"/>
            <rFont val="Tahoma"/>
            <family val="0"/>
          </rPr>
          <t xml:space="preserve"> - includes non-valid data sets.  See the "Precision" sheet for precision for test purposes.
</t>
        </r>
      </text>
    </comment>
    <comment ref="Q135" authorId="0">
      <text>
        <r>
          <rPr>
            <b/>
            <i/>
            <sz val="8"/>
            <rFont val="Tahoma"/>
            <family val="2"/>
          </rPr>
          <t>Unofficial</t>
        </r>
        <r>
          <rPr>
            <sz val="8"/>
            <rFont val="Tahoma"/>
            <family val="0"/>
          </rPr>
          <t xml:space="preserve"> - includes non-valid data sets.  See the "Precision" sheet for precision for test purposes.
</t>
        </r>
      </text>
    </comment>
    <comment ref="Q136" authorId="0">
      <text>
        <r>
          <rPr>
            <b/>
            <i/>
            <sz val="8"/>
            <rFont val="Tahoma"/>
            <family val="2"/>
          </rPr>
          <t>Unofficial</t>
        </r>
        <r>
          <rPr>
            <sz val="8"/>
            <rFont val="Tahoma"/>
            <family val="0"/>
          </rPr>
          <t xml:space="preserve"> - includes non-valid data sets.  See the "Precision" sheet for precision for test purposes.
</t>
        </r>
      </text>
    </comment>
    <comment ref="Q137" authorId="0">
      <text>
        <r>
          <rPr>
            <b/>
            <i/>
            <sz val="8"/>
            <rFont val="Tahoma"/>
            <family val="2"/>
          </rPr>
          <t>Unofficial</t>
        </r>
        <r>
          <rPr>
            <sz val="8"/>
            <rFont val="Tahoma"/>
            <family val="0"/>
          </rPr>
          <t xml:space="preserve"> - includes non-valid data sets.  See the "Precision" sheet for precision for test purposes.
</t>
        </r>
      </text>
    </comment>
    <comment ref="Q138" authorId="0">
      <text>
        <r>
          <rPr>
            <b/>
            <i/>
            <sz val="8"/>
            <rFont val="Tahoma"/>
            <family val="2"/>
          </rPr>
          <t>Unofficial</t>
        </r>
        <r>
          <rPr>
            <sz val="8"/>
            <rFont val="Tahoma"/>
            <family val="0"/>
          </rPr>
          <t xml:space="preserve"> - includes non-valid data sets.  See the "Precision" sheet for precision for test purposes.
</t>
        </r>
      </text>
    </comment>
    <comment ref="C11" authorId="0">
      <text>
        <r>
          <rPr>
            <sz val="8"/>
            <rFont val="Tahoma"/>
            <family val="2"/>
          </rPr>
          <t>Enter date on which the data set was obtained.</t>
        </r>
      </text>
    </comment>
  </commentList>
</comments>
</file>

<file path=xl/comments5.xml><?xml version="1.0" encoding="utf-8"?>
<comments xmlns="http://schemas.openxmlformats.org/spreadsheetml/2006/main">
  <authors>
    <author>mcelroyf</author>
  </authors>
  <commentList>
    <comment ref="K141"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41"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132"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2"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2"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142" authorId="0">
      <text>
        <r>
          <rPr>
            <sz val="8"/>
            <rFont val="Tahoma"/>
            <family val="0"/>
          </rPr>
          <t xml:space="preserve">Requirement for method precision [Table C-4].
</t>
        </r>
      </text>
    </comment>
    <comment ref="K142" authorId="0">
      <text>
        <r>
          <rPr>
            <sz val="8"/>
            <rFont val="Tahoma"/>
            <family val="0"/>
          </rPr>
          <t xml:space="preserve">Requirement for FRM method precision [Table C-4].
</t>
        </r>
      </text>
    </comment>
    <comment ref="L142" authorId="0">
      <text>
        <r>
          <rPr>
            <sz val="8"/>
            <rFont val="Tahoma"/>
            <family val="0"/>
          </rPr>
          <t xml:space="preserve">Requirement for Candidate method precision [Table C-4].
</t>
        </r>
      </text>
    </comment>
    <comment ref="J141"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143" authorId="0">
      <text>
        <r>
          <rPr>
            <sz val="8"/>
            <rFont val="Tahoma"/>
            <family val="0"/>
          </rPr>
          <t xml:space="preserve">Test results are based only on the calculated precision, not considering whether the number of valid data sets is sufficient.
</t>
        </r>
      </text>
    </comment>
    <comment ref="K143" authorId="0">
      <text>
        <r>
          <rPr>
            <sz val="8"/>
            <rFont val="Tahoma"/>
            <family val="0"/>
          </rPr>
          <t xml:space="preserve">Test result is based only on the calculated precision, not considering whether the number of valid data sets is sufficient.
</t>
        </r>
      </text>
    </comment>
    <comment ref="L143"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134"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135"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138"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135"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135"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135"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136" authorId="0">
      <text>
        <r>
          <rPr>
            <sz val="8"/>
            <rFont val="Tahoma"/>
            <family val="0"/>
          </rPr>
          <t xml:space="preserve">[Limit specified by Table C-4.]
</t>
        </r>
      </text>
    </comment>
    <comment ref="O137" authorId="0">
      <text>
        <r>
          <rPr>
            <sz val="8"/>
            <rFont val="Tahoma"/>
            <family val="0"/>
          </rPr>
          <t xml:space="preserve">[Limit specified by Table C-4.]
</t>
        </r>
      </text>
    </comment>
    <comment ref="L138" authorId="0">
      <text>
        <r>
          <rPr>
            <sz val="8"/>
            <rFont val="Tahoma"/>
            <family val="0"/>
          </rPr>
          <t xml:space="preserve">Test results are based only on the calculated values, not considering whether the number of valid data sets is sufficient.
</t>
        </r>
      </text>
    </comment>
    <comment ref="M138" authorId="0">
      <text>
        <r>
          <rPr>
            <sz val="8"/>
            <rFont val="Tahoma"/>
            <family val="0"/>
          </rPr>
          <t xml:space="preserve">Test result is based only on the calculated value, not considering whether the number of valid data sets is sufficient.
</t>
        </r>
      </text>
    </comment>
    <comment ref="N138" authorId="0">
      <text>
        <r>
          <rPr>
            <sz val="8"/>
            <rFont val="Tahoma"/>
            <family val="0"/>
          </rPr>
          <t xml:space="preserve">Test result is based only on the calculated value, not considering whether the number of valid data sets is sufficient.
</t>
        </r>
      </text>
    </comment>
    <comment ref="O138" authorId="0">
      <text>
        <r>
          <rPr>
            <sz val="8"/>
            <rFont val="Tahoma"/>
            <family val="0"/>
          </rPr>
          <t xml:space="preserve">Test result is based only on the calculated value, not considering whether the number of valid data sets is sufficient.
</t>
        </r>
      </text>
    </comment>
    <comment ref="N136" authorId="0">
      <text>
        <r>
          <rPr>
            <sz val="8"/>
            <rFont val="Tahoma"/>
            <family val="0"/>
          </rPr>
          <t xml:space="preserve">[Limit specified by Table C-4.]
</t>
        </r>
      </text>
    </comment>
    <comment ref="M137" authorId="0">
      <text>
        <r>
          <rPr>
            <sz val="8"/>
            <rFont val="Tahoma"/>
            <family val="0"/>
          </rPr>
          <t xml:space="preserve">[Limit specified by Table C-4.]
</t>
        </r>
      </text>
    </comment>
    <comment ref="N137"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<sst xmlns="http://schemas.openxmlformats.org/spreadsheetml/2006/main" count="295" uniqueCount="190">
  <si>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</si>
  <si>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</si>
  <si>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</si>
  <si>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</si>
  <si>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</si>
  <si>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</si>
  <si>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</si>
  <si>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</si>
  <si>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</si>
  <si>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</si>
  <si>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</si>
  <si>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</si>
  <si>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</si>
  <si>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</si>
  <si>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</si>
  <si>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</si>
  <si>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</si>
  <si>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</si>
  <si>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</si>
  <si>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</si>
  <si>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</si>
  <si>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</si>
  <si>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</si>
  <si>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</si>
  <si>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</si>
  <si>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</si>
  <si>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</si>
  <si>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</si>
  <si>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</si>
  <si>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</si>
  <si>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</si>
  <si>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</si>
  <si>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</si>
  <si>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</si>
  <si>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</si>
  <si>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</si>
  <si>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</si>
  <si>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</si>
  <si>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</si>
  <si>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</si>
  <si>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</si>
  <si>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</si>
  <si>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</si>
  <si>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</si>
  <si>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</si>
  <si>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</si>
  <si>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</si>
  <si>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</si>
  <si>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</si>
  <si>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</si>
  <si>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</si>
  <si>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</si>
  <si>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</si>
  <si>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</si>
  <si>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</si>
  <si>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</si>
  <si>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</si>
  <si>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</si>
  <si>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</si>
  <si>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</si>
  <si>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</si>
  <si>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</si>
  <si>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</si>
  <si>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</si>
  <si>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</si>
  <si>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</si>
  <si>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</si>
  <si>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</si>
  <si>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</si>
  <si>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</si>
  <si>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</si>
  <si>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</si>
  <si>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</si>
  <si>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</si>
  <si>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</si>
  <si>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</si>
  <si>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</si>
  <si>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</si>
  <si>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</si>
  <si>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</si>
  <si>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</si>
  <si>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</si>
  <si>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</si>
  <si>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</si>
  <si>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</si>
  <si>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</si>
  <si>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</si>
  <si>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</si>
  <si>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</si>
  <si>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</si>
  <si>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</si>
  <si>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</si>
  <si>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</si>
  <si>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</si>
  <si>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</si>
  <si>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</si>
  <si>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</si>
  <si>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</si>
  <si>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</si>
  <si>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</si>
  <si>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</si>
  <si>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</si>
  <si>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</si>
  <si>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</si>
  <si>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</si>
  <si>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</si>
  <si>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</si>
  <si>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</si>
  <si>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</si>
  <si>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</si>
  <si>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</si>
  <si>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</si>
  <si>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</si>
  <si>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</si>
  <si>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</si>
  <si>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</si>
  <si>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</si>
  <si>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</si>
  <si>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xml:space="preserve">   FRM data" and "Raw</t>
  </si>
  <si>
    <t>● Select valid data sets on the</t>
  </si>
  <si>
    <t xml:space="preserve">   candidate data" sheets ▼.</t>
  </si>
  <si>
    <t>● View test results on the</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</si>
  <si>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</si>
  <si>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</si>
  <si>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</si>
  <si>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</si>
  <si>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</si>
  <si>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</si>
  <si>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</si>
  <si>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</si>
  <si>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</si>
  <si>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</si>
  <si>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</si>
  <si>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</si>
  <si>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</si>
  <si>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</si>
  <si>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</si>
  <si>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</si>
  <si>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type:</t>
  </si>
  <si>
    <t xml:space="preserve">         Site MSA:</t>
  </si>
  <si>
    <t>of values</t>
  </si>
  <si>
    <t>Candidate Method (ARM) data entry</t>
  </si>
  <si>
    <t># values</t>
  </si>
  <si>
    <t>PM2.5</t>
  </si>
  <si>
    <t>III</t>
  </si>
  <si>
    <t>Test requirements - Class III</t>
  </si>
  <si>
    <t>Class III</t>
  </si>
  <si>
    <t>Number of valid data sets required for ARM Comparison:</t>
  </si>
  <si>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</si>
  <si>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</si>
  <si>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</si>
  <si>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</si>
  <si>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</si>
  <si>
    <t>Description:</t>
  </si>
  <si>
    <t xml:space="preserve">    Site Name:</t>
  </si>
  <si>
    <r>
      <t>1.  Enter applicant, candidate method, site, sampling frequency, and other identification information in the "</t>
    </r>
    <r>
      <rPr>
        <b/>
        <sz val="10"/>
        <rFont val="Arial"/>
        <family val="2"/>
      </rPr>
      <t>Title</t>
    </r>
    <r>
      <rPr>
        <sz val="10"/>
        <rFont val="Arial"/>
        <family val="0"/>
      </rPr>
      <t>" tab.</t>
    </r>
  </si>
  <si>
    <r>
      <t>7. Similarly, enter the multiple candidate ARM data at the "</t>
    </r>
    <r>
      <rPr>
        <b/>
        <sz val="10"/>
        <rFont val="Arial"/>
        <family val="2"/>
      </rPr>
      <t>Raw candidate data</t>
    </r>
    <r>
      <rPr>
        <sz val="10"/>
        <rFont val="Arial"/>
        <family val="0"/>
      </rPr>
      <t xml:space="preserve">" tab.  Again, the mean and precision are calculated, and an outlier test will check the data, but the outlier test results are ignored for test purposes. Do not delete any invalid data sets on this "Raw candidate data" tab as invalid data sets will be filtered out in other tabs.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test statistics using only valid data are calculated in other tabs.</t>
    </r>
  </si>
  <si>
    <t>● Enter applicant, candidate</t>
  </si>
  <si>
    <t xml:space="preserve">   method, and test site </t>
  </si>
  <si>
    <t xml:space="preserve">   single FRM or candidate</t>
  </si>
  <si>
    <t xml:space="preserve">   data may be entered directly</t>
  </si>
  <si>
    <r>
      <t xml:space="preserve">   </t>
    </r>
    <r>
      <rPr>
        <b/>
        <sz val="10"/>
        <rFont val="Arial"/>
        <family val="2"/>
      </rPr>
      <t>ARM measurements</t>
    </r>
    <r>
      <rPr>
        <sz val="10"/>
        <rFont val="Arial"/>
        <family val="0"/>
      </rPr>
      <t>, the</t>
    </r>
  </si>
  <si>
    <t xml:space="preserve">   on the "Regression" sheet ▼</t>
  </si>
  <si>
    <t xml:space="preserve">   "Precision" (if used) and </t>
  </si>
  <si>
    <t>■ If data sets include only</t>
  </si>
  <si>
    <t xml:space="preserve">   "Regression" sheets* ▼.</t>
  </si>
  <si>
    <t xml:space="preserve">   "Summary" sheet* ▼.</t>
  </si>
  <si>
    <r>
      <t xml:space="preserve">   information here </t>
    </r>
    <r>
      <rPr>
        <sz val="10"/>
        <rFont val="Arial"/>
        <family val="2"/>
      </rPr>
      <t>►</t>
    </r>
    <r>
      <rPr>
        <sz val="10"/>
        <rFont val="Arial"/>
        <family val="0"/>
      </rPr>
      <t>.</t>
    </r>
  </si>
  <si>
    <t xml:space="preserve">     FRM sample freq.:</t>
  </si>
  <si>
    <t xml:space="preserve">Validity </t>
  </si>
  <si>
    <t xml:space="preserve">Candidate </t>
  </si>
  <si>
    <r>
      <t>If all the data sets consist of only 1 FRM measurement and only 1 candidate method measurement</t>
    </r>
    <r>
      <rPr>
        <sz val="10"/>
        <rFont val="Arial"/>
        <family val="0"/>
      </rPr>
      <t>, then those values may be entered directly       in the "</t>
    </r>
    <r>
      <rPr>
        <b/>
        <sz val="10"/>
        <rFont val="Arial"/>
        <family val="2"/>
      </rPr>
      <t>Data set mean</t>
    </r>
    <r>
      <rPr>
        <sz val="10"/>
        <rFont val="Arial"/>
        <family val="0"/>
      </rPr>
      <t>" columns here  ▼ and here  ▼ , in which case the Raw data and Precision spreadsheets are not used.</t>
    </r>
    <r>
      <rPr>
        <b/>
        <sz val="10"/>
        <rFont val="Arial"/>
        <family val="2"/>
      </rPr>
      <t xml:space="preserve"> If a data set is not valid, delete the "ok" here</t>
    </r>
    <r>
      <rPr>
        <sz val="10"/>
        <rFont val="Arial"/>
        <family val="0"/>
      </rPr>
      <t xml:space="preserve"> </t>
    </r>
    <r>
      <rPr>
        <sz val="10"/>
        <rFont val="Arial"/>
        <family val="0"/>
      </rPr>
      <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</si>
  <si>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(if applicable) and </t>
    </r>
    <r>
      <rPr>
        <b/>
        <sz val="10"/>
        <rFont val="Arial"/>
        <family val="2"/>
      </rPr>
      <t>Regression</t>
    </r>
    <r>
      <rPr>
        <sz val="10"/>
        <rFont val="Arial"/>
        <family val="0"/>
      </rPr>
      <t xml:space="preserve"> tabs, then click on "all" to include the new data.  Then click on ▼ and "ok" again to filter out the invalid data sets.</t>
    </r>
  </si>
  <si>
    <r>
      <t>Method (ARM)</t>
    </r>
    <r>
      <rPr>
        <b/>
        <sz val="18"/>
        <rFont val="Arial"/>
        <family val="2"/>
      </rPr>
      <t xml:space="preserve"> for PM</t>
    </r>
    <r>
      <rPr>
        <b/>
        <vertAlign val="subscript"/>
        <sz val="18"/>
        <rFont val="Arial"/>
        <family val="2"/>
      </rPr>
      <t>2.5</t>
    </r>
    <r>
      <rPr>
        <b/>
        <sz val="18"/>
        <rFont val="Arial"/>
        <family val="2"/>
      </rPr>
      <t xml:space="preserve"> [40 CFR 58, Appendix C]</t>
    </r>
  </si>
  <si>
    <r>
      <t xml:space="preserve"> Request for Approval of an </t>
    </r>
    <r>
      <rPr>
        <b/>
        <u val="single"/>
        <sz val="22"/>
        <rFont val="Arial"/>
        <family val="2"/>
      </rPr>
      <t>Approved Regional</t>
    </r>
  </si>
  <si>
    <r>
      <t xml:space="preserve">   This spreadsheet is designed to run on </t>
    </r>
    <r>
      <rPr>
        <b/>
        <sz val="10"/>
        <rFont val="Arial"/>
        <family val="2"/>
      </rPr>
      <t>Excel 2003 (</t>
    </r>
    <r>
      <rPr>
        <sz val="10"/>
        <rFont val="Arial"/>
        <family val="2"/>
      </rPr>
      <t>with zoom set to 100%)</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(if used) and </t>
    </r>
    <r>
      <rPr>
        <b/>
        <sz val="10"/>
        <rFont val="Arial"/>
        <family val="2"/>
      </rPr>
      <t>Regression</t>
    </r>
    <r>
      <rPr>
        <sz val="10"/>
        <rFont val="Arial"/>
        <family val="0"/>
      </rPr>
      <t xml:space="preserve"> sheets must be unprotected (Tools&gt;Protection&gt;Unprotect Sheet) to make the data filters work. Also, for best viewing, the zoom should be set to </t>
    </r>
    <r>
      <rPr>
        <b/>
        <sz val="10"/>
        <rFont val="Arial"/>
        <family val="2"/>
      </rPr>
      <t>75</t>
    </r>
    <r>
      <rPr>
        <sz val="10"/>
        <rFont val="Arial"/>
        <family val="0"/>
      </rPr>
      <t>%.</t>
    </r>
  </si>
  <si>
    <r>
      <t>4. If the daily data sets include multiple FRM or multiple candidate ARM measurements, enter the FRM data first (if multiple) at the "</t>
    </r>
    <r>
      <rPr>
        <b/>
        <sz val="10"/>
        <rFont val="Arial"/>
        <family val="2"/>
      </rPr>
      <t>Raw FRM data</t>
    </r>
    <r>
      <rPr>
        <sz val="10"/>
        <rFont val="Arial"/>
        <family val="0"/>
      </rPr>
      <t>" tab, because the test dates associated with each data set will then be automatically carried to the "</t>
    </r>
    <r>
      <rPr>
        <b/>
        <sz val="10"/>
        <rFont val="Arial"/>
        <family val="2"/>
      </rPr>
      <t>Raw candidate data</t>
    </r>
    <r>
      <rPr>
        <sz val="10"/>
        <rFont val="Arial"/>
        <family val="0"/>
      </rPr>
      <t>" sheet.  Then enter the candidate method data (if multiple) at the "</t>
    </r>
    <r>
      <rPr>
        <b/>
        <sz val="10"/>
        <rFont val="Arial"/>
        <family val="2"/>
      </rPr>
      <t>Raw Candidate data</t>
    </r>
    <r>
      <rPr>
        <sz val="10"/>
        <rFont val="Arial"/>
        <family val="0"/>
      </rPr>
      <t>" tab. Use the Comments columns to enter any possibly pertinent information about any of the measurements in either the FRM or Candidate data subset.</t>
    </r>
  </si>
  <si>
    <r>
      <t>11. Required data calculations for the ARM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  If the data sets contain only single candidate method measurements, precision for the candidate method cannot be determined and must be obtained from other data.</t>
    </r>
  </si>
  <si>
    <t xml:space="preserve"> Data and Calculating Test Results Related to a</t>
  </si>
  <si>
    <r>
      <t>2.  The test data should be in the form of daily "data sets" consisting of nominal 24-hour integrated ambient PM concentration measurements, with each set containing at least 1 FRM measurement and at least 1 collocated and concurrent candidate FEM measurement, in μg/m</t>
    </r>
    <r>
      <rPr>
        <vertAlign val="superscript"/>
        <sz val="10"/>
        <rFont val="Arial"/>
        <family val="2"/>
      </rPr>
      <t>3</t>
    </r>
    <r>
      <rPr>
        <sz val="10"/>
        <rFont val="Arial"/>
        <family val="0"/>
      </rPr>
      <t>.  A minimum of 90 data sets are required.  Data sets having a mean FRM concentration measurement less than 3 μg/m</t>
    </r>
    <r>
      <rPr>
        <vertAlign val="superscript"/>
        <sz val="10"/>
        <rFont val="Arial"/>
        <family val="2"/>
      </rPr>
      <t>3</t>
    </r>
    <r>
      <rPr>
        <sz val="10"/>
        <rFont val="Arial"/>
        <family val="0"/>
      </rPr>
      <t xml:space="preserve"> should be entered to count towards the 90-set minimum, but such data sets may be excluded from the regression analysis on the "</t>
    </r>
    <r>
      <rPr>
        <b/>
        <sz val="10"/>
        <rFont val="Arial"/>
        <family val="2"/>
      </rPr>
      <t>Regression</t>
    </r>
    <r>
      <rPr>
        <sz val="10"/>
        <rFont val="Arial"/>
        <family val="0"/>
      </rPr>
      <t>" tab -- by deleting the "</t>
    </r>
    <r>
      <rPr>
        <b/>
        <sz val="10"/>
        <rFont val="Arial"/>
        <family val="2"/>
      </rPr>
      <t>ok</t>
    </r>
    <r>
      <rPr>
        <sz val="10"/>
        <rFont val="Arial"/>
        <family val="0"/>
      </rPr>
      <t>" in the Validity column.</t>
    </r>
  </si>
  <si>
    <r>
      <t xml:space="preserve">3. </t>
    </r>
    <r>
      <rPr>
        <sz val="10"/>
        <rFont val="Arial"/>
        <family val="2"/>
      </rPr>
      <t xml:space="preserve"> </t>
    </r>
    <r>
      <rPr>
        <b/>
        <sz val="10"/>
        <rFont val="Arial"/>
        <family val="2"/>
      </rPr>
      <t>If the daily data sets contain only 1 FRM measurement or 1 candidate ARM measurement</t>
    </r>
    <r>
      <rPr>
        <sz val="10"/>
        <rFont val="Arial"/>
        <family val="0"/>
      </rPr>
      <t>, the single-measurement data may be optionally entered directly in the "</t>
    </r>
    <r>
      <rPr>
        <b/>
        <sz val="10"/>
        <rFont val="Arial"/>
        <family val="2"/>
      </rPr>
      <t>Regression</t>
    </r>
    <r>
      <rPr>
        <sz val="10"/>
        <rFont val="Arial"/>
        <family val="0"/>
      </rPr>
      <t>" tab in the appropriate "Data set means" column (enter any comments in the cell to the right) rather than in the "</t>
    </r>
    <r>
      <rPr>
        <b/>
        <sz val="10"/>
        <rFont val="Arial"/>
        <family val="2"/>
      </rPr>
      <t>Raw FRM data</t>
    </r>
    <r>
      <rPr>
        <sz val="10"/>
        <rFont val="Arial"/>
        <family val="0"/>
      </rPr>
      <t>" or "</t>
    </r>
    <r>
      <rPr>
        <b/>
        <sz val="10"/>
        <rFont val="Arial"/>
        <family val="2"/>
      </rPr>
      <t>Raw candidate data</t>
    </r>
    <r>
      <rPr>
        <sz val="10"/>
        <rFont val="Arial"/>
        <family val="0"/>
      </rPr>
      <t xml:space="preserve">" tabs.  However, note that doing so </t>
    </r>
    <r>
      <rPr>
        <u val="single"/>
        <sz val="10"/>
        <rFont val="Arial"/>
        <family val="2"/>
      </rPr>
      <t>will permanently override any corresponding data entered on the Raw data sheets</t>
    </r>
    <r>
      <rPr>
        <sz val="10"/>
        <rFont val="Arial"/>
        <family val="0"/>
      </rPr>
      <t>.   Note also that precision cannot be calculated for single-measurement FRM or single-measurement candidate data sets.</t>
    </r>
  </si>
  <si>
    <t>5. If 2 or more FRM measurements are entered for a data set, the data are automatically checked according to an outlier test, and the mean and precision are calculated.  The outlier test results are for information purposes only and are not used in any test results.  Do not delete any invalid data sets on this "Raw FRM data" tab; invalid data sets will be filtered out later on other sheets.</t>
  </si>
  <si>
    <r>
      <t>8. If multiple FRM or candidate ARM method measurements are entered for each data set, the mean concentrations for the FRM and/or candidate ARM methods for each data set are presented in the "</t>
    </r>
    <r>
      <rPr>
        <b/>
        <sz val="10"/>
        <rFont val="Arial"/>
        <family val="2"/>
      </rPr>
      <t>Precision</t>
    </r>
    <r>
      <rPr>
        <sz val="10"/>
        <rFont val="Arial"/>
        <family val="0"/>
      </rPr>
      <t>" tab, along with both the absolute precision (μg/m3) and relative precision (CV), with the later precision (</t>
    </r>
    <r>
      <rPr>
        <b/>
        <sz val="10"/>
        <rFont val="Arial"/>
        <family val="2"/>
      </rPr>
      <t>CV</t>
    </r>
    <r>
      <rPr>
        <sz val="10"/>
        <rFont val="Arial"/>
        <family val="0"/>
      </rPr>
      <t xml:space="preserve">) being the relevant one for purposes of characterizing the candidate ARM. </t>
    </r>
    <r>
      <rPr>
        <b/>
        <sz val="10"/>
        <rFont val="Arial"/>
        <family val="2"/>
      </rPr>
      <t xml:space="preserve"> </t>
    </r>
    <r>
      <rPr>
        <b/>
        <i/>
        <sz val="10"/>
        <rFont val="Arial"/>
        <family val="2"/>
      </rPr>
      <t>Important:</t>
    </r>
    <r>
      <rPr>
        <sz val="10"/>
        <rFont val="Arial"/>
        <family val="0"/>
      </rPr>
      <t xml:space="preserve"> </t>
    </r>
    <r>
      <rPr>
        <u val="single"/>
        <sz val="10"/>
        <rFont val="Arial"/>
        <family val="2"/>
      </rPr>
      <t>all invalid data sets must be filtered out in the "</t>
    </r>
    <r>
      <rPr>
        <b/>
        <u val="single"/>
        <sz val="10"/>
        <rFont val="Arial"/>
        <family val="2"/>
      </rPr>
      <t>Precision</t>
    </r>
    <r>
      <rPr>
        <u val="single"/>
        <sz val="10"/>
        <rFont val="Arial"/>
        <family val="2"/>
      </rPr>
      <t>" tab so that the test result calculations will be correct at the bottom of the sheet</t>
    </r>
    <r>
      <rPr>
        <sz val="10"/>
        <rFont val="Arial"/>
        <family val="0"/>
      </rPr>
      <t>.  Follow the instructions in the box in the upper right corner of the sheet.</t>
    </r>
  </si>
  <si>
    <t>Summary - Candidate ARM Comparability</t>
  </si>
  <si>
    <t xml:space="preserve">        Data sets with FRM &lt; 3 ug/m3 excluded:</t>
  </si>
  <si>
    <r>
      <t>Version 0.3 - 3/15/07</t>
    </r>
    <r>
      <rPr>
        <sz val="10"/>
        <rFont val="Arial"/>
        <family val="2"/>
      </rPr>
      <t xml:space="preserve">  F. McElroy, RTI International; T. Hanley, US EPA</t>
    </r>
  </si>
  <si>
    <t>**ARM PM Coparability Test data template.XLT.</t>
  </si>
  <si>
    <t>"Small"   Cap. 122</t>
  </si>
  <si>
    <r>
      <t xml:space="preserve">6. This spreadsheet allows for entry of up to </t>
    </r>
    <r>
      <rPr>
        <b/>
        <sz val="10"/>
        <rFont val="Arial"/>
        <family val="2"/>
      </rPr>
      <t>122</t>
    </r>
    <r>
      <rPr>
        <sz val="10"/>
        <rFont val="Arial"/>
        <family val="0"/>
      </rPr>
      <t xml:space="preserve"> data sets (one year of 1:3 data).  If more than </t>
    </r>
    <r>
      <rPr>
        <sz val="10"/>
        <rFont val="Arial"/>
        <family val="2"/>
      </rPr>
      <t>122</t>
    </r>
    <r>
      <rPr>
        <sz val="10"/>
        <rFont val="Arial"/>
        <family val="0"/>
      </rPr>
      <t xml:space="preserve"> data sets will be required, the full spreadsheet should be used.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using only valid data are calculated in the "</t>
    </r>
    <r>
      <rPr>
        <b/>
        <sz val="10"/>
        <rFont val="Arial"/>
        <family val="2"/>
      </rPr>
      <t>Precision</t>
    </r>
    <r>
      <rPr>
        <sz val="10"/>
        <rFont val="Arial"/>
        <family val="0"/>
      </rPr>
      <t>" (if applicable) and "</t>
    </r>
    <r>
      <rPr>
        <b/>
        <sz val="10"/>
        <rFont val="Arial"/>
        <family val="2"/>
      </rPr>
      <t>Regression</t>
    </r>
    <r>
      <rPr>
        <sz val="10"/>
        <rFont val="Arial"/>
        <family val="0"/>
      </rPr>
      <t>" tabs.</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</si>
  <si>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t>
    </r>
    <r>
      <rPr>
        <u val="single"/>
        <sz val="10"/>
        <rFont val="Arial"/>
        <family val="2"/>
      </rPr>
      <t>all invalid data sets must be filtered out in the "</t>
    </r>
    <r>
      <rPr>
        <b/>
        <u val="single"/>
        <sz val="10"/>
        <rFont val="Arial"/>
        <family val="2"/>
      </rPr>
      <t>Regression</t>
    </r>
    <r>
      <rPr>
        <u val="single"/>
        <sz val="10"/>
        <rFont val="Arial"/>
        <family val="2"/>
      </rPr>
      <t>" tab so that the test result calculations will be correct at the bottom of the sheet</t>
    </r>
    <r>
      <rPr>
        <sz val="10"/>
        <rFont val="Arial"/>
        <family val="0"/>
      </rPr>
      <t>.  Follow the instructions in the box in the upper right of the sheet.  Data sets having FRM concentrations less than 3 ug/m</t>
    </r>
    <r>
      <rPr>
        <vertAlign val="superscript"/>
        <sz val="10"/>
        <rFont val="Arial"/>
        <family val="2"/>
      </rPr>
      <t>3</t>
    </r>
    <r>
      <rPr>
        <sz val="10"/>
        <rFont val="Arial"/>
        <family val="0"/>
      </rPr>
      <t xml:space="preserve"> may be excluded, if desired, from the test but can still be counted against the 90 set minimum.  To exclude such low concentration data sets, change "ok" to "x" in the "Regression" tab, then click on the ▼ filter in the Validity column and select "ok."</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</si>
</sst>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50">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75"/>
      <name val="Arial"/>
      <family val="2"/>
    </font>
    <font>
      <sz val="8.5"/>
      <name val="Arial"/>
      <family val="0"/>
    </font>
    <font>
      <sz val="5.75"/>
      <name val="Arial"/>
      <family val="0"/>
    </font>
    <font>
      <b/>
      <sz val="9"/>
      <name val="Arial"/>
      <family val="0"/>
    </font>
    <font>
      <b/>
      <sz val="9.75"/>
      <name val="Arial"/>
      <family val="0"/>
    </font>
    <font>
      <sz val="5.25"/>
      <name val="Arial"/>
      <family val="0"/>
    </font>
    <font>
      <sz val="8.25"/>
      <name val="Arial"/>
      <family val="0"/>
    </font>
    <font>
      <b/>
      <sz val="10.5"/>
      <name val="Arial"/>
      <family val="2"/>
    </font>
    <font>
      <sz val="9"/>
      <name val="Arial"/>
      <family val="2"/>
    </font>
    <font>
      <b/>
      <sz val="8.25"/>
      <name val="Arial"/>
      <family val="0"/>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b/>
      <vertAlign val="superscript"/>
      <sz val="18"/>
      <name val="Arial"/>
      <family val="2"/>
    </font>
    <font>
      <b/>
      <sz val="10"/>
      <color indexed="10"/>
      <name val="Arial"/>
      <family val="0"/>
    </font>
    <font>
      <u val="single"/>
      <sz val="10"/>
      <name val="Arial"/>
      <family val="2"/>
    </font>
    <font>
      <b/>
      <u val="single"/>
      <sz val="22"/>
      <name val="Arial"/>
      <family val="2"/>
    </font>
  </fonts>
  <fills count="1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
      <patternFill patternType="solid">
        <fgColor indexed="43"/>
        <bgColor indexed="64"/>
      </patternFill>
    </fill>
  </fills>
  <borders count="13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style="thin"/>
      <right>
        <color indexed="63"/>
      </right>
      <top>
        <color indexed="63"/>
      </top>
      <bottom style="thin"/>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n"/>
      <top style="thin"/>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ck"/>
      <right style="thin"/>
      <top style="thick"/>
      <bottom>
        <color indexed="63"/>
      </bottom>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0" fontId="0" fillId="4" borderId="10" xfId="0" applyFill="1" applyBorder="1" applyAlignment="1">
      <alignment horizontal="centerContinuous"/>
    </xf>
    <xf numFmtId="0" fontId="0" fillId="4" borderId="11" xfId="0" applyFill="1" applyBorder="1" applyAlignment="1">
      <alignment horizontal="center"/>
    </xf>
    <xf numFmtId="0" fontId="0" fillId="4"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0" borderId="0" xfId="0" applyFont="1" applyAlignment="1">
      <alignment/>
    </xf>
    <xf numFmtId="0" fontId="0" fillId="5" borderId="17" xfId="0" applyFill="1" applyBorder="1" applyAlignment="1">
      <alignment/>
    </xf>
    <xf numFmtId="0" fontId="0" fillId="5" borderId="18" xfId="0" applyFill="1" applyBorder="1" applyAlignment="1">
      <alignment horizontal="center"/>
    </xf>
    <xf numFmtId="0" fontId="0" fillId="5" borderId="19" xfId="0" applyFill="1" applyBorder="1" applyAlignment="1">
      <alignment horizontal="centerContinuous"/>
    </xf>
    <xf numFmtId="0" fontId="0" fillId="5" borderId="10" xfId="0" applyFill="1" applyBorder="1" applyAlignment="1">
      <alignment horizontal="centerContinuous"/>
    </xf>
    <xf numFmtId="0" fontId="0" fillId="5" borderId="20" xfId="0" applyFill="1" applyBorder="1" applyAlignment="1">
      <alignment horizontal="centerContinuous"/>
    </xf>
    <xf numFmtId="0" fontId="3" fillId="5" borderId="17" xfId="0" applyFont="1"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3" fillId="5" borderId="5" xfId="0" applyFont="1" applyFill="1" applyBorder="1" applyAlignment="1">
      <alignment horizontal="center"/>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6" fillId="2" borderId="26" xfId="0" applyFont="1" applyFill="1" applyBorder="1" applyAlignment="1">
      <alignment horizontal="center"/>
    </xf>
    <xf numFmtId="2" fontId="0" fillId="2" borderId="26" xfId="0" applyNumberFormat="1" applyFill="1" applyBorder="1" applyAlignment="1">
      <alignment horizontal="righ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0" fillId="2" borderId="23" xfId="0" applyFill="1" applyBorder="1" applyAlignment="1">
      <alignment horizontal="center"/>
    </xf>
    <xf numFmtId="0" fontId="0" fillId="2" borderId="2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xf>
    <xf numFmtId="0" fontId="0" fillId="8" borderId="10" xfId="0" applyFill="1" applyBorder="1" applyAlignment="1">
      <alignment/>
    </xf>
    <xf numFmtId="0" fontId="0" fillId="8" borderId="10" xfId="0" applyFill="1" applyBorder="1" applyAlignment="1">
      <alignment horizontal="centerContinuous"/>
    </xf>
    <xf numFmtId="0" fontId="0" fillId="8" borderId="22" xfId="0" applyFill="1" applyBorder="1" applyAlignment="1">
      <alignment horizontal="center"/>
    </xf>
    <xf numFmtId="0" fontId="0" fillId="2" borderId="26" xfId="0" applyFill="1" applyBorder="1" applyAlignment="1">
      <alignment/>
    </xf>
    <xf numFmtId="0" fontId="0" fillId="2" borderId="28" xfId="0" applyFill="1" applyBorder="1" applyAlignment="1">
      <alignment/>
    </xf>
    <xf numFmtId="164" fontId="0" fillId="2" borderId="27" xfId="0" applyNumberFormat="1" applyFill="1" applyBorder="1" applyAlignment="1">
      <alignment/>
    </xf>
    <xf numFmtId="164" fontId="0" fillId="2" borderId="29" xfId="0" applyNumberFormat="1" applyFill="1" applyBorder="1" applyAlignment="1">
      <alignment/>
    </xf>
    <xf numFmtId="164" fontId="0" fillId="2" borderId="12" xfId="0" applyNumberFormat="1" applyFill="1" applyBorder="1" applyAlignment="1">
      <alignment/>
    </xf>
    <xf numFmtId="164" fontId="0" fillId="2" borderId="30" xfId="0" applyNumberFormat="1" applyFill="1" applyBorder="1" applyAlignment="1">
      <alignment/>
    </xf>
    <xf numFmtId="164" fontId="0" fillId="2" borderId="0" xfId="0" applyNumberFormat="1" applyFill="1" applyBorder="1" applyAlignment="1">
      <alignment/>
    </xf>
    <xf numFmtId="0" fontId="0" fillId="9" borderId="27" xfId="0" applyFill="1" applyBorder="1" applyAlignment="1">
      <alignment/>
    </xf>
    <xf numFmtId="165" fontId="0" fillId="2" borderId="29" xfId="0" applyNumberFormat="1" applyFill="1" applyBorder="1" applyAlignment="1">
      <alignment/>
    </xf>
    <xf numFmtId="0" fontId="0" fillId="9" borderId="12" xfId="0" applyFill="1" applyBorder="1" applyAlignment="1">
      <alignment/>
    </xf>
    <xf numFmtId="165" fontId="0" fillId="2" borderId="30" xfId="0" applyNumberFormat="1" applyFill="1" applyBorder="1" applyAlignment="1">
      <alignment/>
    </xf>
    <xf numFmtId="0" fontId="3" fillId="10" borderId="23" xfId="0" applyFont="1" applyFill="1" applyBorder="1" applyAlignment="1">
      <alignment/>
    </xf>
    <xf numFmtId="0" fontId="3" fillId="10" borderId="25" xfId="0" applyFont="1" applyFill="1" applyBorder="1" applyAlignment="1">
      <alignment/>
    </xf>
    <xf numFmtId="0" fontId="0" fillId="10" borderId="24" xfId="0" applyFont="1" applyFill="1" applyBorder="1" applyAlignment="1">
      <alignment/>
    </xf>
    <xf numFmtId="0" fontId="0" fillId="10" borderId="31"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xf>
    <xf numFmtId="0" fontId="0" fillId="0" borderId="34" xfId="0" applyBorder="1" applyAlignment="1">
      <alignment/>
    </xf>
    <xf numFmtId="0" fontId="0" fillId="7" borderId="35" xfId="0" applyFill="1" applyBorder="1" applyAlignment="1">
      <alignment horizontal="center"/>
    </xf>
    <xf numFmtId="2" fontId="0" fillId="2" borderId="35" xfId="0" applyNumberFormat="1" applyFill="1" applyBorder="1" applyAlignment="1">
      <alignment horizontal="right"/>
    </xf>
    <xf numFmtId="0" fontId="0" fillId="4" borderId="36" xfId="0" applyFill="1" applyBorder="1" applyAlignment="1">
      <alignment/>
    </xf>
    <xf numFmtId="0" fontId="0" fillId="4" borderId="26" xfId="0" applyFill="1" applyBorder="1" applyAlignment="1">
      <alignment/>
    </xf>
    <xf numFmtId="164" fontId="0" fillId="4" borderId="27" xfId="0" applyNumberFormat="1" applyFill="1" applyBorder="1" applyAlignment="1">
      <alignment/>
    </xf>
    <xf numFmtId="164" fontId="3" fillId="4" borderId="12" xfId="0" applyNumberFormat="1" applyFont="1" applyFill="1" applyBorder="1" applyAlignment="1">
      <alignment/>
    </xf>
    <xf numFmtId="0" fontId="0" fillId="4" borderId="19" xfId="0" applyFill="1" applyBorder="1" applyAlignment="1">
      <alignment horizontal="centerContinuous"/>
    </xf>
    <xf numFmtId="0" fontId="0" fillId="5" borderId="37" xfId="0" applyFill="1" applyBorder="1" applyAlignment="1">
      <alignment horizontal="centerContinuous"/>
    </xf>
    <xf numFmtId="0" fontId="0" fillId="5" borderId="30" xfId="0" applyFill="1" applyBorder="1" applyAlignment="1">
      <alignment horizontal="center"/>
    </xf>
    <xf numFmtId="164" fontId="10" fillId="11" borderId="26" xfId="0" applyNumberFormat="1" applyFont="1" applyFill="1" applyBorder="1" applyAlignment="1" applyProtection="1">
      <alignment horizontal="right"/>
      <protection locked="0"/>
    </xf>
    <xf numFmtId="167" fontId="10" fillId="11" borderId="26" xfId="0" applyNumberFormat="1" applyFont="1" applyFill="1" applyBorder="1" applyAlignment="1" applyProtection="1">
      <alignment/>
      <protection locked="0"/>
    </xf>
    <xf numFmtId="167" fontId="10" fillId="11" borderId="27" xfId="0" applyNumberFormat="1" applyFont="1" applyFill="1" applyBorder="1" applyAlignment="1" applyProtection="1">
      <alignment/>
      <protection locked="0"/>
    </xf>
    <xf numFmtId="164" fontId="10" fillId="11" borderId="27" xfId="0" applyNumberFormat="1" applyFont="1" applyFill="1" applyBorder="1" applyAlignment="1" applyProtection="1">
      <alignment horizontal="right"/>
      <protection locked="0"/>
    </xf>
    <xf numFmtId="167" fontId="10" fillId="11" borderId="35" xfId="0" applyNumberFormat="1" applyFont="1" applyFill="1" applyBorder="1" applyAlignment="1" applyProtection="1">
      <alignment/>
      <protection locked="0"/>
    </xf>
    <xf numFmtId="164" fontId="10" fillId="11" borderId="35" xfId="0" applyNumberFormat="1" applyFont="1" applyFill="1" applyBorder="1" applyAlignment="1" applyProtection="1">
      <alignment horizontal="right"/>
      <protection locked="0"/>
    </xf>
    <xf numFmtId="164" fontId="10" fillId="11" borderId="28" xfId="0" applyNumberFormat="1" applyFont="1" applyFill="1" applyBorder="1" applyAlignment="1" applyProtection="1">
      <alignment horizontal="right"/>
      <protection locked="0"/>
    </xf>
    <xf numFmtId="164" fontId="10" fillId="11" borderId="29" xfId="0" applyNumberFormat="1" applyFont="1" applyFill="1" applyBorder="1" applyAlignment="1" applyProtection="1">
      <alignment horizontal="right"/>
      <protection locked="0"/>
    </xf>
    <xf numFmtId="164" fontId="10" fillId="11" borderId="38" xfId="0" applyNumberFormat="1" applyFont="1" applyFill="1" applyBorder="1" applyAlignment="1" applyProtection="1">
      <alignment horizontal="right"/>
      <protection locked="0"/>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11" fillId="11" borderId="42" xfId="0" applyFont="1" applyFill="1" applyBorder="1" applyAlignment="1" applyProtection="1">
      <alignment/>
      <protection locked="0"/>
    </xf>
    <xf numFmtId="0" fontId="11" fillId="11" borderId="43" xfId="0" applyFont="1" applyFill="1" applyBorder="1" applyAlignment="1" applyProtection="1">
      <alignment/>
      <protection locked="0"/>
    </xf>
    <xf numFmtId="0" fontId="11" fillId="11" borderId="44" xfId="0" applyFont="1" applyFill="1" applyBorder="1" applyAlignment="1" applyProtection="1">
      <alignment/>
      <protection locked="0"/>
    </xf>
    <xf numFmtId="0" fontId="0" fillId="5" borderId="17" xfId="0" applyFill="1" applyBorder="1" applyAlignment="1">
      <alignment horizontal="center"/>
    </xf>
    <xf numFmtId="0" fontId="0" fillId="5" borderId="45" xfId="0" applyFill="1" applyBorder="1" applyAlignment="1">
      <alignment/>
    </xf>
    <xf numFmtId="0" fontId="0" fillId="2" borderId="46" xfId="0" applyFill="1" applyBorder="1" applyAlignment="1">
      <alignment horizontal="center"/>
    </xf>
    <xf numFmtId="0" fontId="0" fillId="6" borderId="45" xfId="0" applyFill="1" applyBorder="1" applyAlignment="1">
      <alignment/>
    </xf>
    <xf numFmtId="0" fontId="0" fillId="6" borderId="41" xfId="0" applyFill="1" applyBorder="1" applyAlignment="1">
      <alignment/>
    </xf>
    <xf numFmtId="0" fontId="11" fillId="11" borderId="47" xfId="0" applyFont="1" applyFill="1" applyBorder="1" applyAlignment="1" applyProtection="1">
      <alignment/>
      <protection locked="0"/>
    </xf>
    <xf numFmtId="0" fontId="0" fillId="2" borderId="48" xfId="0" applyFill="1" applyBorder="1" applyAlignment="1">
      <alignment/>
    </xf>
    <xf numFmtId="167" fontId="0" fillId="2" borderId="26" xfId="0" applyNumberFormat="1" applyFont="1" applyFill="1" applyBorder="1" applyAlignment="1" applyProtection="1">
      <alignment/>
      <protection/>
    </xf>
    <xf numFmtId="167" fontId="0" fillId="2" borderId="27" xfId="0" applyNumberFormat="1" applyFont="1" applyFill="1" applyBorder="1" applyAlignment="1" applyProtection="1">
      <alignment/>
      <protection/>
    </xf>
    <xf numFmtId="0" fontId="0" fillId="5" borderId="25" xfId="0" applyFill="1" applyBorder="1" applyAlignment="1">
      <alignment horizontal="center"/>
    </xf>
    <xf numFmtId="164" fontId="0" fillId="2" borderId="49" xfId="0" applyNumberFormat="1" applyFont="1" applyFill="1" applyBorder="1" applyAlignment="1" applyProtection="1">
      <alignment horizontal="right"/>
      <protection/>
    </xf>
    <xf numFmtId="164" fontId="0" fillId="2" borderId="50" xfId="0" applyNumberFormat="1" applyFont="1" applyFill="1" applyBorder="1" applyAlignment="1" applyProtection="1">
      <alignment horizontal="right"/>
      <protection/>
    </xf>
    <xf numFmtId="0" fontId="0" fillId="5" borderId="51" xfId="0" applyFill="1" applyBorder="1" applyAlignment="1">
      <alignment horizontal="centerContinuous"/>
    </xf>
    <xf numFmtId="2" fontId="0" fillId="2" borderId="23" xfId="0" applyNumberFormat="1" applyFont="1" applyFill="1" applyBorder="1" applyAlignment="1" applyProtection="1">
      <alignment horizontal="right"/>
      <protection/>
    </xf>
    <xf numFmtId="2" fontId="0" fillId="2" borderId="24" xfId="0" applyNumberFormat="1" applyFont="1" applyFill="1" applyBorder="1" applyAlignment="1" applyProtection="1">
      <alignment horizontal="right"/>
      <protection/>
    </xf>
    <xf numFmtId="164" fontId="0" fillId="2" borderId="23"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52" xfId="0" applyFill="1" applyBorder="1" applyAlignment="1">
      <alignment horizontal="right"/>
    </xf>
    <xf numFmtId="0" fontId="0" fillId="3" borderId="48" xfId="0" applyFill="1" applyBorder="1" applyAlignment="1">
      <alignment/>
    </xf>
    <xf numFmtId="0" fontId="0" fillId="5" borderId="53"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54" xfId="0" applyFill="1" applyBorder="1" applyAlignment="1">
      <alignment/>
    </xf>
    <xf numFmtId="0" fontId="0" fillId="2" borderId="55" xfId="0" applyFill="1" applyBorder="1" applyAlignment="1">
      <alignment/>
    </xf>
    <xf numFmtId="0" fontId="0" fillId="2" borderId="34" xfId="0" applyFill="1" applyBorder="1" applyAlignment="1">
      <alignment/>
    </xf>
    <xf numFmtId="164" fontId="0" fillId="2" borderId="24" xfId="0" applyNumberFormat="1" applyFill="1" applyBorder="1" applyAlignment="1">
      <alignment/>
    </xf>
    <xf numFmtId="164" fontId="0" fillId="2" borderId="48" xfId="0" applyNumberFormat="1" applyFill="1" applyBorder="1" applyAlignment="1">
      <alignment/>
    </xf>
    <xf numFmtId="165" fontId="0" fillId="2" borderId="24" xfId="0" applyNumberFormat="1" applyFill="1" applyBorder="1" applyAlignment="1">
      <alignment/>
    </xf>
    <xf numFmtId="165" fontId="0" fillId="2" borderId="56" xfId="0" applyNumberFormat="1" applyFill="1" applyBorder="1" applyAlignment="1">
      <alignment/>
    </xf>
    <xf numFmtId="0" fontId="12" fillId="5" borderId="57" xfId="0" applyFont="1" applyFill="1" applyBorder="1" applyAlignment="1">
      <alignment/>
    </xf>
    <xf numFmtId="0" fontId="12" fillId="4" borderId="58" xfId="0" applyFont="1" applyFill="1" applyBorder="1" applyAlignment="1">
      <alignment horizontal="center"/>
    </xf>
    <xf numFmtId="0" fontId="12" fillId="4" borderId="59" xfId="0" applyFont="1" applyFill="1" applyBorder="1" applyAlignment="1">
      <alignment horizontal="center"/>
    </xf>
    <xf numFmtId="164" fontId="0" fillId="2" borderId="60" xfId="0" applyNumberFormat="1" applyFill="1" applyBorder="1" applyAlignment="1">
      <alignment/>
    </xf>
    <xf numFmtId="164" fontId="0" fillId="2" borderId="7" xfId="0" applyNumberFormat="1" applyFill="1" applyBorder="1" applyAlignment="1">
      <alignment/>
    </xf>
    <xf numFmtId="165" fontId="0" fillId="2" borderId="60" xfId="0" applyNumberFormat="1" applyFill="1" applyBorder="1" applyAlignment="1">
      <alignment/>
    </xf>
    <xf numFmtId="165" fontId="0" fillId="2" borderId="34" xfId="0" applyNumberFormat="1" applyFill="1" applyBorder="1" applyAlignment="1">
      <alignment/>
    </xf>
    <xf numFmtId="0" fontId="0" fillId="3" borderId="61" xfId="0" applyFill="1" applyBorder="1" applyAlignment="1">
      <alignment horizontal="right"/>
    </xf>
    <xf numFmtId="0" fontId="0" fillId="2" borderId="62" xfId="0" applyFill="1" applyBorder="1" applyAlignment="1">
      <alignment/>
    </xf>
    <xf numFmtId="165" fontId="0" fillId="2" borderId="63" xfId="0" applyNumberFormat="1" applyFill="1" applyBorder="1" applyAlignment="1">
      <alignment/>
    </xf>
    <xf numFmtId="0" fontId="0" fillId="2" borderId="61" xfId="0" applyFill="1" applyBorder="1" applyAlignment="1">
      <alignment/>
    </xf>
    <xf numFmtId="165" fontId="0" fillId="2" borderId="64"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65"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66"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3" xfId="0" applyFill="1" applyBorder="1" applyAlignment="1">
      <alignment/>
    </xf>
    <xf numFmtId="0" fontId="0" fillId="3" borderId="62" xfId="0" applyFill="1" applyBorder="1" applyAlignment="1">
      <alignment horizontal="right"/>
    </xf>
    <xf numFmtId="0" fontId="1" fillId="5" borderId="12" xfId="0" applyFont="1" applyFill="1" applyBorder="1" applyAlignment="1">
      <alignment horizontal="center"/>
    </xf>
    <xf numFmtId="0" fontId="1" fillId="5" borderId="5" xfId="0" applyFont="1" applyFill="1" applyBorder="1" applyAlignment="1">
      <alignment horizontal="center"/>
    </xf>
    <xf numFmtId="0" fontId="0" fillId="2" borderId="67" xfId="0" applyNumberFormat="1" applyFont="1" applyFill="1" applyBorder="1" applyAlignment="1" applyProtection="1">
      <alignment horizontal="center"/>
      <protection/>
    </xf>
    <xf numFmtId="0" fontId="0" fillId="6" borderId="13" xfId="0" applyFill="1" applyBorder="1" applyAlignment="1">
      <alignment/>
    </xf>
    <xf numFmtId="0" fontId="0" fillId="6" borderId="48" xfId="0" applyFill="1" applyBorder="1" applyAlignment="1">
      <alignment/>
    </xf>
    <xf numFmtId="165" fontId="0" fillId="6" borderId="29" xfId="0" applyNumberFormat="1" applyFill="1" applyBorder="1" applyAlignment="1">
      <alignment/>
    </xf>
    <xf numFmtId="0" fontId="12" fillId="4" borderId="0" xfId="0" applyFont="1" applyFill="1" applyBorder="1" applyAlignment="1">
      <alignment/>
    </xf>
    <xf numFmtId="170" fontId="12" fillId="4" borderId="35"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68" xfId="0" applyFill="1" applyBorder="1" applyAlignment="1">
      <alignment/>
    </xf>
    <xf numFmtId="170" fontId="0" fillId="6" borderId="30" xfId="0" applyNumberFormat="1" applyFill="1" applyBorder="1" applyAlignment="1">
      <alignment/>
    </xf>
    <xf numFmtId="0" fontId="12" fillId="6" borderId="69" xfId="0" applyFont="1" applyFill="1" applyBorder="1" applyAlignment="1">
      <alignment/>
    </xf>
    <xf numFmtId="0" fontId="12" fillId="6" borderId="70" xfId="0" applyFont="1" applyFill="1" applyBorder="1" applyAlignment="1">
      <alignment/>
    </xf>
    <xf numFmtId="0" fontId="12" fillId="6" borderId="71" xfId="0" applyFont="1" applyFill="1" applyBorder="1" applyAlignment="1">
      <alignment horizontal="center"/>
    </xf>
    <xf numFmtId="0" fontId="12" fillId="4" borderId="72" xfId="0" applyFont="1" applyFill="1" applyBorder="1" applyAlignment="1">
      <alignment/>
    </xf>
    <xf numFmtId="0" fontId="0" fillId="4" borderId="73" xfId="0" applyFill="1" applyBorder="1" applyAlignment="1">
      <alignment/>
    </xf>
    <xf numFmtId="0" fontId="12" fillId="4" borderId="74" xfId="0" applyFont="1" applyFill="1" applyBorder="1" applyAlignment="1">
      <alignment horizontal="right"/>
    </xf>
    <xf numFmtId="0" fontId="12" fillId="4" borderId="75" xfId="0" applyFont="1" applyFill="1" applyBorder="1" applyAlignment="1">
      <alignment horizontal="center"/>
    </xf>
    <xf numFmtId="0" fontId="12" fillId="6" borderId="76" xfId="0" applyFont="1" applyFill="1" applyBorder="1" applyAlignment="1">
      <alignment horizontal="center"/>
    </xf>
    <xf numFmtId="0" fontId="12" fillId="4" borderId="77" xfId="0" applyFont="1" applyFill="1" applyBorder="1" applyAlignment="1">
      <alignment horizontal="center"/>
    </xf>
    <xf numFmtId="169" fontId="12" fillId="4" borderId="78" xfId="0" applyNumberFormat="1" applyFont="1" applyFill="1" applyBorder="1" applyAlignment="1">
      <alignment/>
    </xf>
    <xf numFmtId="169" fontId="15" fillId="4" borderId="79" xfId="0" applyNumberFormat="1" applyFont="1" applyFill="1" applyBorder="1" applyAlignment="1">
      <alignment/>
    </xf>
    <xf numFmtId="0" fontId="0" fillId="0" borderId="80" xfId="0" applyBorder="1" applyAlignment="1">
      <alignment/>
    </xf>
    <xf numFmtId="0" fontId="0" fillId="0" borderId="3" xfId="0" applyBorder="1" applyAlignment="1">
      <alignment/>
    </xf>
    <xf numFmtId="0" fontId="0" fillId="0" borderId="4" xfId="0" applyBorder="1" applyAlignment="1">
      <alignment/>
    </xf>
    <xf numFmtId="0" fontId="0" fillId="0" borderId="26" xfId="0" applyBorder="1" applyAlignment="1">
      <alignment horizontal="center"/>
    </xf>
    <xf numFmtId="0" fontId="0" fillId="0" borderId="28" xfId="0" applyBorder="1" applyAlignment="1">
      <alignment horizontal="center"/>
    </xf>
    <xf numFmtId="170" fontId="0" fillId="0" borderId="7" xfId="0" applyNumberFormat="1" applyBorder="1" applyAlignment="1">
      <alignment/>
    </xf>
    <xf numFmtId="170" fontId="0" fillId="0" borderId="81" xfId="0" applyNumberFormat="1" applyBorder="1" applyAlignment="1">
      <alignment/>
    </xf>
    <xf numFmtId="170" fontId="15" fillId="4" borderId="27" xfId="0" applyNumberFormat="1" applyFont="1" applyFill="1" applyBorder="1" applyAlignment="1">
      <alignment/>
    </xf>
    <xf numFmtId="0" fontId="5" fillId="0" borderId="0" xfId="0" applyFont="1" applyAlignment="1">
      <alignment/>
    </xf>
    <xf numFmtId="0" fontId="15" fillId="12" borderId="79" xfId="0" applyFont="1" applyFill="1" applyBorder="1" applyAlignment="1">
      <alignment horizontal="center"/>
    </xf>
    <xf numFmtId="0" fontId="3" fillId="3" borderId="52" xfId="0" applyFont="1" applyFill="1" applyBorder="1" applyAlignment="1">
      <alignment horizontal="right"/>
    </xf>
    <xf numFmtId="165" fontId="3" fillId="2" borderId="24" xfId="0" applyNumberFormat="1" applyFont="1" applyFill="1" applyBorder="1" applyAlignment="1">
      <alignment/>
    </xf>
    <xf numFmtId="165" fontId="3" fillId="2" borderId="56" xfId="0" applyNumberFormat="1" applyFont="1" applyFill="1" applyBorder="1" applyAlignment="1">
      <alignment/>
    </xf>
    <xf numFmtId="0" fontId="0" fillId="0" borderId="0" xfId="0" applyFill="1" applyAlignment="1">
      <alignment/>
    </xf>
    <xf numFmtId="0" fontId="3" fillId="4" borderId="8" xfId="0" applyFont="1" applyFill="1" applyBorder="1" applyAlignment="1">
      <alignment/>
    </xf>
    <xf numFmtId="0" fontId="0" fillId="4" borderId="1" xfId="0" applyFill="1" applyBorder="1" applyAlignment="1">
      <alignment/>
    </xf>
    <xf numFmtId="0" fontId="0" fillId="4" borderId="82"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83"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7" xfId="0" applyFont="1" applyFill="1" applyBorder="1" applyAlignment="1" applyProtection="1">
      <alignment/>
      <protection locked="0"/>
    </xf>
    <xf numFmtId="0" fontId="2" fillId="11" borderId="35" xfId="0" applyFont="1" applyFill="1" applyBorder="1" applyAlignment="1" applyProtection="1">
      <alignment/>
      <protection locked="0"/>
    </xf>
    <xf numFmtId="0" fontId="0" fillId="11" borderId="35" xfId="0" applyFill="1" applyBorder="1" applyAlignment="1" applyProtection="1">
      <alignment/>
      <protection locked="0"/>
    </xf>
    <xf numFmtId="0" fontId="18" fillId="0" borderId="0" xfId="0" applyFont="1" applyAlignment="1">
      <alignment/>
    </xf>
    <xf numFmtId="0" fontId="0" fillId="5" borderId="84" xfId="0" applyFill="1" applyBorder="1" applyAlignment="1">
      <alignment horizontal="centerContinuous"/>
    </xf>
    <xf numFmtId="0" fontId="0" fillId="5" borderId="85" xfId="0" applyFill="1" applyBorder="1" applyAlignment="1">
      <alignment horizontal="centerContinuous"/>
    </xf>
    <xf numFmtId="0" fontId="0" fillId="3" borderId="86"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50" xfId="0" applyFont="1" applyFill="1" applyBorder="1" applyAlignment="1">
      <alignment/>
    </xf>
    <xf numFmtId="0" fontId="0" fillId="2" borderId="87" xfId="0" applyFont="1" applyFill="1" applyBorder="1" applyAlignment="1">
      <alignment/>
    </xf>
    <xf numFmtId="0" fontId="3" fillId="5" borderId="88" xfId="0" applyFont="1" applyFill="1" applyBorder="1" applyAlignment="1">
      <alignment/>
    </xf>
    <xf numFmtId="0" fontId="3" fillId="5" borderId="89" xfId="0" applyFont="1" applyFill="1" applyBorder="1" applyAlignment="1">
      <alignment/>
    </xf>
    <xf numFmtId="0" fontId="3" fillId="5" borderId="25" xfId="0" applyFont="1" applyFill="1" applyBorder="1" applyAlignment="1">
      <alignment horizontal="center"/>
    </xf>
    <xf numFmtId="0" fontId="3" fillId="5" borderId="90" xfId="0" applyFont="1" applyFill="1" applyBorder="1" applyAlignment="1">
      <alignment horizontal="center"/>
    </xf>
    <xf numFmtId="0" fontId="0" fillId="6" borderId="48" xfId="0" applyFont="1" applyFill="1" applyBorder="1" applyAlignment="1">
      <alignment/>
    </xf>
    <xf numFmtId="0" fontId="0" fillId="6" borderId="50" xfId="0" applyFont="1" applyFill="1" applyBorder="1" applyAlignment="1">
      <alignment/>
    </xf>
    <xf numFmtId="0" fontId="3" fillId="6" borderId="91" xfId="0" applyFont="1" applyFill="1" applyBorder="1" applyAlignment="1">
      <alignment/>
    </xf>
    <xf numFmtId="0" fontId="0" fillId="6" borderId="86" xfId="0" applyFont="1" applyFill="1" applyBorder="1" applyAlignment="1">
      <alignment/>
    </xf>
    <xf numFmtId="0" fontId="0" fillId="6" borderId="67" xfId="0" applyFont="1" applyFill="1" applyBorder="1" applyAlignment="1">
      <alignment/>
    </xf>
    <xf numFmtId="0" fontId="16" fillId="6" borderId="86"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1" xfId="0" applyFont="1" applyFill="1" applyBorder="1" applyAlignment="1">
      <alignment horizontal="center"/>
    </xf>
    <xf numFmtId="0" fontId="3" fillId="6" borderId="92" xfId="0" applyFont="1" applyFill="1" applyBorder="1" applyAlignment="1">
      <alignment horizontal="center"/>
    </xf>
    <xf numFmtId="170" fontId="12" fillId="2" borderId="35" xfId="0" applyNumberFormat="1" applyFont="1" applyFill="1" applyBorder="1" applyAlignment="1">
      <alignment/>
    </xf>
    <xf numFmtId="169" fontId="12" fillId="2" borderId="38" xfId="0" applyNumberFormat="1" applyFont="1" applyFill="1" applyBorder="1" applyAlignment="1">
      <alignment/>
    </xf>
    <xf numFmtId="170" fontId="15" fillId="2" borderId="27" xfId="0" applyNumberFormat="1" applyFont="1" applyFill="1" applyBorder="1" applyAlignment="1">
      <alignment/>
    </xf>
    <xf numFmtId="0" fontId="15" fillId="13" borderId="29" xfId="0" applyFont="1" applyFill="1" applyBorder="1" applyAlignment="1">
      <alignment horizontal="center"/>
    </xf>
    <xf numFmtId="169" fontId="15" fillId="2" borderId="29" xfId="0" applyNumberFormat="1" applyFont="1" applyFill="1" applyBorder="1" applyAlignment="1">
      <alignment/>
    </xf>
    <xf numFmtId="0" fontId="12" fillId="2" borderId="12" xfId="0" applyFont="1" applyFill="1" applyBorder="1" applyAlignment="1">
      <alignment horizontal="center"/>
    </xf>
    <xf numFmtId="0" fontId="12" fillId="2" borderId="30" xfId="0" applyFont="1" applyFill="1" applyBorder="1" applyAlignment="1">
      <alignment horizontal="center"/>
    </xf>
    <xf numFmtId="0" fontId="12" fillId="3" borderId="91" xfId="0" applyFont="1" applyFill="1" applyBorder="1" applyAlignment="1">
      <alignment/>
    </xf>
    <xf numFmtId="0" fontId="12" fillId="3" borderId="86" xfId="0" applyFont="1" applyFill="1" applyBorder="1" applyAlignment="1">
      <alignment/>
    </xf>
    <xf numFmtId="0" fontId="3" fillId="6" borderId="33" xfId="0" applyFont="1" applyFill="1" applyBorder="1" applyAlignment="1">
      <alignment horizontal="center"/>
    </xf>
    <xf numFmtId="170" fontId="12" fillId="2" borderId="46" xfId="0" applyNumberFormat="1" applyFont="1" applyFill="1" applyBorder="1" applyAlignment="1">
      <alignment/>
    </xf>
    <xf numFmtId="170" fontId="15" fillId="2" borderId="24" xfId="0" applyNumberFormat="1" applyFont="1" applyFill="1" applyBorder="1" applyAlignment="1">
      <alignment/>
    </xf>
    <xf numFmtId="0" fontId="12" fillId="2" borderId="25" xfId="0" applyFont="1" applyFill="1" applyBorder="1" applyAlignment="1">
      <alignment horizontal="center"/>
    </xf>
    <xf numFmtId="0" fontId="12" fillId="3" borderId="17" xfId="0" applyFont="1" applyFill="1" applyBorder="1" applyAlignment="1">
      <alignment/>
    </xf>
    <xf numFmtId="165" fontId="12" fillId="2" borderId="93" xfId="0" applyNumberFormat="1" applyFont="1" applyFill="1" applyBorder="1" applyAlignment="1">
      <alignment/>
    </xf>
    <xf numFmtId="165" fontId="12" fillId="2" borderId="94" xfId="0" applyNumberFormat="1" applyFont="1" applyFill="1" applyBorder="1" applyAlignment="1">
      <alignment/>
    </xf>
    <xf numFmtId="165" fontId="15" fillId="2" borderId="95" xfId="0" applyNumberFormat="1" applyFont="1" applyFill="1" applyBorder="1" applyAlignment="1">
      <alignment/>
    </xf>
    <xf numFmtId="165" fontId="15" fillId="2" borderId="56" xfId="0" applyNumberFormat="1" applyFont="1" applyFill="1" applyBorder="1" applyAlignment="1">
      <alignment/>
    </xf>
    <xf numFmtId="0" fontId="12" fillId="3" borderId="65" xfId="0" applyFont="1" applyFill="1" applyBorder="1" applyAlignment="1">
      <alignment/>
    </xf>
    <xf numFmtId="0" fontId="12" fillId="3" borderId="57" xfId="0" applyFont="1" applyFill="1" applyBorder="1" applyAlignment="1">
      <alignment/>
    </xf>
    <xf numFmtId="0" fontId="12" fillId="2" borderId="58" xfId="0" applyFont="1" applyFill="1" applyBorder="1" applyAlignment="1">
      <alignment horizontal="center"/>
    </xf>
    <xf numFmtId="0" fontId="12" fillId="2" borderId="59" xfId="0" applyFont="1" applyFill="1" applyBorder="1" applyAlignment="1">
      <alignment horizontal="center"/>
    </xf>
    <xf numFmtId="0" fontId="0" fillId="11" borderId="96" xfId="0" applyFill="1" applyBorder="1" applyAlignment="1">
      <alignment horizontal="center"/>
    </xf>
    <xf numFmtId="0" fontId="0" fillId="11" borderId="81"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6" borderId="27" xfId="0" applyFill="1" applyBorder="1" applyAlignment="1">
      <alignment/>
    </xf>
    <xf numFmtId="0" fontId="0" fillId="6" borderId="27" xfId="0" applyFill="1" applyBorder="1" applyAlignment="1">
      <alignment horizontal="centerContinuous"/>
    </xf>
    <xf numFmtId="0" fontId="0" fillId="6" borderId="97" xfId="0" applyFill="1" applyBorder="1" applyAlignment="1">
      <alignment horizontal="centerContinuous"/>
    </xf>
    <xf numFmtId="0" fontId="0" fillId="6" borderId="98" xfId="0" applyFill="1" applyBorder="1" applyAlignment="1">
      <alignment horizontal="centerContinuous"/>
    </xf>
    <xf numFmtId="0" fontId="15" fillId="2" borderId="52" xfId="0" applyFont="1" applyFill="1" applyBorder="1" applyAlignment="1">
      <alignment horizontal="right"/>
    </xf>
    <xf numFmtId="0" fontId="16" fillId="2" borderId="99" xfId="0" applyFont="1" applyFill="1" applyBorder="1" applyAlignment="1">
      <alignment horizontal="right"/>
    </xf>
    <xf numFmtId="164" fontId="3" fillId="9" borderId="24" xfId="0" applyNumberFormat="1" applyFont="1" applyFill="1" applyBorder="1" applyAlignment="1">
      <alignment/>
    </xf>
    <xf numFmtId="164" fontId="3" fillId="9" borderId="48" xfId="0" applyNumberFormat="1" applyFont="1" applyFill="1" applyBorder="1" applyAlignment="1">
      <alignment/>
    </xf>
    <xf numFmtId="164" fontId="3" fillId="9" borderId="29" xfId="0" applyNumberFormat="1" applyFont="1" applyFill="1" applyBorder="1" applyAlignment="1">
      <alignment/>
    </xf>
    <xf numFmtId="164" fontId="0" fillId="9" borderId="24" xfId="0" applyNumberFormat="1" applyFill="1" applyBorder="1" applyAlignment="1">
      <alignment/>
    </xf>
    <xf numFmtId="164" fontId="0" fillId="9" borderId="48" xfId="0" applyNumberFormat="1" applyFill="1" applyBorder="1" applyAlignment="1">
      <alignment/>
    </xf>
    <xf numFmtId="164" fontId="0" fillId="9" borderId="60" xfId="0" applyNumberFormat="1" applyFill="1" applyBorder="1" applyAlignment="1">
      <alignment/>
    </xf>
    <xf numFmtId="164" fontId="0" fillId="9" borderId="0" xfId="0" applyNumberFormat="1" applyFill="1" applyBorder="1" applyAlignment="1">
      <alignment/>
    </xf>
    <xf numFmtId="0" fontId="0" fillId="9" borderId="62" xfId="0" applyFill="1" applyBorder="1" applyAlignment="1">
      <alignment/>
    </xf>
    <xf numFmtId="165" fontId="0" fillId="9" borderId="63" xfId="0" applyNumberFormat="1" applyFill="1" applyBorder="1" applyAlignment="1">
      <alignment/>
    </xf>
    <xf numFmtId="0" fontId="0" fillId="9" borderId="61" xfId="0" applyFill="1" applyBorder="1" applyAlignment="1">
      <alignment/>
    </xf>
    <xf numFmtId="2" fontId="0" fillId="0" borderId="27" xfId="0" applyNumberFormat="1" applyBorder="1" applyAlignment="1">
      <alignment/>
    </xf>
    <xf numFmtId="2" fontId="0" fillId="4" borderId="27"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00" xfId="0" applyFont="1" applyFill="1" applyBorder="1" applyAlignment="1">
      <alignment/>
    </xf>
    <xf numFmtId="0" fontId="16" fillId="6" borderId="36" xfId="0" applyFont="1" applyFill="1" applyBorder="1" applyAlignment="1">
      <alignment/>
    </xf>
    <xf numFmtId="0" fontId="16" fillId="5" borderId="32" xfId="0" applyFont="1" applyFill="1" applyBorder="1" applyAlignment="1">
      <alignment/>
    </xf>
    <xf numFmtId="0" fontId="0" fillId="6" borderId="101" xfId="0" applyFont="1" applyFill="1" applyBorder="1" applyAlignment="1">
      <alignment/>
    </xf>
    <xf numFmtId="0" fontId="3" fillId="0" borderId="0" xfId="0" applyFont="1" applyAlignment="1">
      <alignment/>
    </xf>
    <xf numFmtId="0" fontId="0" fillId="9" borderId="10" xfId="0" applyFill="1" applyBorder="1" applyAlignment="1">
      <alignment horizontal="centerContinuous"/>
    </xf>
    <xf numFmtId="0" fontId="0" fillId="9" borderId="20" xfId="0" applyFill="1" applyBorder="1" applyAlignment="1">
      <alignment horizontal="centerContinuous"/>
    </xf>
    <xf numFmtId="0" fontId="0" fillId="9" borderId="12" xfId="0" applyFill="1" applyBorder="1" applyAlignment="1">
      <alignment horizontal="center"/>
    </xf>
    <xf numFmtId="0" fontId="0" fillId="9" borderId="22"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9" borderId="35" xfId="0" applyFill="1" applyBorder="1" applyAlignment="1">
      <alignment horizontal="center"/>
    </xf>
    <xf numFmtId="0" fontId="0" fillId="0" borderId="102" xfId="0" applyBorder="1" applyAlignment="1">
      <alignment/>
    </xf>
    <xf numFmtId="0" fontId="0" fillId="0" borderId="17" xfId="0" applyBorder="1" applyAlignment="1">
      <alignment/>
    </xf>
    <xf numFmtId="165" fontId="15" fillId="4" borderId="95" xfId="0" applyNumberFormat="1" applyFont="1" applyFill="1" applyBorder="1" applyAlignment="1">
      <alignment/>
    </xf>
    <xf numFmtId="165" fontId="15" fillId="4" borderId="56" xfId="0" applyNumberFormat="1" applyFont="1" applyFill="1" applyBorder="1" applyAlignment="1">
      <alignment/>
    </xf>
    <xf numFmtId="0" fontId="12" fillId="3" borderId="103" xfId="0" applyFont="1" applyFill="1" applyBorder="1" applyAlignment="1">
      <alignment/>
    </xf>
    <xf numFmtId="170" fontId="0" fillId="0" borderId="104" xfId="0" applyNumberFormat="1" applyBorder="1" applyAlignment="1">
      <alignment/>
    </xf>
    <xf numFmtId="170" fontId="0" fillId="0" borderId="87" xfId="0" applyNumberFormat="1" applyBorder="1" applyAlignment="1">
      <alignment/>
    </xf>
    <xf numFmtId="170" fontId="0" fillId="0" borderId="105" xfId="0" applyNumberFormat="1" applyBorder="1" applyAlignment="1">
      <alignment/>
    </xf>
    <xf numFmtId="0" fontId="16" fillId="2" borderId="2" xfId="0" applyFont="1" applyFill="1" applyBorder="1" applyAlignment="1">
      <alignment horizontal="right"/>
    </xf>
    <xf numFmtId="0" fontId="16" fillId="5" borderId="106" xfId="0" applyFont="1" applyFill="1" applyBorder="1" applyAlignment="1">
      <alignment/>
    </xf>
    <xf numFmtId="0" fontId="0" fillId="2" borderId="107" xfId="0" applyFont="1" applyFill="1" applyBorder="1" applyAlignment="1">
      <alignment/>
    </xf>
    <xf numFmtId="0" fontId="0" fillId="5" borderId="20" xfId="0" applyFont="1" applyFill="1" applyBorder="1" applyAlignment="1">
      <alignment horizontal="centerContinuous"/>
    </xf>
    <xf numFmtId="0" fontId="0" fillId="5" borderId="84" xfId="0" applyFont="1" applyFill="1" applyBorder="1" applyAlignment="1">
      <alignment horizontal="centerContinuous"/>
    </xf>
    <xf numFmtId="0" fontId="0" fillId="5" borderId="19" xfId="0" applyFont="1" applyFill="1" applyBorder="1" applyAlignment="1">
      <alignment horizontal="centerContinuous"/>
    </xf>
    <xf numFmtId="164" fontId="3" fillId="2" borderId="108" xfId="0" applyNumberFormat="1" applyFont="1" applyFill="1" applyBorder="1" applyAlignment="1">
      <alignment/>
    </xf>
    <xf numFmtId="0" fontId="0" fillId="5" borderId="25" xfId="0" applyFont="1" applyFill="1" applyBorder="1" applyAlignment="1">
      <alignment horizontal="center"/>
    </xf>
    <xf numFmtId="0" fontId="0" fillId="5" borderId="12" xfId="0" applyFont="1" applyFill="1" applyBorder="1" applyAlignment="1">
      <alignment horizontal="center"/>
    </xf>
    <xf numFmtId="164" fontId="0" fillId="2" borderId="108" xfId="0" applyNumberFormat="1" applyFont="1" applyFill="1" applyBorder="1" applyAlignment="1">
      <alignment/>
    </xf>
    <xf numFmtId="0" fontId="6" fillId="2" borderId="28" xfId="0" applyFont="1" applyFill="1" applyBorder="1" applyAlignment="1">
      <alignment horizontal="center"/>
    </xf>
    <xf numFmtId="0" fontId="0" fillId="6" borderId="18" xfId="0" applyFill="1" applyBorder="1" applyAlignment="1">
      <alignment horizontal="center"/>
    </xf>
    <xf numFmtId="0" fontId="0" fillId="6" borderId="96" xfId="0" applyFill="1" applyBorder="1" applyAlignment="1">
      <alignment horizontal="center"/>
    </xf>
    <xf numFmtId="0" fontId="0" fillId="6" borderId="21" xfId="0" applyFill="1" applyBorder="1" applyAlignment="1">
      <alignment horizontal="center"/>
    </xf>
    <xf numFmtId="0" fontId="0" fillId="6" borderId="81" xfId="0" applyFill="1" applyBorder="1" applyAlignment="1">
      <alignment horizontal="center"/>
    </xf>
    <xf numFmtId="164" fontId="3" fillId="2" borderId="27" xfId="0" applyNumberFormat="1" applyFont="1" applyFill="1" applyBorder="1" applyAlignment="1">
      <alignment horizontal="right"/>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4" fontId="3" fillId="2" borderId="35" xfId="0" applyNumberFormat="1" applyFont="1" applyFill="1" applyBorder="1" applyAlignment="1">
      <alignment horizontal="right"/>
    </xf>
    <xf numFmtId="0" fontId="0" fillId="0" borderId="109" xfId="0" applyBorder="1" applyAlignment="1">
      <alignment/>
    </xf>
    <xf numFmtId="165" fontId="3" fillId="2" borderId="110" xfId="0" applyNumberFormat="1" applyFont="1" applyFill="1" applyBorder="1" applyAlignment="1" applyProtection="1">
      <alignment horizontal="right"/>
      <protection/>
    </xf>
    <xf numFmtId="0" fontId="3" fillId="5" borderId="51" xfId="0" applyFont="1" applyFill="1" applyBorder="1" applyAlignment="1">
      <alignment horizontal="centerContinuous"/>
    </xf>
    <xf numFmtId="0" fontId="3" fillId="5" borderId="111" xfId="0" applyFont="1" applyFill="1" applyBorder="1" applyAlignment="1">
      <alignment horizontal="centerContinuous"/>
    </xf>
    <xf numFmtId="0" fontId="15" fillId="4" borderId="112" xfId="0" applyFont="1" applyFill="1" applyBorder="1" applyAlignment="1">
      <alignment/>
    </xf>
    <xf numFmtId="0" fontId="15" fillId="4" borderId="27" xfId="0" applyFont="1" applyFill="1" applyBorder="1" applyAlignment="1">
      <alignment/>
    </xf>
    <xf numFmtId="0" fontId="15" fillId="4" borderId="113" xfId="0" applyFont="1" applyFill="1" applyBorder="1" applyAlignment="1">
      <alignment vertical="distributed"/>
    </xf>
    <xf numFmtId="0" fontId="15" fillId="4" borderId="35" xfId="0" applyFont="1" applyFill="1" applyBorder="1" applyAlignment="1">
      <alignment/>
    </xf>
    <xf numFmtId="0" fontId="10" fillId="6" borderId="13" xfId="0" applyFont="1" applyFill="1" applyBorder="1" applyAlignment="1">
      <alignment/>
    </xf>
    <xf numFmtId="0" fontId="15" fillId="3" borderId="50" xfId="0" applyFont="1" applyFill="1" applyBorder="1" applyAlignment="1">
      <alignment/>
    </xf>
    <xf numFmtId="0" fontId="15" fillId="3" borderId="104" xfId="0" applyFont="1" applyFill="1" applyBorder="1" applyAlignment="1">
      <alignment/>
    </xf>
    <xf numFmtId="165" fontId="3" fillId="2" borderId="79"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28" xfId="0" applyNumberFormat="1" applyFont="1" applyFill="1" applyBorder="1" applyAlignment="1">
      <alignment/>
    </xf>
    <xf numFmtId="0" fontId="3" fillId="6" borderId="13" xfId="0" applyFont="1" applyFill="1" applyBorder="1" applyAlignment="1">
      <alignment/>
    </xf>
    <xf numFmtId="0" fontId="3" fillId="6" borderId="48" xfId="0" applyFont="1" applyFill="1" applyBorder="1" applyAlignment="1">
      <alignment/>
    </xf>
    <xf numFmtId="0" fontId="3" fillId="6" borderId="114" xfId="0" applyFont="1" applyFill="1" applyBorder="1" applyAlignment="1">
      <alignment/>
    </xf>
    <xf numFmtId="164" fontId="3" fillId="6" borderId="38" xfId="0" applyNumberFormat="1" applyFont="1" applyFill="1" applyBorder="1" applyAlignment="1">
      <alignment/>
    </xf>
    <xf numFmtId="164" fontId="10" fillId="11" borderId="115" xfId="0" applyNumberFormat="1" applyFont="1" applyFill="1" applyBorder="1" applyAlignment="1" applyProtection="1">
      <alignment horizontal="right"/>
      <protection locked="0"/>
    </xf>
    <xf numFmtId="0" fontId="29" fillId="4" borderId="8" xfId="0" applyFont="1" applyFill="1" applyBorder="1" applyAlignment="1">
      <alignment/>
    </xf>
    <xf numFmtId="0" fontId="0" fillId="4" borderId="3" xfId="0" applyFill="1" applyBorder="1" applyAlignment="1">
      <alignment/>
    </xf>
    <xf numFmtId="0" fontId="6" fillId="2" borderId="35" xfId="0" applyFont="1" applyFill="1" applyBorder="1" applyAlignment="1">
      <alignment horizontal="center"/>
    </xf>
    <xf numFmtId="0" fontId="12" fillId="5" borderId="72" xfId="0" applyFont="1" applyFill="1" applyBorder="1" applyAlignment="1">
      <alignment/>
    </xf>
    <xf numFmtId="0" fontId="12" fillId="5" borderId="0" xfId="0" applyFont="1" applyFill="1" applyBorder="1" applyAlignment="1">
      <alignment/>
    </xf>
    <xf numFmtId="165" fontId="12" fillId="4" borderId="116" xfId="0" applyNumberFormat="1" applyFont="1" applyFill="1" applyBorder="1" applyAlignment="1">
      <alignment/>
    </xf>
    <xf numFmtId="165" fontId="12" fillId="4" borderId="34" xfId="0" applyNumberFormat="1" applyFont="1" applyFill="1" applyBorder="1" applyAlignment="1">
      <alignment/>
    </xf>
    <xf numFmtId="0" fontId="0" fillId="5" borderId="69" xfId="0" applyFill="1" applyBorder="1" applyAlignment="1">
      <alignment/>
    </xf>
    <xf numFmtId="0" fontId="0" fillId="5" borderId="117" xfId="0" applyFill="1" applyBorder="1" applyAlignment="1">
      <alignment/>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6" borderId="120" xfId="0" applyFont="1" applyFill="1" applyBorder="1" applyAlignment="1">
      <alignment/>
    </xf>
    <xf numFmtId="0" fontId="39"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7" fillId="4" borderId="3" xfId="0" applyFont="1" applyFill="1" applyBorder="1" applyAlignment="1">
      <alignment/>
    </xf>
    <xf numFmtId="0" fontId="3" fillId="4" borderId="4" xfId="0" applyFont="1" applyFill="1" applyBorder="1" applyAlignment="1">
      <alignment/>
    </xf>
    <xf numFmtId="0" fontId="0" fillId="9" borderId="0" xfId="0" applyFill="1" applyAlignment="1">
      <alignment/>
    </xf>
    <xf numFmtId="0" fontId="0" fillId="9" borderId="34"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40" fillId="4" borderId="103" xfId="0" applyFont="1" applyFill="1" applyBorder="1" applyAlignment="1">
      <alignment horizontal="centerContinuous" vertical="center"/>
    </xf>
    <xf numFmtId="0" fontId="0" fillId="4" borderId="17" xfId="0" applyFill="1" applyBorder="1" applyAlignment="1">
      <alignment horizontal="centerContinuous"/>
    </xf>
    <xf numFmtId="0" fontId="0" fillId="4" borderId="94" xfId="0" applyFill="1" applyBorder="1" applyAlignment="1">
      <alignment/>
    </xf>
    <xf numFmtId="0" fontId="40" fillId="4" borderId="7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4" xfId="0" applyFill="1" applyBorder="1" applyAlignment="1">
      <alignment/>
    </xf>
    <xf numFmtId="0" fontId="40" fillId="4" borderId="0" xfId="0" applyFont="1" applyFill="1" applyBorder="1" applyAlignment="1">
      <alignment horizontal="centerContinuous" vertical="center"/>
    </xf>
    <xf numFmtId="0" fontId="40" fillId="4" borderId="73" xfId="0" applyFont="1" applyFill="1" applyBorder="1" applyAlignment="1">
      <alignment horizontal="centerContinuous" vertical="center"/>
    </xf>
    <xf numFmtId="0" fontId="0" fillId="4" borderId="57" xfId="0" applyFill="1" applyBorder="1" applyAlignment="1">
      <alignment horizontal="centerContinuous" vertical="center"/>
    </xf>
    <xf numFmtId="0" fontId="0" fillId="4" borderId="59" xfId="0" applyFill="1" applyBorder="1" applyAlignment="1">
      <alignment horizontal="centerContinuous"/>
    </xf>
    <xf numFmtId="0" fontId="0" fillId="11" borderId="27" xfId="0" applyFill="1" applyBorder="1" applyAlignment="1" applyProtection="1">
      <alignment/>
      <protection locked="0"/>
    </xf>
    <xf numFmtId="0" fontId="0" fillId="11" borderId="27" xfId="0" applyFill="1" applyBorder="1" applyAlignment="1" applyProtection="1">
      <alignment/>
      <protection locked="0"/>
    </xf>
    <xf numFmtId="0" fontId="0" fillId="2" borderId="26"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165" fontId="3" fillId="2" borderId="38" xfId="0" applyNumberFormat="1" applyFont="1" applyFill="1" applyBorder="1" applyAlignment="1">
      <alignment horizontal="right"/>
    </xf>
    <xf numFmtId="0" fontId="0" fillId="5" borderId="121" xfId="0" applyFill="1" applyBorder="1" applyAlignment="1">
      <alignment/>
    </xf>
    <xf numFmtId="0" fontId="0" fillId="5" borderId="122" xfId="0" applyFill="1" applyBorder="1" applyAlignment="1">
      <alignment/>
    </xf>
    <xf numFmtId="167" fontId="10" fillId="11" borderId="115" xfId="0" applyNumberFormat="1" applyFont="1" applyFill="1" applyBorder="1" applyAlignment="1" applyProtection="1">
      <alignment/>
      <protection locked="0"/>
    </xf>
    <xf numFmtId="0" fontId="0" fillId="2" borderId="123" xfId="0" applyFill="1" applyBorder="1" applyAlignment="1">
      <alignment/>
    </xf>
    <xf numFmtId="0" fontId="0" fillId="2" borderId="124" xfId="0" applyFill="1" applyBorder="1" applyAlignment="1">
      <alignment/>
    </xf>
    <xf numFmtId="0" fontId="0" fillId="9" borderId="28" xfId="0" applyFill="1" applyBorder="1" applyAlignment="1">
      <alignment horizontal="center"/>
    </xf>
    <xf numFmtId="0" fontId="0" fillId="9" borderId="29" xfId="0" applyFill="1" applyBorder="1" applyAlignment="1">
      <alignment horizontal="center"/>
    </xf>
    <xf numFmtId="0" fontId="0" fillId="9" borderId="38" xfId="0" applyFill="1" applyBorder="1" applyAlignment="1">
      <alignment horizontal="center"/>
    </xf>
    <xf numFmtId="0" fontId="0" fillId="2" borderId="124" xfId="0" applyFill="1" applyBorder="1" applyAlignment="1" applyProtection="1">
      <alignment/>
      <protection/>
    </xf>
    <xf numFmtId="165" fontId="0" fillId="2" borderId="56" xfId="0" applyNumberFormat="1" applyFont="1" applyFill="1" applyBorder="1" applyAlignment="1">
      <alignment/>
    </xf>
    <xf numFmtId="0" fontId="45" fillId="3" borderId="52" xfId="0" applyFont="1" applyFill="1" applyBorder="1" applyAlignment="1">
      <alignment horizontal="right"/>
    </xf>
    <xf numFmtId="164" fontId="45" fillId="2" borderId="24" xfId="0" applyNumberFormat="1" applyFont="1" applyFill="1" applyBorder="1" applyAlignment="1">
      <alignment/>
    </xf>
    <xf numFmtId="164" fontId="45" fillId="2" borderId="114" xfId="0" applyNumberFormat="1" applyFont="1" applyFill="1" applyBorder="1" applyAlignment="1">
      <alignment/>
    </xf>
    <xf numFmtId="165" fontId="45" fillId="2" borderId="24" xfId="0" applyNumberFormat="1" applyFont="1" applyFill="1" applyBorder="1" applyAlignment="1">
      <alignment/>
    </xf>
    <xf numFmtId="165" fontId="45" fillId="2" borderId="56" xfId="0" applyNumberFormat="1" applyFont="1" applyFill="1" applyBorder="1" applyAlignment="1">
      <alignment/>
    </xf>
    <xf numFmtId="0" fontId="12" fillId="5" borderId="66" xfId="0" applyFont="1" applyFill="1" applyBorder="1" applyAlignment="1">
      <alignment/>
    </xf>
    <xf numFmtId="165" fontId="0" fillId="9" borderId="24" xfId="0" applyNumberFormat="1" applyFill="1" applyBorder="1" applyAlignment="1">
      <alignment/>
    </xf>
    <xf numFmtId="165" fontId="0" fillId="9" borderId="114"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79"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13" xfId="0" applyFill="1" applyBorder="1" applyAlignment="1">
      <alignment/>
    </xf>
    <xf numFmtId="167" fontId="0" fillId="2" borderId="26" xfId="0" applyNumberFormat="1" applyFont="1" applyFill="1" applyBorder="1" applyAlignment="1" applyProtection="1">
      <alignment/>
      <protection locked="0"/>
    </xf>
    <xf numFmtId="167" fontId="0" fillId="2" borderId="27" xfId="0" applyNumberFormat="1" applyFont="1" applyFill="1" applyBorder="1" applyAlignment="1" applyProtection="1">
      <alignment/>
      <protection locked="0"/>
    </xf>
    <xf numFmtId="167" fontId="3" fillId="2" borderId="50"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0" fillId="15" borderId="8" xfId="0" applyFill="1" applyBorder="1" applyAlignment="1">
      <alignment/>
    </xf>
    <xf numFmtId="0" fontId="41" fillId="15" borderId="1" xfId="0" applyFont="1" applyFill="1" applyBorder="1" applyAlignment="1">
      <alignment/>
    </xf>
    <xf numFmtId="0" fontId="0" fillId="15" borderId="1" xfId="0" applyFill="1" applyBorder="1" applyAlignment="1">
      <alignment/>
    </xf>
    <xf numFmtId="0" fontId="0" fillId="15" borderId="2" xfId="0" applyFill="1" applyBorder="1" applyAlignment="1">
      <alignment/>
    </xf>
    <xf numFmtId="0" fontId="0" fillId="15" borderId="3" xfId="0" applyFill="1" applyBorder="1" applyAlignment="1">
      <alignment/>
    </xf>
    <xf numFmtId="0" fontId="0" fillId="15" borderId="4" xfId="0" applyFill="1" applyBorder="1" applyAlignment="1">
      <alignment/>
    </xf>
    <xf numFmtId="0" fontId="0" fillId="15" borderId="5" xfId="0" applyFill="1" applyBorder="1" applyAlignment="1">
      <alignment/>
    </xf>
    <xf numFmtId="0" fontId="0" fillId="15" borderId="6" xfId="0" applyFill="1" applyBorder="1" applyAlignment="1">
      <alignment/>
    </xf>
    <xf numFmtId="20" fontId="0" fillId="11" borderId="27" xfId="0" applyNumberFormat="1" applyFill="1" applyBorder="1" applyAlignment="1" applyProtection="1">
      <alignment/>
      <protection locked="0"/>
    </xf>
    <xf numFmtId="20" fontId="0" fillId="0" borderId="0" xfId="0" applyNumberFormat="1" applyAlignment="1">
      <alignment/>
    </xf>
    <xf numFmtId="0" fontId="3" fillId="4" borderId="3" xfId="0" applyFont="1" applyFill="1" applyBorder="1" applyAlignment="1">
      <alignment/>
    </xf>
    <xf numFmtId="0" fontId="3" fillId="4" borderId="3" xfId="0" applyFont="1" applyFill="1" applyBorder="1" applyAlignment="1">
      <alignment/>
    </xf>
    <xf numFmtId="165" fontId="0" fillId="2" borderId="28" xfId="0" applyNumberFormat="1" applyFill="1" applyBorder="1" applyAlignment="1">
      <alignment horizontal="right"/>
    </xf>
    <xf numFmtId="165" fontId="0" fillId="2" borderId="29" xfId="0" applyNumberFormat="1" applyFill="1" applyBorder="1" applyAlignment="1">
      <alignment horizontal="right"/>
    </xf>
    <xf numFmtId="0" fontId="1" fillId="5" borderId="12" xfId="0" applyFont="1" applyFill="1" applyBorder="1" applyAlignment="1">
      <alignment horizontal="left"/>
    </xf>
    <xf numFmtId="0" fontId="1" fillId="5" borderId="5" xfId="0" applyFont="1" applyFill="1" applyBorder="1" applyAlignment="1">
      <alignment horizontal="left"/>
    </xf>
    <xf numFmtId="0" fontId="3" fillId="5" borderId="90" xfId="0" applyFont="1" applyFill="1" applyBorder="1" applyAlignment="1">
      <alignment horizontal="left"/>
    </xf>
    <xf numFmtId="0" fontId="49" fillId="4" borderId="72" xfId="0" applyFont="1" applyFill="1" applyBorder="1" applyAlignment="1">
      <alignment horizontal="centerContinuous" vertical="center"/>
    </xf>
    <xf numFmtId="164" fontId="1" fillId="7" borderId="26" xfId="0" applyNumberFormat="1" applyFont="1" applyFill="1" applyBorder="1" applyAlignment="1">
      <alignment/>
    </xf>
    <xf numFmtId="164" fontId="1" fillId="7" borderId="27" xfId="0" applyNumberFormat="1" applyFont="1" applyFill="1" applyBorder="1" applyAlignment="1">
      <alignment/>
    </xf>
    <xf numFmtId="164" fontId="1" fillId="4" borderId="23" xfId="0" applyNumberFormat="1" applyFont="1" applyFill="1" applyBorder="1" applyAlignment="1">
      <alignment/>
    </xf>
    <xf numFmtId="164" fontId="1" fillId="4" borderId="26" xfId="0" applyNumberFormat="1" applyFont="1" applyFill="1" applyBorder="1" applyAlignment="1">
      <alignment/>
    </xf>
    <xf numFmtId="164" fontId="1" fillId="4" borderId="24" xfId="0" applyNumberFormat="1" applyFont="1" applyFill="1" applyBorder="1" applyAlignment="1">
      <alignment/>
    </xf>
    <xf numFmtId="164" fontId="1" fillId="4" borderId="27" xfId="0" applyNumberFormat="1" applyFont="1" applyFill="1" applyBorder="1" applyAlignment="1">
      <alignment/>
    </xf>
    <xf numFmtId="165" fontId="3" fillId="2" borderId="125" xfId="0" applyNumberFormat="1" applyFont="1" applyFill="1" applyBorder="1" applyAlignment="1" applyProtection="1">
      <alignment horizontal="right"/>
      <protection/>
    </xf>
    <xf numFmtId="165" fontId="3" fillId="2" borderId="114"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2" fontId="0" fillId="2" borderId="29" xfId="0" applyNumberFormat="1" applyFont="1" applyFill="1" applyBorder="1" applyAlignment="1" applyProtection="1">
      <alignment horizontal="right"/>
      <protection/>
    </xf>
    <xf numFmtId="0" fontId="0" fillId="4" borderId="33" xfId="0" applyFill="1" applyBorder="1" applyAlignment="1">
      <alignment/>
    </xf>
    <xf numFmtId="164" fontId="10" fillId="11" borderId="105" xfId="0" applyNumberFormat="1" applyFont="1" applyFill="1" applyBorder="1" applyAlignment="1" applyProtection="1">
      <alignment horizontal="right"/>
      <protection locked="0"/>
    </xf>
    <xf numFmtId="2" fontId="0" fillId="2" borderId="115" xfId="0" applyNumberFormat="1" applyFill="1" applyBorder="1" applyAlignment="1">
      <alignment horizontal="right"/>
    </xf>
    <xf numFmtId="0" fontId="0" fillId="7" borderId="115" xfId="0" applyFill="1" applyBorder="1" applyAlignment="1">
      <alignment horizontal="center"/>
    </xf>
    <xf numFmtId="0" fontId="0" fillId="2" borderId="115" xfId="0" applyFill="1" applyBorder="1" applyAlignment="1">
      <alignment horizontal="center"/>
    </xf>
    <xf numFmtId="164" fontId="0" fillId="2" borderId="126" xfId="0" applyNumberFormat="1" applyFont="1" applyFill="1" applyBorder="1" applyAlignment="1">
      <alignment/>
    </xf>
    <xf numFmtId="164" fontId="3" fillId="2" borderId="126" xfId="0" applyNumberFormat="1" applyFont="1" applyFill="1" applyBorder="1" applyAlignment="1">
      <alignment/>
    </xf>
    <xf numFmtId="165" fontId="3" fillId="2" borderId="105" xfId="0" applyNumberFormat="1" applyFont="1" applyFill="1" applyBorder="1" applyAlignment="1">
      <alignment horizontal="right"/>
    </xf>
    <xf numFmtId="0" fontId="6" fillId="2" borderId="29" xfId="0" applyFont="1" applyFill="1" applyBorder="1" applyAlignment="1">
      <alignment horizontal="center"/>
    </xf>
    <xf numFmtId="0" fontId="6" fillId="2" borderId="127" xfId="0" applyFont="1" applyFill="1" applyBorder="1" applyAlignment="1">
      <alignment horizontal="center"/>
    </xf>
    <xf numFmtId="0" fontId="10" fillId="2" borderId="0" xfId="0" applyFont="1" applyFill="1" applyBorder="1" applyAlignment="1" applyProtection="1">
      <alignment/>
      <protection/>
    </xf>
    <xf numFmtId="167" fontId="0" fillId="2" borderId="115" xfId="0" applyNumberFormat="1" applyFont="1" applyFill="1" applyBorder="1" applyAlignment="1" applyProtection="1">
      <alignment/>
      <protection/>
    </xf>
    <xf numFmtId="0" fontId="0" fillId="6" borderId="7" xfId="0" applyNumberFormat="1" applyFill="1" applyBorder="1" applyAlignment="1">
      <alignment/>
    </xf>
    <xf numFmtId="0" fontId="0" fillId="9" borderId="0" xfId="0" applyFill="1" applyAlignment="1">
      <alignment wrapText="1"/>
    </xf>
    <xf numFmtId="0" fontId="0" fillId="15" borderId="0" xfId="0" applyFill="1" applyBorder="1" applyAlignment="1">
      <alignment wrapText="1"/>
    </xf>
    <xf numFmtId="0" fontId="0" fillId="15" borderId="9" xfId="0" applyFill="1" applyBorder="1" applyAlignment="1">
      <alignment wrapText="1"/>
    </xf>
    <xf numFmtId="0" fontId="0" fillId="15" borderId="0" xfId="0" applyFill="1" applyAlignment="1">
      <alignment wrapText="1"/>
    </xf>
    <xf numFmtId="0" fontId="0" fillId="15" borderId="86" xfId="0" applyFill="1" applyBorder="1" applyAlignment="1">
      <alignment wrapText="1"/>
    </xf>
    <xf numFmtId="0" fontId="0" fillId="15" borderId="128" xfId="0" applyFill="1" applyBorder="1" applyAlignment="1">
      <alignment wrapText="1"/>
    </xf>
    <xf numFmtId="0" fontId="47" fillId="2" borderId="104" xfId="0" applyFont="1" applyFill="1" applyBorder="1" applyAlignment="1" applyProtection="1">
      <alignment vertical="top" wrapText="1"/>
      <protection/>
    </xf>
    <xf numFmtId="0" fontId="2" fillId="2" borderId="3" xfId="0" applyFont="1" applyFill="1" applyBorder="1" applyAlignment="1">
      <alignment horizontal="center"/>
    </xf>
    <xf numFmtId="0" fontId="2" fillId="2" borderId="126" xfId="0" applyFont="1" applyFill="1" applyBorder="1" applyAlignment="1">
      <alignment horizontal="center"/>
    </xf>
    <xf numFmtId="0" fontId="0" fillId="11" borderId="50" xfId="0" applyFill="1" applyBorder="1" applyAlignment="1" applyProtection="1">
      <alignment/>
      <protection locked="0"/>
    </xf>
    <xf numFmtId="0" fontId="0" fillId="11" borderId="114" xfId="0" applyFill="1" applyBorder="1" applyAlignment="1" applyProtection="1">
      <alignment/>
      <protection locked="0"/>
    </xf>
    <xf numFmtId="0" fontId="0" fillId="0" borderId="114" xfId="0" applyBorder="1" applyAlignment="1" applyProtection="1">
      <alignment/>
      <protection locked="0"/>
    </xf>
    <xf numFmtId="0" fontId="2" fillId="11" borderId="50" xfId="0" applyFont="1" applyFill="1" applyBorder="1" applyAlignment="1" applyProtection="1">
      <alignment/>
      <protection locked="0"/>
    </xf>
    <xf numFmtId="0" fontId="2" fillId="11" borderId="97" xfId="0" applyFont="1" applyFill="1" applyBorder="1" applyAlignment="1" applyProtection="1">
      <alignment/>
      <protection locked="0"/>
    </xf>
    <xf numFmtId="0" fontId="0" fillId="0" borderId="98" xfId="0" applyBorder="1" applyAlignment="1" applyProtection="1">
      <alignment/>
      <protection locked="0"/>
    </xf>
    <xf numFmtId="0" fontId="2" fillId="11" borderId="67" xfId="0" applyFont="1" applyFill="1" applyBorder="1" applyAlignment="1" applyProtection="1">
      <alignment/>
      <protection locked="0"/>
    </xf>
    <xf numFmtId="0" fontId="0" fillId="0" borderId="108" xfId="0" applyBorder="1" applyAlignment="1" applyProtection="1">
      <alignment/>
      <protection locked="0"/>
    </xf>
    <xf numFmtId="0" fontId="0" fillId="11" borderId="129" xfId="0" applyFill="1" applyBorder="1" applyAlignment="1">
      <alignment/>
    </xf>
    <xf numFmtId="0" fontId="0" fillId="0" borderId="1" xfId="0" applyBorder="1" applyAlignment="1">
      <alignment/>
    </xf>
    <xf numFmtId="0" fontId="0" fillId="0" borderId="2" xfId="0" applyBorder="1" applyAlignment="1">
      <alignment/>
    </xf>
    <xf numFmtId="0" fontId="0" fillId="11" borderId="130" xfId="0" applyFill="1" applyBorder="1" applyAlignment="1">
      <alignment/>
    </xf>
    <xf numFmtId="0" fontId="0" fillId="0" borderId="48" xfId="0" applyBorder="1" applyAlignment="1">
      <alignment/>
    </xf>
    <xf numFmtId="0" fontId="0" fillId="0" borderId="52" xfId="0" applyBorder="1" applyAlignment="1">
      <alignment/>
    </xf>
    <xf numFmtId="0" fontId="0" fillId="11" borderId="131" xfId="0" applyFill="1" applyBorder="1" applyAlignment="1">
      <alignment/>
    </xf>
    <xf numFmtId="0" fontId="0" fillId="0" borderId="5" xfId="0" applyBorder="1" applyAlignment="1">
      <alignment/>
    </xf>
    <xf numFmtId="0" fontId="0" fillId="0" borderId="6" xfId="0" applyBorder="1" applyAlignment="1">
      <alignment/>
    </xf>
    <xf numFmtId="0" fontId="47" fillId="0" borderId="0" xfId="0" applyFont="1" applyAlignment="1">
      <alignment vertical="top" wrapText="1"/>
    </xf>
    <xf numFmtId="0" fontId="0" fillId="11" borderId="1" xfId="0" applyFill="1" applyBorder="1" applyAlignment="1">
      <alignment/>
    </xf>
    <xf numFmtId="0" fontId="0" fillId="11" borderId="48" xfId="0" applyFill="1" applyBorder="1" applyAlignment="1">
      <alignment/>
    </xf>
    <xf numFmtId="0" fontId="0" fillId="11" borderId="132" xfId="0" applyFill="1" applyBorder="1" applyAlignment="1">
      <alignment/>
    </xf>
    <xf numFmtId="0" fontId="0" fillId="11" borderId="68" xfId="0" applyFill="1" applyBorder="1" applyAlignment="1">
      <alignment/>
    </xf>
    <xf numFmtId="0" fontId="0" fillId="0" borderId="68" xfId="0" applyBorder="1" applyAlignment="1">
      <alignment/>
    </xf>
    <xf numFmtId="0" fontId="0" fillId="0" borderId="99" xfId="0" applyBorder="1" applyAlignment="1">
      <alignment/>
    </xf>
    <xf numFmtId="0" fontId="0" fillId="11" borderId="133" xfId="0" applyFill="1" applyBorder="1" applyAlignment="1">
      <alignment/>
    </xf>
    <xf numFmtId="0" fontId="0" fillId="0" borderId="101" xfId="0" applyBorder="1" applyAlignment="1">
      <alignment/>
    </xf>
    <xf numFmtId="0" fontId="0" fillId="0" borderId="134" xfId="0" applyBorder="1" applyAlignment="1">
      <alignment/>
    </xf>
    <xf numFmtId="0" fontId="15" fillId="5" borderId="135" xfId="0" applyFont="1" applyFill="1" applyBorder="1" applyAlignment="1">
      <alignment/>
    </xf>
    <xf numFmtId="0" fontId="10" fillId="0" borderId="48" xfId="0" applyFont="1" applyBorder="1" applyAlignment="1">
      <alignment/>
    </xf>
    <xf numFmtId="0" fontId="10" fillId="0" borderId="52" xfId="0" applyFont="1" applyBorder="1" applyAlignment="1">
      <alignment/>
    </xf>
    <xf numFmtId="0" fontId="0" fillId="4" borderId="100" xfId="0" applyFont="1" applyFill="1" applyBorder="1" applyAlignment="1">
      <alignment wrapText="1"/>
    </xf>
    <xf numFmtId="0" fontId="0" fillId="4" borderId="36" xfId="0" applyFill="1" applyBorder="1" applyAlignment="1">
      <alignment wrapText="1"/>
    </xf>
    <xf numFmtId="0" fontId="0" fillId="4" borderId="32" xfId="0" applyFill="1" applyBorder="1" applyAlignment="1">
      <alignment wrapText="1"/>
    </xf>
    <xf numFmtId="0" fontId="0" fillId="11" borderId="101" xfId="0" applyFill="1" applyBorder="1" applyAlignment="1">
      <alignment/>
    </xf>
    <xf numFmtId="0" fontId="12" fillId="3" borderId="120" xfId="0" applyFont="1" applyFill="1" applyBorder="1" applyAlignment="1">
      <alignment horizontal="right"/>
    </xf>
    <xf numFmtId="0" fontId="0" fillId="3" borderId="68" xfId="0" applyFill="1" applyBorder="1" applyAlignment="1">
      <alignment/>
    </xf>
    <xf numFmtId="0" fontId="12" fillId="2" borderId="50" xfId="0" applyFont="1" applyFill="1" applyBorder="1" applyAlignment="1">
      <alignment horizontal="right"/>
    </xf>
    <xf numFmtId="0" fontId="12" fillId="2" borderId="52" xfId="0" applyFont="1" applyFill="1" applyBorder="1" applyAlignment="1">
      <alignment horizontal="right"/>
    </xf>
    <xf numFmtId="0" fontId="15" fillId="3" borderId="135" xfId="0" applyFont="1" applyFill="1" applyBorder="1" applyAlignment="1">
      <alignment/>
    </xf>
    <xf numFmtId="0" fontId="15" fillId="3" borderId="48" xfId="0" applyFont="1" applyFill="1" applyBorder="1" applyAlignment="1">
      <alignment/>
    </xf>
    <xf numFmtId="0" fontId="15" fillId="3" borderId="52" xfId="0" applyFont="1" applyFill="1" applyBorder="1" applyAlignment="1">
      <alignment/>
    </xf>
    <xf numFmtId="0" fontId="12" fillId="6" borderId="100" xfId="0" applyFont="1" applyFill="1" applyBorder="1" applyAlignment="1">
      <alignment/>
    </xf>
    <xf numFmtId="0" fontId="0" fillId="0" borderId="36" xfId="0" applyBorder="1" applyAlignment="1">
      <alignment/>
    </xf>
    <xf numFmtId="0" fontId="0" fillId="0" borderId="32"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26" xfId="0" applyFont="1" applyFill="1" applyBorder="1" applyAlignment="1">
      <alignment/>
    </xf>
    <xf numFmtId="0" fontId="15" fillId="3" borderId="3" xfId="0" applyFont="1" applyFill="1" applyBorder="1" applyAlignment="1">
      <alignment/>
    </xf>
    <xf numFmtId="0" fontId="39"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dxfs count="6">
    <dxf>
      <font>
        <color rgb="FFFF0000"/>
      </font>
      <border/>
    </dxf>
    <dxf>
      <font>
        <b/>
        <i val="0"/>
        <color rgb="FFFF0000"/>
      </font>
      <border/>
    </dxf>
    <dxf>
      <fill>
        <patternFill>
          <bgColor rgb="FFFFFFCC"/>
        </patternFill>
      </fill>
      <border>
        <left style="thin">
          <color rgb="FF000000"/>
        </left>
        <right style="thin">
          <color rgb="FF000000"/>
        </right>
        <top style="thin"/>
        <bottom style="thin">
          <color rgb="FF000000"/>
        </bottom>
      </border>
    </dxf>
    <dxf>
      <font>
        <color auto="1"/>
      </font>
      <fill>
        <patternFill>
          <bgColor rgb="FFFF99CC"/>
        </patternFill>
      </fill>
      <border>
        <left style="thin">
          <color rgb="FF000000"/>
        </left>
        <right style="thin">
          <color rgb="FF000000"/>
        </right>
        <top style="thin"/>
        <bottom style="thin">
          <color rgb="FF000000"/>
        </bottom>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Regression!$G$132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Regression!$G$11:$G$132</c:f>
              <c:numCache>
                <c:ptCount val="122"/>
              </c:numCache>
            </c:numRef>
          </c:xVal>
          <c:yVal>
            <c:numRef>
              <c:f>Regression!$H$11:$H$132</c:f>
              <c:numCach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yVal>
          <c:smooth val="0"/>
        </c:ser>
        <c:axId val="12315549"/>
        <c:axId val="66590990"/>
      </c:scatterChart>
      <c:valAx>
        <c:axId val="12315549"/>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66590990"/>
        <c:crosses val="autoZero"/>
        <c:crossBetween val="midCat"/>
        <c:dispUnits/>
      </c:valAx>
      <c:valAx>
        <c:axId val="66590990"/>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12315549"/>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5275"/>
          <c:y val="0.1835"/>
          <c:w val="0.843"/>
          <c:h val="0.6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Precision!$G$9:$G$130</c:f>
              <c:numCache>
                <c:ptCount val="122"/>
              </c:numCache>
            </c:numRef>
          </c:xVal>
          <c:yVal>
            <c:numRef>
              <c:f>Precision!$L$9:$L$130</c:f>
              <c:numCach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yVal>
          <c:smooth val="0"/>
        </c:ser>
        <c:axId val="41733039"/>
        <c:axId val="31652992"/>
      </c:scatterChart>
      <c:valAx>
        <c:axId val="41733039"/>
        <c:scaling>
          <c:orientation val="minMax"/>
        </c:scaling>
        <c:axPos val="b"/>
        <c:title>
          <c:tx>
            <c:rich>
              <a:bodyPr vert="horz" rot="0" anchor="ctr"/>
              <a:lstStyle/>
              <a:p>
                <a:pPr algn="ctr">
                  <a:defRPr/>
                </a:pPr>
                <a:r>
                  <a:rPr lang="en-US" cap="none" sz="900"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31652992"/>
        <c:crosses val="autoZero"/>
        <c:crossBetween val="midCat"/>
        <c:dispUnits/>
        <c:majorUnit val="50"/>
      </c:valAx>
      <c:valAx>
        <c:axId val="31652992"/>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41733039"/>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75"/>
          <c:y val="0.1075"/>
          <c:w val="0.88575"/>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c:v>
                </c:pt>
                <c:pt idx="1">
                  <c:v>0</c:v>
                </c:pt>
                <c:pt idx="2">
                  <c:v>0</c:v>
                </c:pt>
                <c:pt idx="3">
                  <c:v>0</c:v>
                </c:pt>
                <c:pt idx="4">
                  <c:v>0</c:v>
                </c:pt>
                <c:pt idx="5">
                  <c:v>0</c:v>
                </c:pt>
                <c:pt idx="6">
                  <c:v>0</c:v>
                </c:pt>
              </c:numCache>
            </c:numRef>
          </c:xVal>
          <c:yVal>
            <c:numRef>
              <c:f>Summary!$Q$70:$Q$76</c:f>
              <c:numCache>
                <c:ptCount val="7"/>
                <c:pt idx="0">
                  <c:v>0</c:v>
                </c:pt>
                <c:pt idx="1">
                  <c:v>0</c:v>
                </c:pt>
                <c:pt idx="2">
                  <c:v>0</c:v>
                </c:pt>
                <c:pt idx="3">
                  <c:v>0</c:v>
                </c:pt>
                <c:pt idx="4">
                  <c:v>0</c:v>
                </c:pt>
                <c:pt idx="5">
                  <c:v>0</c:v>
                </c:pt>
                <c:pt idx="6">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ptCount val="1"/>
                <c:pt idx="0">
                  <c:v>0</c:v>
                </c:pt>
              </c:numCache>
            </c:numRef>
          </c:yVal>
          <c:smooth val="0"/>
        </c:ser>
        <c:axId val="7492737"/>
        <c:axId val="31599794"/>
      </c:scatterChart>
      <c:valAx>
        <c:axId val="7492737"/>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31599794"/>
        <c:crossesAt val="-12"/>
        <c:crossBetween val="midCat"/>
        <c:dispUnits/>
      </c:valAx>
      <c:valAx>
        <c:axId val="31599794"/>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7492737"/>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104775</xdr:rowOff>
    </xdr:from>
    <xdr:to>
      <xdr:col>3</xdr:col>
      <xdr:colOff>590550</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28600"/>
          <a:ext cx="16668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17</xdr:col>
      <xdr:colOff>238125</xdr:colOff>
      <xdr:row>21</xdr:row>
      <xdr:rowOff>0</xdr:rowOff>
    </xdr:to>
    <xdr:graphicFrame>
      <xdr:nvGraphicFramePr>
        <xdr:cNvPr id="2" name="Chart 2"/>
        <xdr:cNvGraphicFramePr/>
      </xdr:nvGraphicFramePr>
      <xdr:xfrm>
        <a:off x="6381750" y="2228850"/>
        <a:ext cx="2419350"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17</xdr:col>
      <xdr:colOff>0</xdr:colOff>
      <xdr:row>48</xdr:row>
      <xdr:rowOff>19050</xdr:rowOff>
    </xdr:to>
    <xdr:graphicFrame>
      <xdr:nvGraphicFramePr>
        <xdr:cNvPr id="3" name="Chart 3"/>
        <xdr:cNvGraphicFramePr/>
      </xdr:nvGraphicFramePr>
      <xdr:xfrm>
        <a:off x="4810125" y="5400675"/>
        <a:ext cx="37528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4"/>
  <sheetViews>
    <sheetView showGridLines="0" tabSelected="1" workbookViewId="0" topLeftCell="A1">
      <selection activeCell="A1" sqref="A1"/>
    </sheetView>
  </sheetViews>
  <sheetFormatPr defaultColWidth="9.140625" defaultRowHeight="12.75"/>
  <cols>
    <col min="1" max="1" width="1.7109375" style="350" customWidth="1"/>
    <col min="2" max="2" width="1.1484375" style="350" customWidth="1"/>
    <col min="3" max="3" width="16.8515625" style="350" customWidth="1"/>
    <col min="4" max="4" width="10.8515625" style="350" customWidth="1"/>
    <col min="5" max="5" width="3.57421875" style="350" customWidth="1"/>
    <col min="6" max="6" width="7.00390625" style="350" customWidth="1"/>
    <col min="7" max="7" width="9.140625" style="350" customWidth="1"/>
    <col min="8" max="8" width="32.8515625" style="350" customWidth="1"/>
    <col min="9" max="9" width="37.8515625" style="350" customWidth="1"/>
    <col min="10" max="10" width="1.1484375" style="350" customWidth="1"/>
    <col min="11" max="11" width="7.28125" style="350" customWidth="1"/>
    <col min="12" max="12" width="8.28125" style="350" customWidth="1"/>
    <col min="13" max="13" width="1.57421875" style="350" customWidth="1"/>
    <col min="14" max="16384" width="9.140625" style="350" customWidth="1"/>
  </cols>
  <sheetData>
    <row r="1" ht="9.75" customHeight="1" thickBot="1"/>
    <row r="2" spans="2:10" ht="24" thickTop="1">
      <c r="B2" s="355"/>
      <c r="C2" s="355"/>
      <c r="D2" s="355"/>
      <c r="F2" s="356" t="s">
        <v>28</v>
      </c>
      <c r="G2" s="357"/>
      <c r="H2" s="357"/>
      <c r="I2" s="357"/>
      <c r="J2" s="358"/>
    </row>
    <row r="3" spans="2:10" ht="24" customHeight="1">
      <c r="B3" s="355"/>
      <c r="C3" s="355"/>
      <c r="D3" s="355"/>
      <c r="F3" s="359" t="s">
        <v>178</v>
      </c>
      <c r="G3" s="360"/>
      <c r="H3" s="360"/>
      <c r="I3" s="360"/>
      <c r="J3" s="361"/>
    </row>
    <row r="4" spans="2:10" ht="28.5" customHeight="1">
      <c r="B4" s="355"/>
      <c r="C4" s="355"/>
      <c r="D4" s="355"/>
      <c r="E4" s="351"/>
      <c r="F4" s="362" t="s">
        <v>174</v>
      </c>
      <c r="G4" s="360"/>
      <c r="H4" s="360"/>
      <c r="I4" s="360"/>
      <c r="J4" s="361"/>
    </row>
    <row r="5" spans="5:12" ht="25.5" customHeight="1">
      <c r="E5" s="352"/>
      <c r="F5" s="418" t="s">
        <v>173</v>
      </c>
      <c r="G5" s="360"/>
      <c r="H5" s="360"/>
      <c r="I5" s="360"/>
      <c r="J5" s="361"/>
      <c r="L5" s="442" t="s">
        <v>187</v>
      </c>
    </row>
    <row r="6" spans="5:10" ht="8.25" customHeight="1" thickBot="1">
      <c r="E6" s="352"/>
      <c r="F6" s="169"/>
      <c r="G6" s="364"/>
      <c r="H6" s="364"/>
      <c r="I6" s="364"/>
      <c r="J6" s="365"/>
    </row>
    <row r="7" ht="6.75" customHeight="1" thickBot="1" thickTop="1"/>
    <row r="8" spans="2:12" ht="19.5">
      <c r="B8" s="401"/>
      <c r="C8" s="402" t="s">
        <v>128</v>
      </c>
      <c r="D8" s="403"/>
      <c r="E8" s="403"/>
      <c r="F8" s="403"/>
      <c r="G8" s="403"/>
      <c r="H8" s="403"/>
      <c r="I8" s="403"/>
      <c r="J8" s="403"/>
      <c r="K8" s="403"/>
      <c r="L8" s="404"/>
    </row>
    <row r="9" spans="2:12" ht="41.25" customHeight="1">
      <c r="B9" s="405"/>
      <c r="C9" s="443" t="s">
        <v>150</v>
      </c>
      <c r="D9" s="443"/>
      <c r="E9" s="443"/>
      <c r="F9" s="443"/>
      <c r="G9" s="443"/>
      <c r="H9" s="443"/>
      <c r="I9" s="443"/>
      <c r="J9" s="443"/>
      <c r="K9" s="443"/>
      <c r="L9" s="444"/>
    </row>
    <row r="10" spans="2:12" ht="30" customHeight="1">
      <c r="B10" s="405"/>
      <c r="C10" s="446" t="s">
        <v>175</v>
      </c>
      <c r="D10" s="446"/>
      <c r="E10" s="446"/>
      <c r="F10" s="446"/>
      <c r="G10" s="446"/>
      <c r="H10" s="446"/>
      <c r="I10" s="446"/>
      <c r="J10" s="446"/>
      <c r="K10" s="446"/>
      <c r="L10" s="447"/>
    </row>
    <row r="11" spans="2:12" ht="21.75" customHeight="1">
      <c r="B11" s="405"/>
      <c r="C11" s="443" t="s">
        <v>155</v>
      </c>
      <c r="D11" s="443"/>
      <c r="E11" s="443"/>
      <c r="F11" s="443"/>
      <c r="G11" s="443"/>
      <c r="H11" s="443"/>
      <c r="I11" s="443"/>
      <c r="J11" s="443"/>
      <c r="K11" s="443"/>
      <c r="L11" s="444"/>
    </row>
    <row r="12" spans="2:12" ht="59.25" customHeight="1">
      <c r="B12" s="405"/>
      <c r="C12" s="443" t="s">
        <v>179</v>
      </c>
      <c r="D12" s="443"/>
      <c r="E12" s="443"/>
      <c r="F12" s="443"/>
      <c r="G12" s="443"/>
      <c r="H12" s="443"/>
      <c r="I12" s="443"/>
      <c r="J12" s="443"/>
      <c r="K12" s="443"/>
      <c r="L12" s="444"/>
    </row>
    <row r="13" spans="2:12" ht="57.75" customHeight="1">
      <c r="B13" s="405"/>
      <c r="C13" s="443" t="s">
        <v>180</v>
      </c>
      <c r="D13" s="445"/>
      <c r="E13" s="445"/>
      <c r="F13" s="445"/>
      <c r="G13" s="445"/>
      <c r="H13" s="445"/>
      <c r="I13" s="445"/>
      <c r="J13" s="445"/>
      <c r="K13" s="445"/>
      <c r="L13" s="444"/>
    </row>
    <row r="14" spans="2:12" ht="55.5" customHeight="1">
      <c r="B14" s="405"/>
      <c r="C14" s="443" t="s">
        <v>176</v>
      </c>
      <c r="D14" s="443"/>
      <c r="E14" s="443"/>
      <c r="F14" s="443"/>
      <c r="G14" s="443"/>
      <c r="H14" s="443"/>
      <c r="I14" s="443"/>
      <c r="J14" s="443"/>
      <c r="K14" s="443"/>
      <c r="L14" s="444"/>
    </row>
    <row r="15" spans="2:12" ht="45" customHeight="1">
      <c r="B15" s="405"/>
      <c r="C15" s="443" t="s">
        <v>181</v>
      </c>
      <c r="D15" s="443"/>
      <c r="E15" s="443"/>
      <c r="F15" s="443"/>
      <c r="G15" s="443"/>
      <c r="H15" s="443"/>
      <c r="I15" s="443"/>
      <c r="J15" s="443"/>
      <c r="K15" s="443"/>
      <c r="L15" s="444"/>
    </row>
    <row r="16" spans="2:12" ht="42.75" customHeight="1">
      <c r="B16" s="405"/>
      <c r="C16" s="443" t="s">
        <v>188</v>
      </c>
      <c r="D16" s="443"/>
      <c r="E16" s="443"/>
      <c r="F16" s="443"/>
      <c r="G16" s="443"/>
      <c r="H16" s="443"/>
      <c r="I16" s="443"/>
      <c r="J16" s="443"/>
      <c r="K16" s="443"/>
      <c r="L16" s="444"/>
    </row>
    <row r="17" spans="2:12" ht="55.5" customHeight="1">
      <c r="B17" s="405"/>
      <c r="C17" s="443" t="s">
        <v>156</v>
      </c>
      <c r="D17" s="443"/>
      <c r="E17" s="443"/>
      <c r="F17" s="443"/>
      <c r="G17" s="443"/>
      <c r="H17" s="443"/>
      <c r="I17" s="443"/>
      <c r="J17" s="443"/>
      <c r="K17" s="443"/>
      <c r="L17" s="444"/>
    </row>
    <row r="18" spans="2:12" ht="57.75" customHeight="1">
      <c r="B18" s="405"/>
      <c r="C18" s="443" t="s">
        <v>182</v>
      </c>
      <c r="D18" s="443"/>
      <c r="E18" s="443"/>
      <c r="F18" s="443"/>
      <c r="G18" s="443"/>
      <c r="H18" s="443"/>
      <c r="I18" s="443"/>
      <c r="J18" s="443"/>
      <c r="K18" s="443"/>
      <c r="L18" s="444"/>
    </row>
    <row r="19" spans="2:12" ht="56.25" customHeight="1">
      <c r="B19" s="405"/>
      <c r="C19" s="443" t="s">
        <v>189</v>
      </c>
      <c r="D19" s="443"/>
      <c r="E19" s="443"/>
      <c r="F19" s="443"/>
      <c r="G19" s="443"/>
      <c r="H19" s="443"/>
      <c r="I19" s="443"/>
      <c r="J19" s="443"/>
      <c r="K19" s="443"/>
      <c r="L19" s="444"/>
    </row>
    <row r="20" spans="2:12" ht="31.5" customHeight="1">
      <c r="B20" s="405"/>
      <c r="C20" s="443" t="s">
        <v>172</v>
      </c>
      <c r="D20" s="443"/>
      <c r="E20" s="443"/>
      <c r="F20" s="443"/>
      <c r="G20" s="443"/>
      <c r="H20" s="443"/>
      <c r="I20" s="443"/>
      <c r="J20" s="443"/>
      <c r="K20" s="443"/>
      <c r="L20" s="444"/>
    </row>
    <row r="21" spans="2:12" ht="40.5" customHeight="1">
      <c r="B21" s="405"/>
      <c r="C21" s="443" t="s">
        <v>177</v>
      </c>
      <c r="D21" s="443"/>
      <c r="E21" s="443"/>
      <c r="F21" s="443"/>
      <c r="G21" s="443"/>
      <c r="H21" s="443"/>
      <c r="I21" s="443"/>
      <c r="J21" s="443"/>
      <c r="K21" s="443"/>
      <c r="L21" s="444"/>
    </row>
    <row r="22" spans="2:12" ht="13.5" thickBot="1">
      <c r="B22" s="406"/>
      <c r="C22" s="407"/>
      <c r="D22" s="407"/>
      <c r="E22" s="407"/>
      <c r="F22" s="407"/>
      <c r="G22" s="407"/>
      <c r="H22" s="407"/>
      <c r="I22" s="407"/>
      <c r="J22" s="407"/>
      <c r="K22" s="407"/>
      <c r="L22" s="408"/>
    </row>
    <row r="24" ht="12.75">
      <c r="H24" s="353" t="s">
        <v>185</v>
      </c>
    </row>
  </sheetData>
  <sheetProtection sheet="1" objects="1" scenarios="1" selectLockedCells="1" selectUnlockedCells="1"/>
  <mergeCells count="13">
    <mergeCell ref="C9:L9"/>
    <mergeCell ref="C12:L12"/>
    <mergeCell ref="C14:L14"/>
    <mergeCell ref="C11:L11"/>
    <mergeCell ref="C13:L13"/>
    <mergeCell ref="C10:L10"/>
    <mergeCell ref="C19:L19"/>
    <mergeCell ref="C20:L20"/>
    <mergeCell ref="C21:L21"/>
    <mergeCell ref="C15:L15"/>
    <mergeCell ref="C16:L16"/>
    <mergeCell ref="C17:L17"/>
    <mergeCell ref="C18:L18"/>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Comparability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31"/>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2.7109375" style="0" customWidth="1"/>
    <col min="5" max="5" width="12.57421875" style="0" customWidth="1"/>
    <col min="6" max="6" width="8.7109375" style="0" customWidth="1"/>
    <col min="7" max="7" width="26.28125" style="0" customWidth="1"/>
    <col min="8" max="8" width="37.421875" style="0" customWidth="1"/>
    <col min="9" max="9" width="1.7109375" style="0" customWidth="1"/>
    <col min="10" max="10" width="1.8515625" style="0" customWidth="1"/>
    <col min="11" max="11" width="14.28125" style="0" customWidth="1"/>
  </cols>
  <sheetData>
    <row r="1" ht="9.75" customHeight="1" thickBot="1"/>
    <row r="2" spans="2:9" ht="24" customHeight="1" thickTop="1">
      <c r="B2" s="354"/>
      <c r="C2" s="354"/>
      <c r="E2" s="356" t="s">
        <v>28</v>
      </c>
      <c r="F2" s="357"/>
      <c r="G2" s="357"/>
      <c r="H2" s="357"/>
      <c r="I2" s="358"/>
    </row>
    <row r="3" spans="2:9" ht="24.75" customHeight="1">
      <c r="B3" s="354"/>
      <c r="C3" s="354"/>
      <c r="E3" s="359" t="s">
        <v>130</v>
      </c>
      <c r="F3" s="360"/>
      <c r="G3" s="360"/>
      <c r="H3" s="360"/>
      <c r="I3" s="361"/>
    </row>
    <row r="4" spans="2:9" ht="27" customHeight="1">
      <c r="B4" s="354"/>
      <c r="C4" s="354"/>
      <c r="D4" s="72"/>
      <c r="E4" s="362" t="s">
        <v>129</v>
      </c>
      <c r="F4" s="360"/>
      <c r="G4" s="360"/>
      <c r="H4" s="360"/>
      <c r="I4" s="361"/>
    </row>
    <row r="5" spans="2:9" ht="24" customHeight="1" thickBot="1">
      <c r="B5" s="189"/>
      <c r="C5" s="189"/>
      <c r="D5" s="17"/>
      <c r="E5" s="363" t="s">
        <v>152</v>
      </c>
      <c r="F5" s="364"/>
      <c r="G5" s="364"/>
      <c r="H5" s="364"/>
      <c r="I5" s="365"/>
    </row>
    <row r="6" ht="10.5" customHeight="1" thickBot="1" thickTop="1"/>
    <row r="7" spans="2:9" ht="15">
      <c r="B7" s="333" t="s">
        <v>125</v>
      </c>
      <c r="C7" s="193"/>
      <c r="E7" s="140" t="s">
        <v>0</v>
      </c>
      <c r="F7" s="1"/>
      <c r="G7" s="1"/>
      <c r="H7" s="1"/>
      <c r="I7" s="2"/>
    </row>
    <row r="8" spans="2:9" ht="14.25">
      <c r="B8" s="334" t="s">
        <v>157</v>
      </c>
      <c r="C8" s="199"/>
      <c r="E8" s="3" t="s">
        <v>131</v>
      </c>
      <c r="F8" s="4"/>
      <c r="G8" s="454"/>
      <c r="H8" s="453"/>
      <c r="I8" s="8"/>
    </row>
    <row r="9" spans="2:9" ht="14.25">
      <c r="B9" s="334" t="s">
        <v>158</v>
      </c>
      <c r="C9" s="199"/>
      <c r="E9" s="3" t="s">
        <v>133</v>
      </c>
      <c r="F9" s="4"/>
      <c r="G9" s="454"/>
      <c r="H9" s="453"/>
      <c r="I9" s="8"/>
    </row>
    <row r="10" spans="2:9" ht="14.25">
      <c r="B10" s="334" t="s">
        <v>167</v>
      </c>
      <c r="C10" s="199"/>
      <c r="E10" s="3" t="s">
        <v>132</v>
      </c>
      <c r="F10" s="4"/>
      <c r="G10" s="455"/>
      <c r="H10" s="456"/>
      <c r="I10" s="8"/>
    </row>
    <row r="11" spans="2:9" ht="14.25">
      <c r="B11" s="334" t="s">
        <v>117</v>
      </c>
      <c r="C11" s="199"/>
      <c r="E11" s="3" t="s">
        <v>132</v>
      </c>
      <c r="F11" s="4"/>
      <c r="G11" s="454"/>
      <c r="H11" s="453"/>
      <c r="I11" s="8"/>
    </row>
    <row r="12" spans="2:9" ht="14.25">
      <c r="B12" s="334" t="s">
        <v>118</v>
      </c>
      <c r="C12" s="199"/>
      <c r="E12" s="3" t="s">
        <v>132</v>
      </c>
      <c r="F12" s="4"/>
      <c r="G12" s="457"/>
      <c r="H12" s="458"/>
      <c r="I12" s="8"/>
    </row>
    <row r="13" spans="2:9" ht="14.25" customHeight="1" thickBot="1">
      <c r="B13" s="334" t="s">
        <v>120</v>
      </c>
      <c r="C13" s="199"/>
      <c r="E13" s="5"/>
      <c r="F13" s="6"/>
      <c r="G13" s="6"/>
      <c r="H13" s="6"/>
      <c r="I13" s="7"/>
    </row>
    <row r="14" spans="2:3" ht="9" customHeight="1" thickBot="1">
      <c r="B14" s="334"/>
      <c r="C14" s="199"/>
    </row>
    <row r="15" spans="2:9" ht="15">
      <c r="B15" s="411" t="s">
        <v>164</v>
      </c>
      <c r="C15" s="199"/>
      <c r="E15" s="141" t="s">
        <v>1</v>
      </c>
      <c r="F15" s="10"/>
      <c r="G15" s="10"/>
      <c r="H15" s="10"/>
      <c r="I15" s="11"/>
    </row>
    <row r="16" spans="2:9" ht="15.75" customHeight="1">
      <c r="B16" s="412" t="s">
        <v>159</v>
      </c>
      <c r="C16" s="199"/>
      <c r="E16" s="449" t="s">
        <v>153</v>
      </c>
      <c r="F16" s="450"/>
      <c r="G16" s="451"/>
      <c r="H16" s="453"/>
      <c r="I16" s="13"/>
    </row>
    <row r="17" spans="2:9" ht="15.75" customHeight="1">
      <c r="B17" s="334" t="s">
        <v>161</v>
      </c>
      <c r="C17" s="199"/>
      <c r="E17" s="3" t="s">
        <v>134</v>
      </c>
      <c r="F17" s="12"/>
      <c r="G17" s="366"/>
      <c r="H17" s="399"/>
      <c r="I17" s="13"/>
    </row>
    <row r="18" spans="2:12" ht="15" customHeight="1">
      <c r="B18" s="334" t="s">
        <v>160</v>
      </c>
      <c r="C18" s="199"/>
      <c r="E18" s="3" t="s">
        <v>135</v>
      </c>
      <c r="F18" s="12"/>
      <c r="G18" s="203"/>
      <c r="H18" s="346"/>
      <c r="I18" s="13"/>
      <c r="K18" s="144"/>
      <c r="L18" s="144"/>
    </row>
    <row r="19" spans="2:9" ht="15.75" customHeight="1">
      <c r="B19" s="334" t="s">
        <v>162</v>
      </c>
      <c r="C19" s="199"/>
      <c r="E19" s="3" t="s">
        <v>136</v>
      </c>
      <c r="F19" s="12"/>
      <c r="G19" s="202"/>
      <c r="H19" s="346"/>
      <c r="I19" s="13"/>
    </row>
    <row r="20" spans="2:9" ht="13.5" thickBot="1">
      <c r="B20" s="334"/>
      <c r="C20" s="199"/>
      <c r="E20" s="14"/>
      <c r="F20" s="15"/>
      <c r="G20" s="15"/>
      <c r="H20" s="15"/>
      <c r="I20" s="16"/>
    </row>
    <row r="21" spans="2:3" ht="11.25" customHeight="1" thickBot="1">
      <c r="B21" s="334" t="s">
        <v>119</v>
      </c>
      <c r="C21" s="199"/>
    </row>
    <row r="22" spans="2:9" ht="15">
      <c r="B22" s="334" t="s">
        <v>163</v>
      </c>
      <c r="C22" s="199"/>
      <c r="E22" s="140" t="s">
        <v>2</v>
      </c>
      <c r="F22" s="10"/>
      <c r="G22" s="10"/>
      <c r="H22" s="10"/>
      <c r="I22" s="11"/>
    </row>
    <row r="23" spans="2:9" ht="15.75" customHeight="1">
      <c r="B23" s="334" t="s">
        <v>165</v>
      </c>
      <c r="C23" s="199"/>
      <c r="E23" s="3" t="s">
        <v>154</v>
      </c>
      <c r="F23" s="12"/>
      <c r="G23" s="451"/>
      <c r="H23" s="452"/>
      <c r="I23" s="13"/>
    </row>
    <row r="24" spans="2:9" ht="15.75" customHeight="1">
      <c r="B24" s="334" t="s">
        <v>121</v>
      </c>
      <c r="C24" s="199"/>
      <c r="E24" s="3" t="s">
        <v>137</v>
      </c>
      <c r="F24" s="12"/>
      <c r="G24" s="204"/>
      <c r="H24" s="439">
        <f>IF(G27="1:1 (everyday)","Use the full spreadsheet.**","")</f>
      </c>
      <c r="I24" s="13"/>
    </row>
    <row r="25" spans="2:11" ht="15.75" customHeight="1">
      <c r="B25" s="334" t="s">
        <v>166</v>
      </c>
      <c r="C25" s="199"/>
      <c r="E25" s="3" t="s">
        <v>139</v>
      </c>
      <c r="F25" s="12"/>
      <c r="G25" s="367"/>
      <c r="H25" s="448">
        <f>IF(G27="1:6 (every 6th day)","Note - 18 months' data will be required to obtain the minimum of 90 samples.",IF(G27="Other","Verify that the sampling freq. will meet minimum ARM data set requirements.",IF(G27="1:1 (everyday)","Spreadsheet capacity is 122 data sets and will not accept a full year of data.","")))</f>
      </c>
      <c r="I25" s="13"/>
      <c r="K25" s="410"/>
    </row>
    <row r="26" spans="2:9" ht="15.75" customHeight="1">
      <c r="B26" s="334"/>
      <c r="C26" s="199"/>
      <c r="E26" s="3" t="s">
        <v>138</v>
      </c>
      <c r="F26" s="12"/>
      <c r="G26" s="367"/>
      <c r="H26" s="448"/>
      <c r="I26" s="13"/>
    </row>
    <row r="27" spans="2:9" ht="15.75" customHeight="1">
      <c r="B27" s="348" t="s">
        <v>122</v>
      </c>
      <c r="C27" s="199"/>
      <c r="E27" s="3" t="s">
        <v>168</v>
      </c>
      <c r="F27" s="12"/>
      <c r="G27" s="409"/>
      <c r="H27" s="347"/>
      <c r="I27" s="13"/>
    </row>
    <row r="28" spans="2:9" ht="17.25" customHeight="1" thickBot="1">
      <c r="B28" s="349" t="s">
        <v>126</v>
      </c>
      <c r="C28" s="197"/>
      <c r="E28" s="14"/>
      <c r="F28" s="15"/>
      <c r="G28" s="15"/>
      <c r="H28" s="15"/>
      <c r="I28" s="16"/>
    </row>
    <row r="30" ht="14.25">
      <c r="B30" s="184" t="s">
        <v>151</v>
      </c>
    </row>
    <row r="31" ht="12.75">
      <c r="B31" t="s">
        <v>186</v>
      </c>
    </row>
  </sheetData>
  <sheetProtection sheet="1" objects="1" scenarios="1" selectLockedCells="1"/>
  <mergeCells count="9">
    <mergeCell ref="G8:H8"/>
    <mergeCell ref="G10:H10"/>
    <mergeCell ref="G11:H11"/>
    <mergeCell ref="G12:H12"/>
    <mergeCell ref="G9:H9"/>
    <mergeCell ref="H25:H26"/>
    <mergeCell ref="E16:F16"/>
    <mergeCell ref="G23:H23"/>
    <mergeCell ref="G16:H16"/>
  </mergeCells>
  <dataValidations count="3">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 type="list" allowBlank="1" showInputMessage="1" showErrorMessage="1" prompt="How often are the FRM samples collected?" error="Please pick one on the choices." sqref="G27">
      <formula1>"1:1 (everyday),1:3 (every 3rd day),1:6 (every 6th day),Other"</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138"/>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4.57421875" style="0" customWidth="1"/>
  </cols>
  <sheetData>
    <row r="1" spans="15:18" ht="10.5" customHeight="1">
      <c r="O1" s="142"/>
      <c r="P1" s="142"/>
      <c r="Q1" s="142"/>
      <c r="R1" s="142"/>
    </row>
    <row r="2" spans="6:18" ht="15" customHeight="1">
      <c r="F2" s="26" t="s">
        <v>15</v>
      </c>
      <c r="O2" s="142"/>
      <c r="P2" s="142"/>
      <c r="Q2" s="142"/>
      <c r="R2" s="142"/>
    </row>
    <row r="3" spans="15:18" ht="10.5" customHeight="1">
      <c r="O3" s="142"/>
      <c r="Q3" s="142"/>
      <c r="R3" s="142"/>
    </row>
    <row r="4" spans="15:18" ht="5.25" customHeight="1" thickBot="1">
      <c r="O4" s="142"/>
      <c r="Q4" s="142"/>
      <c r="R4" s="142"/>
    </row>
    <row r="5" spans="3:21" ht="12.75">
      <c r="C5" s="9" t="s">
        <v>0</v>
      </c>
      <c r="D5" s="23"/>
      <c r="E5" s="459">
        <f>IF(Title!$G$8=0,"",Title!$G$8)</f>
      </c>
      <c r="F5" s="460"/>
      <c r="G5" s="460"/>
      <c r="H5" s="460"/>
      <c r="I5" s="460"/>
      <c r="J5" s="460"/>
      <c r="K5" s="460"/>
      <c r="L5" s="460"/>
      <c r="M5" s="460"/>
      <c r="N5" s="460"/>
      <c r="O5" s="460"/>
      <c r="P5" s="460"/>
      <c r="Q5" s="460"/>
      <c r="R5" s="461"/>
      <c r="T5" s="468">
        <f>IF(OR(M11=1,M12=1),"Note: If all the data sets consist of single FRM measurements, the FRM data may be entered directly on the Regression sheet.","")</f>
      </c>
      <c r="U5" s="468"/>
    </row>
    <row r="6" spans="3:21" ht="12.75">
      <c r="C6" s="22" t="s">
        <v>3</v>
      </c>
      <c r="D6" s="24"/>
      <c r="E6" s="462">
        <f>IF(AND(ISBLANK(Title!G16),ISBLANK(Title!G18),ISBLANK(Title!G19)),"",Title!$G$16&amp;" - "&amp;Title!$G$18&amp;" Class "&amp;Title!$G$19)</f>
      </c>
      <c r="F6" s="463"/>
      <c r="G6" s="463"/>
      <c r="H6" s="463"/>
      <c r="I6" s="463"/>
      <c r="J6" s="463"/>
      <c r="K6" s="463"/>
      <c r="L6" s="463"/>
      <c r="M6" s="463"/>
      <c r="N6" s="463"/>
      <c r="O6" s="463"/>
      <c r="P6" s="463"/>
      <c r="Q6" s="463"/>
      <c r="R6" s="464"/>
      <c r="T6" s="468"/>
      <c r="U6" s="468"/>
    </row>
    <row r="7" spans="3:21" ht="13.5" thickBot="1">
      <c r="C7" s="14" t="s">
        <v>2</v>
      </c>
      <c r="D7" s="25"/>
      <c r="E7" s="465">
        <f>IF(AND(ISBLANK(Title!G23),ISBLANK(Title!G24)),"",Title!$G$23&amp;"  -  (Site location  "&amp;Title!$G$24&amp;" )")</f>
      </c>
      <c r="F7" s="466"/>
      <c r="G7" s="466"/>
      <c r="H7" s="466"/>
      <c r="I7" s="466"/>
      <c r="J7" s="466"/>
      <c r="K7" s="466"/>
      <c r="L7" s="466"/>
      <c r="M7" s="466"/>
      <c r="N7" s="466"/>
      <c r="O7" s="466"/>
      <c r="P7" s="466"/>
      <c r="Q7" s="466"/>
      <c r="R7" s="467"/>
      <c r="T7" s="468"/>
      <c r="U7" s="468"/>
    </row>
    <row r="8" ht="13.5" thickBot="1"/>
    <row r="9" spans="2:21" ht="15" thickTop="1">
      <c r="B9" s="372" t="s">
        <v>12</v>
      </c>
      <c r="C9" s="28" t="s">
        <v>21</v>
      </c>
      <c r="D9" s="29" t="s">
        <v>16</v>
      </c>
      <c r="E9" s="30"/>
      <c r="F9" s="30"/>
      <c r="G9" s="51" t="s">
        <v>18</v>
      </c>
      <c r="H9" s="52"/>
      <c r="I9" s="52"/>
      <c r="J9" s="53" t="s">
        <v>17</v>
      </c>
      <c r="K9" s="53"/>
      <c r="L9" s="53"/>
      <c r="M9" s="305" t="s">
        <v>20</v>
      </c>
      <c r="N9" s="306" t="s">
        <v>36</v>
      </c>
      <c r="O9" s="297" t="s">
        <v>111</v>
      </c>
      <c r="P9" s="298"/>
      <c r="Q9" s="299"/>
      <c r="R9" s="32" t="s">
        <v>8</v>
      </c>
      <c r="S9" s="28" t="s">
        <v>9</v>
      </c>
      <c r="T9" s="32" t="s">
        <v>10</v>
      </c>
      <c r="U9" s="100"/>
    </row>
    <row r="10" spans="2:21" ht="15" thickBot="1">
      <c r="B10" s="373" t="s">
        <v>11</v>
      </c>
      <c r="C10" s="33" t="s">
        <v>4</v>
      </c>
      <c r="D10" s="34" t="s">
        <v>5</v>
      </c>
      <c r="E10" s="35" t="s">
        <v>6</v>
      </c>
      <c r="F10" s="35" t="s">
        <v>7</v>
      </c>
      <c r="G10" s="50">
        <v>1</v>
      </c>
      <c r="H10" s="49">
        <v>2</v>
      </c>
      <c r="I10" s="49">
        <v>3</v>
      </c>
      <c r="J10" s="49" t="s">
        <v>5</v>
      </c>
      <c r="K10" s="49" t="s">
        <v>6</v>
      </c>
      <c r="L10" s="54" t="s">
        <v>7</v>
      </c>
      <c r="M10" s="307" t="s">
        <v>140</v>
      </c>
      <c r="N10" s="308" t="s">
        <v>19</v>
      </c>
      <c r="O10" s="301">
        <v>1</v>
      </c>
      <c r="P10" s="302">
        <v>2</v>
      </c>
      <c r="Q10" s="302">
        <v>3</v>
      </c>
      <c r="R10" s="37" t="s">
        <v>22</v>
      </c>
      <c r="S10" s="33" t="s">
        <v>13</v>
      </c>
      <c r="T10" s="37" t="s">
        <v>14</v>
      </c>
      <c r="U10" s="101" t="s">
        <v>37</v>
      </c>
    </row>
    <row r="11" spans="2:21" ht="13.5" customHeight="1">
      <c r="B11" s="375">
        <v>1</v>
      </c>
      <c r="C11" s="83"/>
      <c r="D11" s="85"/>
      <c r="E11" s="85"/>
      <c r="F11" s="85"/>
      <c r="G11" s="419">
        <f aca="true" t="shared" si="0" ref="G11:G43">IF(OR(ISBLANK(D11),ISTEXT(D11)),0,D11)</f>
        <v>0</v>
      </c>
      <c r="H11" s="419">
        <f aca="true" t="shared" si="1" ref="H11:H43">IF(OR(ISBLANK(E11),ISTEXT(E11)),0,E11)</f>
        <v>0</v>
      </c>
      <c r="I11" s="419">
        <f aca="true" t="shared" si="2" ref="I11:I43">IF(OR(ISBLANK(F11),ISTEXT(F11)),0,F11)</f>
        <v>0</v>
      </c>
      <c r="J11" s="47">
        <f aca="true" t="shared" si="3" ref="J11:J43">IF(M11&lt;2,"",(IF(OR(G11+H11=0,G11+I11=0),"",IF(AND(OR(2*G11/(G11+H11)&lt;0.93,2*G11/(G11+H11)&gt;1.07),OR(2*G11/(G11+I11)&lt;0.93,2*G11/(G11+I11)&gt;1.07)),"OUT","OK"))))</f>
      </c>
      <c r="K11" s="47">
        <f aca="true" t="shared" si="4" ref="K11:K43">IF(M11&lt;2,"",IF(OR(H11+G11=0,H11+I11=0),"",IF(AND(OR(2*H11/(H11+G11)&lt;0.93,2*H11/(H11+G11)&gt;1.07),OR(2*H11/(H11+I11)&lt;0.93,2*H11/(H11+I11)&gt;1.07)),"OUT","OK")))</f>
      </c>
      <c r="L11" s="47">
        <f aca="true" t="shared" si="5" ref="L11:L43">IF(M11&lt;2,"",IF(OR(I11+G11=0,I11+H11=0),"",IF(AND(OR(2*I11/(I11+G11)&lt;0.93,2*I11/(I11+G11)&gt;1.07),OR(2*I11/(I11+H11)&lt;0.93,2*I11/(I11+H11)&gt;1.07)),"OUT","OK")))</f>
      </c>
      <c r="M11" s="368">
        <f aca="true" t="shared" si="6" ref="M11:M43">IF(COUNT(D11:F11)=0,"",COUNT(D11:F11))</f>
      </c>
      <c r="N11" s="304">
        <f aca="true" t="shared" si="7" ref="N11:N43">IF(M11="","",IF(OR(M11&lt;2,R11&lt;3,R11&gt;200),"NOT VALID","ok"))</f>
      </c>
      <c r="O11" s="303">
        <f aca="true" t="shared" si="8" ref="O11:O43">IF(J11="OK",D11,"")</f>
      </c>
      <c r="P11" s="303">
        <f aca="true" t="shared" si="9" ref="P11:P43">IF(K11="OK",E11,"")</f>
      </c>
      <c r="Q11" s="303">
        <f aca="true" t="shared" si="10" ref="Q11:Q43">IF(L11="OK",F11,"")</f>
      </c>
      <c r="R11" s="300">
        <f aca="true" t="shared" si="11" ref="R11:R43">IF(ISERROR(AVERAGE(D11:F11)),"",AVERAGE(D11:F11))</f>
      </c>
      <c r="S11" s="42">
        <f aca="true" t="shared" si="12" ref="S11:S43">IF(M11="","",IF(M11&lt;2,"--  ",STDEV(D11:F11)))</f>
      </c>
      <c r="T11" s="310">
        <f aca="true" t="shared" si="13" ref="T11:T43">IF(S11="","",IF(S11="--  ","--  ",S11/R11))</f>
      </c>
      <c r="U11" s="102"/>
    </row>
    <row r="12" spans="2:21" ht="12.75">
      <c r="B12" s="376">
        <v>2</v>
      </c>
      <c r="C12" s="84"/>
      <c r="D12" s="85"/>
      <c r="E12" s="85"/>
      <c r="F12" s="85"/>
      <c r="G12" s="420">
        <f t="shared" si="0"/>
        <v>0</v>
      </c>
      <c r="H12" s="420">
        <f t="shared" si="1"/>
        <v>0</v>
      </c>
      <c r="I12" s="420">
        <f t="shared" si="2"/>
        <v>0</v>
      </c>
      <c r="J12" s="48">
        <f t="shared" si="3"/>
      </c>
      <c r="K12" s="48">
        <f t="shared" si="4"/>
      </c>
      <c r="L12" s="48">
        <f t="shared" si="5"/>
      </c>
      <c r="M12" s="369">
        <f t="shared" si="6"/>
      </c>
      <c r="N12" s="437">
        <f t="shared" si="7"/>
      </c>
      <c r="O12" s="303">
        <f t="shared" si="8"/>
      </c>
      <c r="P12" s="303">
        <f t="shared" si="9"/>
      </c>
      <c r="Q12" s="303">
        <f t="shared" si="10"/>
      </c>
      <c r="R12" s="300">
        <f t="shared" si="11"/>
      </c>
      <c r="S12" s="44">
        <f t="shared" si="12"/>
      </c>
      <c r="T12" s="311">
        <f t="shared" si="13"/>
      </c>
      <c r="U12" s="95"/>
    </row>
    <row r="13" spans="2:21" ht="12.75">
      <c r="B13" s="376">
        <v>3</v>
      </c>
      <c r="C13" s="84"/>
      <c r="D13" s="85"/>
      <c r="E13" s="85"/>
      <c r="F13" s="85"/>
      <c r="G13" s="420">
        <f t="shared" si="0"/>
        <v>0</v>
      </c>
      <c r="H13" s="420">
        <f t="shared" si="1"/>
        <v>0</v>
      </c>
      <c r="I13" s="420">
        <f t="shared" si="2"/>
        <v>0</v>
      </c>
      <c r="J13" s="48">
        <f t="shared" si="3"/>
      </c>
      <c r="K13" s="48">
        <f t="shared" si="4"/>
      </c>
      <c r="L13" s="48">
        <f t="shared" si="5"/>
      </c>
      <c r="M13" s="369">
        <f t="shared" si="6"/>
      </c>
      <c r="N13" s="437">
        <f t="shared" si="7"/>
      </c>
      <c r="O13" s="303">
        <f t="shared" si="8"/>
      </c>
      <c r="P13" s="303">
        <f t="shared" si="9"/>
      </c>
      <c r="Q13" s="303">
        <f t="shared" si="10"/>
      </c>
      <c r="R13" s="300">
        <f t="shared" si="11"/>
      </c>
      <c r="S13" s="44">
        <f t="shared" si="12"/>
      </c>
      <c r="T13" s="311">
        <f t="shared" si="13"/>
      </c>
      <c r="U13" s="95"/>
    </row>
    <row r="14" spans="2:21" ht="12.75">
      <c r="B14" s="376">
        <v>4</v>
      </c>
      <c r="C14" s="84"/>
      <c r="D14" s="85"/>
      <c r="E14" s="85"/>
      <c r="F14" s="85"/>
      <c r="G14" s="420">
        <f t="shared" si="0"/>
        <v>0</v>
      </c>
      <c r="H14" s="420">
        <f t="shared" si="1"/>
        <v>0</v>
      </c>
      <c r="I14" s="420">
        <f t="shared" si="2"/>
        <v>0</v>
      </c>
      <c r="J14" s="48">
        <f t="shared" si="3"/>
      </c>
      <c r="K14" s="48">
        <f t="shared" si="4"/>
      </c>
      <c r="L14" s="48">
        <f t="shared" si="5"/>
      </c>
      <c r="M14" s="369">
        <f t="shared" si="6"/>
      </c>
      <c r="N14" s="437">
        <f t="shared" si="7"/>
      </c>
      <c r="O14" s="303">
        <f t="shared" si="8"/>
      </c>
      <c r="P14" s="303">
        <f t="shared" si="9"/>
      </c>
      <c r="Q14" s="303">
        <f t="shared" si="10"/>
      </c>
      <c r="R14" s="300">
        <f t="shared" si="11"/>
      </c>
      <c r="S14" s="44">
        <f t="shared" si="12"/>
      </c>
      <c r="T14" s="311">
        <f t="shared" si="13"/>
      </c>
      <c r="U14" s="95"/>
    </row>
    <row r="15" spans="2:21" ht="12.75">
      <c r="B15" s="376">
        <v>5</v>
      </c>
      <c r="C15" s="84"/>
      <c r="D15" s="85"/>
      <c r="E15" s="85"/>
      <c r="F15" s="85"/>
      <c r="G15" s="420">
        <f t="shared" si="0"/>
        <v>0</v>
      </c>
      <c r="H15" s="420">
        <f t="shared" si="1"/>
        <v>0</v>
      </c>
      <c r="I15" s="420">
        <f t="shared" si="2"/>
        <v>0</v>
      </c>
      <c r="J15" s="48">
        <f t="shared" si="3"/>
      </c>
      <c r="K15" s="48">
        <f t="shared" si="4"/>
      </c>
      <c r="L15" s="48">
        <f t="shared" si="5"/>
      </c>
      <c r="M15" s="369">
        <f t="shared" si="6"/>
      </c>
      <c r="N15" s="437">
        <f t="shared" si="7"/>
      </c>
      <c r="O15" s="303">
        <f t="shared" si="8"/>
      </c>
      <c r="P15" s="303">
        <f t="shared" si="9"/>
      </c>
      <c r="Q15" s="303">
        <f t="shared" si="10"/>
      </c>
      <c r="R15" s="300">
        <f t="shared" si="11"/>
      </c>
      <c r="S15" s="44">
        <f t="shared" si="12"/>
      </c>
      <c r="T15" s="311">
        <f t="shared" si="13"/>
      </c>
      <c r="U15" s="95"/>
    </row>
    <row r="16" spans="2:21" ht="12.75">
      <c r="B16" s="376">
        <v>6</v>
      </c>
      <c r="C16" s="84"/>
      <c r="D16" s="85"/>
      <c r="E16" s="85"/>
      <c r="F16" s="85"/>
      <c r="G16" s="420">
        <f t="shared" si="0"/>
        <v>0</v>
      </c>
      <c r="H16" s="420">
        <f t="shared" si="1"/>
        <v>0</v>
      </c>
      <c r="I16" s="420">
        <f t="shared" si="2"/>
        <v>0</v>
      </c>
      <c r="J16" s="48">
        <f t="shared" si="3"/>
      </c>
      <c r="K16" s="48">
        <f t="shared" si="4"/>
      </c>
      <c r="L16" s="48">
        <f t="shared" si="5"/>
      </c>
      <c r="M16" s="369">
        <f t="shared" si="6"/>
      </c>
      <c r="N16" s="437">
        <f t="shared" si="7"/>
      </c>
      <c r="O16" s="303">
        <f t="shared" si="8"/>
      </c>
      <c r="P16" s="303">
        <f t="shared" si="9"/>
      </c>
      <c r="Q16" s="303">
        <f t="shared" si="10"/>
      </c>
      <c r="R16" s="300">
        <f t="shared" si="11"/>
      </c>
      <c r="S16" s="44">
        <f t="shared" si="12"/>
      </c>
      <c r="T16" s="311">
        <f t="shared" si="13"/>
      </c>
      <c r="U16" s="95"/>
    </row>
    <row r="17" spans="2:21" ht="12.75">
      <c r="B17" s="376">
        <v>7</v>
      </c>
      <c r="C17" s="84"/>
      <c r="D17" s="85"/>
      <c r="E17" s="85"/>
      <c r="F17" s="85"/>
      <c r="G17" s="420">
        <f t="shared" si="0"/>
        <v>0</v>
      </c>
      <c r="H17" s="420">
        <f t="shared" si="1"/>
        <v>0</v>
      </c>
      <c r="I17" s="420">
        <f t="shared" si="2"/>
        <v>0</v>
      </c>
      <c r="J17" s="48">
        <f t="shared" si="3"/>
      </c>
      <c r="K17" s="48">
        <f t="shared" si="4"/>
      </c>
      <c r="L17" s="48">
        <f t="shared" si="5"/>
      </c>
      <c r="M17" s="369">
        <f t="shared" si="6"/>
      </c>
      <c r="N17" s="437">
        <f t="shared" si="7"/>
      </c>
      <c r="O17" s="303">
        <f t="shared" si="8"/>
      </c>
      <c r="P17" s="303">
        <f t="shared" si="9"/>
      </c>
      <c r="Q17" s="303">
        <f t="shared" si="10"/>
      </c>
      <c r="R17" s="300">
        <f t="shared" si="11"/>
      </c>
      <c r="S17" s="44">
        <f t="shared" si="12"/>
      </c>
      <c r="T17" s="311">
        <f t="shared" si="13"/>
      </c>
      <c r="U17" s="95"/>
    </row>
    <row r="18" spans="2:21" ht="12.75">
      <c r="B18" s="376">
        <v>8</v>
      </c>
      <c r="C18" s="84"/>
      <c r="D18" s="85"/>
      <c r="E18" s="85"/>
      <c r="F18" s="85"/>
      <c r="G18" s="420">
        <f t="shared" si="0"/>
        <v>0</v>
      </c>
      <c r="H18" s="420">
        <f t="shared" si="1"/>
        <v>0</v>
      </c>
      <c r="I18" s="420">
        <f t="shared" si="2"/>
        <v>0</v>
      </c>
      <c r="J18" s="48">
        <f t="shared" si="3"/>
      </c>
      <c r="K18" s="48">
        <f t="shared" si="4"/>
      </c>
      <c r="L18" s="48">
        <f t="shared" si="5"/>
      </c>
      <c r="M18" s="369">
        <f t="shared" si="6"/>
      </c>
      <c r="N18" s="437">
        <f t="shared" si="7"/>
      </c>
      <c r="O18" s="303">
        <f t="shared" si="8"/>
      </c>
      <c r="P18" s="303">
        <f t="shared" si="9"/>
      </c>
      <c r="Q18" s="303">
        <f t="shared" si="10"/>
      </c>
      <c r="R18" s="300">
        <f t="shared" si="11"/>
      </c>
      <c r="S18" s="44">
        <f t="shared" si="12"/>
      </c>
      <c r="T18" s="311">
        <f t="shared" si="13"/>
      </c>
      <c r="U18" s="95"/>
    </row>
    <row r="19" spans="2:21" ht="12.75">
      <c r="B19" s="376">
        <v>9</v>
      </c>
      <c r="C19" s="84"/>
      <c r="D19" s="85"/>
      <c r="E19" s="85"/>
      <c r="F19" s="85"/>
      <c r="G19" s="420">
        <f t="shared" si="0"/>
        <v>0</v>
      </c>
      <c r="H19" s="420">
        <f t="shared" si="1"/>
        <v>0</v>
      </c>
      <c r="I19" s="420">
        <f t="shared" si="2"/>
        <v>0</v>
      </c>
      <c r="J19" s="48">
        <f t="shared" si="3"/>
      </c>
      <c r="K19" s="48">
        <f t="shared" si="4"/>
      </c>
      <c r="L19" s="48">
        <f t="shared" si="5"/>
      </c>
      <c r="M19" s="369">
        <f t="shared" si="6"/>
      </c>
      <c r="N19" s="437">
        <f t="shared" si="7"/>
      </c>
      <c r="O19" s="303">
        <f t="shared" si="8"/>
      </c>
      <c r="P19" s="303">
        <f t="shared" si="9"/>
      </c>
      <c r="Q19" s="303">
        <f t="shared" si="10"/>
      </c>
      <c r="R19" s="300">
        <f t="shared" si="11"/>
      </c>
      <c r="S19" s="44">
        <f t="shared" si="12"/>
      </c>
      <c r="T19" s="311">
        <f t="shared" si="13"/>
      </c>
      <c r="U19" s="95"/>
    </row>
    <row r="20" spans="2:21" ht="12.75">
      <c r="B20" s="376">
        <v>10</v>
      </c>
      <c r="C20" s="84"/>
      <c r="D20" s="85"/>
      <c r="E20" s="85"/>
      <c r="F20" s="85"/>
      <c r="G20" s="420">
        <f t="shared" si="0"/>
        <v>0</v>
      </c>
      <c r="H20" s="420">
        <f t="shared" si="1"/>
        <v>0</v>
      </c>
      <c r="I20" s="420">
        <f t="shared" si="2"/>
        <v>0</v>
      </c>
      <c r="J20" s="48">
        <f t="shared" si="3"/>
      </c>
      <c r="K20" s="48">
        <f t="shared" si="4"/>
      </c>
      <c r="L20" s="48">
        <f t="shared" si="5"/>
      </c>
      <c r="M20" s="369">
        <f t="shared" si="6"/>
      </c>
      <c r="N20" s="437">
        <f t="shared" si="7"/>
      </c>
      <c r="O20" s="303">
        <f t="shared" si="8"/>
      </c>
      <c r="P20" s="303">
        <f t="shared" si="9"/>
      </c>
      <c r="Q20" s="303">
        <f t="shared" si="10"/>
      </c>
      <c r="R20" s="300">
        <f t="shared" si="11"/>
      </c>
      <c r="S20" s="44">
        <f t="shared" si="12"/>
      </c>
      <c r="T20" s="311">
        <f t="shared" si="13"/>
      </c>
      <c r="U20" s="95"/>
    </row>
    <row r="21" spans="2:21" ht="12.75">
      <c r="B21" s="376">
        <v>11</v>
      </c>
      <c r="C21" s="84"/>
      <c r="D21" s="85"/>
      <c r="E21" s="85"/>
      <c r="F21" s="85"/>
      <c r="G21" s="420">
        <f t="shared" si="0"/>
        <v>0</v>
      </c>
      <c r="H21" s="420">
        <f t="shared" si="1"/>
        <v>0</v>
      </c>
      <c r="I21" s="420">
        <f t="shared" si="2"/>
        <v>0</v>
      </c>
      <c r="J21" s="48">
        <f t="shared" si="3"/>
      </c>
      <c r="K21" s="48">
        <f t="shared" si="4"/>
      </c>
      <c r="L21" s="48">
        <f t="shared" si="5"/>
      </c>
      <c r="M21" s="369">
        <f t="shared" si="6"/>
      </c>
      <c r="N21" s="437">
        <f t="shared" si="7"/>
      </c>
      <c r="O21" s="303">
        <f t="shared" si="8"/>
      </c>
      <c r="P21" s="303">
        <f t="shared" si="9"/>
      </c>
      <c r="Q21" s="303">
        <f t="shared" si="10"/>
      </c>
      <c r="R21" s="300">
        <f t="shared" si="11"/>
      </c>
      <c r="S21" s="44">
        <f t="shared" si="12"/>
      </c>
      <c r="T21" s="311">
        <f t="shared" si="13"/>
      </c>
      <c r="U21" s="95"/>
    </row>
    <row r="22" spans="2:21" ht="12.75">
      <c r="B22" s="376">
        <v>12</v>
      </c>
      <c r="C22" s="84"/>
      <c r="D22" s="85"/>
      <c r="E22" s="85"/>
      <c r="F22" s="85"/>
      <c r="G22" s="420">
        <f t="shared" si="0"/>
        <v>0</v>
      </c>
      <c r="H22" s="420">
        <f t="shared" si="1"/>
        <v>0</v>
      </c>
      <c r="I22" s="420">
        <f t="shared" si="2"/>
        <v>0</v>
      </c>
      <c r="J22" s="48">
        <f t="shared" si="3"/>
      </c>
      <c r="K22" s="48">
        <f t="shared" si="4"/>
      </c>
      <c r="L22" s="48">
        <f t="shared" si="5"/>
      </c>
      <c r="M22" s="369">
        <f t="shared" si="6"/>
      </c>
      <c r="N22" s="437">
        <f t="shared" si="7"/>
      </c>
      <c r="O22" s="303">
        <f t="shared" si="8"/>
      </c>
      <c r="P22" s="303">
        <f t="shared" si="9"/>
      </c>
      <c r="Q22" s="303">
        <f t="shared" si="10"/>
      </c>
      <c r="R22" s="300">
        <f t="shared" si="11"/>
      </c>
      <c r="S22" s="44">
        <f t="shared" si="12"/>
      </c>
      <c r="T22" s="311">
        <f t="shared" si="13"/>
      </c>
      <c r="U22" s="95"/>
    </row>
    <row r="23" spans="2:21" ht="12.75">
      <c r="B23" s="376">
        <v>13</v>
      </c>
      <c r="C23" s="84"/>
      <c r="D23" s="85"/>
      <c r="E23" s="85"/>
      <c r="F23" s="85"/>
      <c r="G23" s="420">
        <f t="shared" si="0"/>
        <v>0</v>
      </c>
      <c r="H23" s="420">
        <f t="shared" si="1"/>
        <v>0</v>
      </c>
      <c r="I23" s="420">
        <f t="shared" si="2"/>
        <v>0</v>
      </c>
      <c r="J23" s="48">
        <f t="shared" si="3"/>
      </c>
      <c r="K23" s="48">
        <f t="shared" si="4"/>
      </c>
      <c r="L23" s="48">
        <f t="shared" si="5"/>
      </c>
      <c r="M23" s="369">
        <f t="shared" si="6"/>
      </c>
      <c r="N23" s="437">
        <f t="shared" si="7"/>
      </c>
      <c r="O23" s="303">
        <f t="shared" si="8"/>
      </c>
      <c r="P23" s="303">
        <f t="shared" si="9"/>
      </c>
      <c r="Q23" s="303">
        <f t="shared" si="10"/>
      </c>
      <c r="R23" s="300">
        <f t="shared" si="11"/>
      </c>
      <c r="S23" s="44">
        <f t="shared" si="12"/>
      </c>
      <c r="T23" s="311">
        <f t="shared" si="13"/>
      </c>
      <c r="U23" s="95"/>
    </row>
    <row r="24" spans="2:21" ht="12.75">
      <c r="B24" s="376">
        <v>14</v>
      </c>
      <c r="C24" s="84"/>
      <c r="D24" s="85"/>
      <c r="E24" s="85"/>
      <c r="F24" s="85"/>
      <c r="G24" s="420">
        <f t="shared" si="0"/>
        <v>0</v>
      </c>
      <c r="H24" s="420">
        <f t="shared" si="1"/>
        <v>0</v>
      </c>
      <c r="I24" s="420">
        <f t="shared" si="2"/>
        <v>0</v>
      </c>
      <c r="J24" s="48">
        <f t="shared" si="3"/>
      </c>
      <c r="K24" s="48">
        <f t="shared" si="4"/>
      </c>
      <c r="L24" s="48">
        <f t="shared" si="5"/>
      </c>
      <c r="M24" s="369">
        <f t="shared" si="6"/>
      </c>
      <c r="N24" s="437">
        <f t="shared" si="7"/>
      </c>
      <c r="O24" s="303">
        <f t="shared" si="8"/>
      </c>
      <c r="P24" s="303">
        <f t="shared" si="9"/>
      </c>
      <c r="Q24" s="303">
        <f t="shared" si="10"/>
      </c>
      <c r="R24" s="300">
        <f t="shared" si="11"/>
      </c>
      <c r="S24" s="44">
        <f t="shared" si="12"/>
      </c>
      <c r="T24" s="311">
        <f t="shared" si="13"/>
      </c>
      <c r="U24" s="95"/>
    </row>
    <row r="25" spans="2:21" ht="12.75">
      <c r="B25" s="376">
        <v>15</v>
      </c>
      <c r="C25" s="84"/>
      <c r="D25" s="85"/>
      <c r="E25" s="85"/>
      <c r="F25" s="85"/>
      <c r="G25" s="420">
        <f t="shared" si="0"/>
        <v>0</v>
      </c>
      <c r="H25" s="420">
        <f t="shared" si="1"/>
        <v>0</v>
      </c>
      <c r="I25" s="420">
        <f t="shared" si="2"/>
        <v>0</v>
      </c>
      <c r="J25" s="48">
        <f t="shared" si="3"/>
      </c>
      <c r="K25" s="48">
        <f t="shared" si="4"/>
      </c>
      <c r="L25" s="48">
        <f t="shared" si="5"/>
      </c>
      <c r="M25" s="369">
        <f t="shared" si="6"/>
      </c>
      <c r="N25" s="437">
        <f t="shared" si="7"/>
      </c>
      <c r="O25" s="303">
        <f t="shared" si="8"/>
      </c>
      <c r="P25" s="303">
        <f t="shared" si="9"/>
      </c>
      <c r="Q25" s="303">
        <f t="shared" si="10"/>
      </c>
      <c r="R25" s="300">
        <f t="shared" si="11"/>
      </c>
      <c r="S25" s="44">
        <f t="shared" si="12"/>
      </c>
      <c r="T25" s="311">
        <f t="shared" si="13"/>
      </c>
      <c r="U25" s="95"/>
    </row>
    <row r="26" spans="2:21" ht="12.75">
      <c r="B26" s="376">
        <v>16</v>
      </c>
      <c r="C26" s="84"/>
      <c r="D26" s="85"/>
      <c r="E26" s="85"/>
      <c r="F26" s="85"/>
      <c r="G26" s="420">
        <f t="shared" si="0"/>
        <v>0</v>
      </c>
      <c r="H26" s="420">
        <f t="shared" si="1"/>
        <v>0</v>
      </c>
      <c r="I26" s="420">
        <f t="shared" si="2"/>
        <v>0</v>
      </c>
      <c r="J26" s="48">
        <f t="shared" si="3"/>
      </c>
      <c r="K26" s="48">
        <f t="shared" si="4"/>
      </c>
      <c r="L26" s="48">
        <f t="shared" si="5"/>
      </c>
      <c r="M26" s="369">
        <f t="shared" si="6"/>
      </c>
      <c r="N26" s="437">
        <f t="shared" si="7"/>
      </c>
      <c r="O26" s="303">
        <f t="shared" si="8"/>
      </c>
      <c r="P26" s="303">
        <f t="shared" si="9"/>
      </c>
      <c r="Q26" s="303">
        <f t="shared" si="10"/>
      </c>
      <c r="R26" s="300">
        <f t="shared" si="11"/>
      </c>
      <c r="S26" s="44">
        <f t="shared" si="12"/>
      </c>
      <c r="T26" s="311">
        <f t="shared" si="13"/>
      </c>
      <c r="U26" s="95"/>
    </row>
    <row r="27" spans="2:21" ht="12.75">
      <c r="B27" s="376">
        <v>17</v>
      </c>
      <c r="C27" s="84"/>
      <c r="D27" s="85"/>
      <c r="E27" s="85"/>
      <c r="F27" s="85"/>
      <c r="G27" s="420">
        <f t="shared" si="0"/>
        <v>0</v>
      </c>
      <c r="H27" s="420">
        <f t="shared" si="1"/>
        <v>0</v>
      </c>
      <c r="I27" s="420">
        <f t="shared" si="2"/>
        <v>0</v>
      </c>
      <c r="J27" s="48">
        <f t="shared" si="3"/>
      </c>
      <c r="K27" s="48">
        <f t="shared" si="4"/>
      </c>
      <c r="L27" s="48">
        <f t="shared" si="5"/>
      </c>
      <c r="M27" s="369">
        <f t="shared" si="6"/>
      </c>
      <c r="N27" s="437">
        <f t="shared" si="7"/>
      </c>
      <c r="O27" s="303">
        <f t="shared" si="8"/>
      </c>
      <c r="P27" s="303">
        <f t="shared" si="9"/>
      </c>
      <c r="Q27" s="303">
        <f t="shared" si="10"/>
      </c>
      <c r="R27" s="300">
        <f t="shared" si="11"/>
      </c>
      <c r="S27" s="44">
        <f t="shared" si="12"/>
      </c>
      <c r="T27" s="311">
        <f t="shared" si="13"/>
      </c>
      <c r="U27" s="95"/>
    </row>
    <row r="28" spans="2:21" ht="12.75">
      <c r="B28" s="376">
        <v>18</v>
      </c>
      <c r="C28" s="84"/>
      <c r="D28" s="85"/>
      <c r="E28" s="85"/>
      <c r="F28" s="85"/>
      <c r="G28" s="420">
        <f t="shared" si="0"/>
        <v>0</v>
      </c>
      <c r="H28" s="420">
        <f t="shared" si="1"/>
        <v>0</v>
      </c>
      <c r="I28" s="420">
        <f t="shared" si="2"/>
        <v>0</v>
      </c>
      <c r="J28" s="48">
        <f t="shared" si="3"/>
      </c>
      <c r="K28" s="48">
        <f t="shared" si="4"/>
      </c>
      <c r="L28" s="48">
        <f t="shared" si="5"/>
      </c>
      <c r="M28" s="369">
        <f t="shared" si="6"/>
      </c>
      <c r="N28" s="437">
        <f t="shared" si="7"/>
      </c>
      <c r="O28" s="303">
        <f t="shared" si="8"/>
      </c>
      <c r="P28" s="303">
        <f t="shared" si="9"/>
      </c>
      <c r="Q28" s="303">
        <f t="shared" si="10"/>
      </c>
      <c r="R28" s="300">
        <f t="shared" si="11"/>
      </c>
      <c r="S28" s="44">
        <f t="shared" si="12"/>
      </c>
      <c r="T28" s="311">
        <f t="shared" si="13"/>
      </c>
      <c r="U28" s="95"/>
    </row>
    <row r="29" spans="2:21" ht="12.75">
      <c r="B29" s="376">
        <v>19</v>
      </c>
      <c r="C29" s="84"/>
      <c r="D29" s="85"/>
      <c r="E29" s="85"/>
      <c r="F29" s="85"/>
      <c r="G29" s="420">
        <f t="shared" si="0"/>
        <v>0</v>
      </c>
      <c r="H29" s="420">
        <f t="shared" si="1"/>
        <v>0</v>
      </c>
      <c r="I29" s="420">
        <f t="shared" si="2"/>
        <v>0</v>
      </c>
      <c r="J29" s="48">
        <f t="shared" si="3"/>
      </c>
      <c r="K29" s="48">
        <f t="shared" si="4"/>
      </c>
      <c r="L29" s="48">
        <f t="shared" si="5"/>
      </c>
      <c r="M29" s="369">
        <f t="shared" si="6"/>
      </c>
      <c r="N29" s="437">
        <f t="shared" si="7"/>
      </c>
      <c r="O29" s="303">
        <f t="shared" si="8"/>
      </c>
      <c r="P29" s="303">
        <f t="shared" si="9"/>
      </c>
      <c r="Q29" s="303">
        <f t="shared" si="10"/>
      </c>
      <c r="R29" s="300">
        <f t="shared" si="11"/>
      </c>
      <c r="S29" s="44">
        <f t="shared" si="12"/>
      </c>
      <c r="T29" s="311">
        <f t="shared" si="13"/>
      </c>
      <c r="U29" s="95"/>
    </row>
    <row r="30" spans="2:21" ht="12.75">
      <c r="B30" s="376">
        <v>20</v>
      </c>
      <c r="C30" s="84"/>
      <c r="D30" s="85"/>
      <c r="E30" s="85"/>
      <c r="F30" s="85"/>
      <c r="G30" s="420">
        <f t="shared" si="0"/>
        <v>0</v>
      </c>
      <c r="H30" s="420">
        <f t="shared" si="1"/>
        <v>0</v>
      </c>
      <c r="I30" s="420">
        <f t="shared" si="2"/>
        <v>0</v>
      </c>
      <c r="J30" s="48">
        <f t="shared" si="3"/>
      </c>
      <c r="K30" s="48">
        <f t="shared" si="4"/>
      </c>
      <c r="L30" s="48">
        <f t="shared" si="5"/>
      </c>
      <c r="M30" s="369">
        <f t="shared" si="6"/>
      </c>
      <c r="N30" s="437">
        <f t="shared" si="7"/>
      </c>
      <c r="O30" s="303">
        <f t="shared" si="8"/>
      </c>
      <c r="P30" s="303">
        <f t="shared" si="9"/>
      </c>
      <c r="Q30" s="303">
        <f t="shared" si="10"/>
      </c>
      <c r="R30" s="300">
        <f t="shared" si="11"/>
      </c>
      <c r="S30" s="44">
        <f t="shared" si="12"/>
      </c>
      <c r="T30" s="311">
        <f t="shared" si="13"/>
      </c>
      <c r="U30" s="95"/>
    </row>
    <row r="31" spans="2:21" ht="12.75">
      <c r="B31" s="376">
        <v>21</v>
      </c>
      <c r="C31" s="84"/>
      <c r="D31" s="85"/>
      <c r="E31" s="85"/>
      <c r="F31" s="85"/>
      <c r="G31" s="420">
        <f t="shared" si="0"/>
        <v>0</v>
      </c>
      <c r="H31" s="420">
        <f t="shared" si="1"/>
        <v>0</v>
      </c>
      <c r="I31" s="420">
        <f t="shared" si="2"/>
        <v>0</v>
      </c>
      <c r="J31" s="48">
        <f t="shared" si="3"/>
      </c>
      <c r="K31" s="48">
        <f t="shared" si="4"/>
      </c>
      <c r="L31" s="48">
        <f t="shared" si="5"/>
      </c>
      <c r="M31" s="369">
        <f t="shared" si="6"/>
      </c>
      <c r="N31" s="437">
        <f t="shared" si="7"/>
      </c>
      <c r="O31" s="303">
        <f t="shared" si="8"/>
      </c>
      <c r="P31" s="303">
        <f t="shared" si="9"/>
      </c>
      <c r="Q31" s="303">
        <f t="shared" si="10"/>
      </c>
      <c r="R31" s="300">
        <f t="shared" si="11"/>
      </c>
      <c r="S31" s="44">
        <f t="shared" si="12"/>
      </c>
      <c r="T31" s="311">
        <f t="shared" si="13"/>
      </c>
      <c r="U31" s="95"/>
    </row>
    <row r="32" spans="2:21" ht="12.75">
      <c r="B32" s="376">
        <v>22</v>
      </c>
      <c r="C32" s="84"/>
      <c r="D32" s="85"/>
      <c r="E32" s="85"/>
      <c r="F32" s="85"/>
      <c r="G32" s="420">
        <f t="shared" si="0"/>
        <v>0</v>
      </c>
      <c r="H32" s="420">
        <f t="shared" si="1"/>
        <v>0</v>
      </c>
      <c r="I32" s="420">
        <f t="shared" si="2"/>
        <v>0</v>
      </c>
      <c r="J32" s="48">
        <f t="shared" si="3"/>
      </c>
      <c r="K32" s="48">
        <f t="shared" si="4"/>
      </c>
      <c r="L32" s="48">
        <f t="shared" si="5"/>
      </c>
      <c r="M32" s="369">
        <f t="shared" si="6"/>
      </c>
      <c r="N32" s="437">
        <f t="shared" si="7"/>
      </c>
      <c r="O32" s="303">
        <f t="shared" si="8"/>
      </c>
      <c r="P32" s="303">
        <f t="shared" si="9"/>
      </c>
      <c r="Q32" s="303">
        <f t="shared" si="10"/>
      </c>
      <c r="R32" s="300">
        <f t="shared" si="11"/>
      </c>
      <c r="S32" s="44">
        <f t="shared" si="12"/>
      </c>
      <c r="T32" s="311">
        <f t="shared" si="13"/>
      </c>
      <c r="U32" s="95"/>
    </row>
    <row r="33" spans="2:21" ht="12.75">
      <c r="B33" s="376">
        <v>23</v>
      </c>
      <c r="C33" s="84"/>
      <c r="D33" s="85"/>
      <c r="E33" s="85"/>
      <c r="F33" s="85"/>
      <c r="G33" s="420">
        <f t="shared" si="0"/>
        <v>0</v>
      </c>
      <c r="H33" s="420">
        <f t="shared" si="1"/>
        <v>0</v>
      </c>
      <c r="I33" s="420">
        <f t="shared" si="2"/>
        <v>0</v>
      </c>
      <c r="J33" s="48">
        <f t="shared" si="3"/>
      </c>
      <c r="K33" s="48">
        <f t="shared" si="4"/>
      </c>
      <c r="L33" s="48">
        <f t="shared" si="5"/>
      </c>
      <c r="M33" s="369">
        <f t="shared" si="6"/>
      </c>
      <c r="N33" s="437">
        <f t="shared" si="7"/>
      </c>
      <c r="O33" s="303">
        <f t="shared" si="8"/>
      </c>
      <c r="P33" s="303">
        <f t="shared" si="9"/>
      </c>
      <c r="Q33" s="303">
        <f t="shared" si="10"/>
      </c>
      <c r="R33" s="300">
        <f t="shared" si="11"/>
      </c>
      <c r="S33" s="44">
        <f t="shared" si="12"/>
      </c>
      <c r="T33" s="311">
        <f t="shared" si="13"/>
      </c>
      <c r="U33" s="95"/>
    </row>
    <row r="34" spans="2:21" ht="13.5" customHeight="1">
      <c r="B34" s="376">
        <v>24</v>
      </c>
      <c r="C34" s="86"/>
      <c r="D34" s="87"/>
      <c r="E34" s="87"/>
      <c r="F34" s="87"/>
      <c r="G34" s="420">
        <f t="shared" si="0"/>
        <v>0</v>
      </c>
      <c r="H34" s="420">
        <f t="shared" si="1"/>
        <v>0</v>
      </c>
      <c r="I34" s="420">
        <f t="shared" si="2"/>
        <v>0</v>
      </c>
      <c r="J34" s="73">
        <f t="shared" si="3"/>
      </c>
      <c r="K34" s="73">
        <f t="shared" si="4"/>
      </c>
      <c r="L34" s="73">
        <f t="shared" si="5"/>
      </c>
      <c r="M34" s="370">
        <f t="shared" si="6"/>
      </c>
      <c r="N34" s="437">
        <f t="shared" si="7"/>
      </c>
      <c r="O34" s="303">
        <f t="shared" si="8"/>
      </c>
      <c r="P34" s="303">
        <f t="shared" si="9"/>
      </c>
      <c r="Q34" s="303">
        <f t="shared" si="10"/>
      </c>
      <c r="R34" s="300">
        <f t="shared" si="11"/>
      </c>
      <c r="S34" s="44">
        <f t="shared" si="12"/>
      </c>
      <c r="T34" s="371">
        <f t="shared" si="13"/>
      </c>
      <c r="U34" s="94"/>
    </row>
    <row r="35" spans="2:21" ht="12.75">
      <c r="B35" s="376">
        <v>25</v>
      </c>
      <c r="C35" s="84"/>
      <c r="D35" s="85"/>
      <c r="E35" s="85"/>
      <c r="F35" s="85"/>
      <c r="G35" s="420">
        <f t="shared" si="0"/>
        <v>0</v>
      </c>
      <c r="H35" s="420">
        <f t="shared" si="1"/>
        <v>0</v>
      </c>
      <c r="I35" s="420">
        <f t="shared" si="2"/>
        <v>0</v>
      </c>
      <c r="J35" s="48">
        <f t="shared" si="3"/>
      </c>
      <c r="K35" s="48">
        <f t="shared" si="4"/>
      </c>
      <c r="L35" s="48">
        <f t="shared" si="5"/>
      </c>
      <c r="M35" s="369">
        <f t="shared" si="6"/>
      </c>
      <c r="N35" s="437">
        <f t="shared" si="7"/>
      </c>
      <c r="O35" s="303">
        <f t="shared" si="8"/>
      </c>
      <c r="P35" s="303">
        <f t="shared" si="9"/>
      </c>
      <c r="Q35" s="303">
        <f t="shared" si="10"/>
      </c>
      <c r="R35" s="300">
        <f t="shared" si="11"/>
      </c>
      <c r="S35" s="44">
        <f t="shared" si="12"/>
      </c>
      <c r="T35" s="311">
        <f t="shared" si="13"/>
      </c>
      <c r="U35" s="95"/>
    </row>
    <row r="36" spans="2:21" ht="12.75">
      <c r="B36" s="376">
        <v>26</v>
      </c>
      <c r="C36" s="84"/>
      <c r="D36" s="85"/>
      <c r="E36" s="85"/>
      <c r="F36" s="85"/>
      <c r="G36" s="420">
        <f t="shared" si="0"/>
        <v>0</v>
      </c>
      <c r="H36" s="420">
        <f t="shared" si="1"/>
        <v>0</v>
      </c>
      <c r="I36" s="420">
        <f t="shared" si="2"/>
        <v>0</v>
      </c>
      <c r="J36" s="48">
        <f t="shared" si="3"/>
      </c>
      <c r="K36" s="48">
        <f t="shared" si="4"/>
      </c>
      <c r="L36" s="48">
        <f t="shared" si="5"/>
      </c>
      <c r="M36" s="369">
        <f t="shared" si="6"/>
      </c>
      <c r="N36" s="437">
        <f t="shared" si="7"/>
      </c>
      <c r="O36" s="303">
        <f t="shared" si="8"/>
      </c>
      <c r="P36" s="303">
        <f t="shared" si="9"/>
      </c>
      <c r="Q36" s="303">
        <f t="shared" si="10"/>
      </c>
      <c r="R36" s="300">
        <f t="shared" si="11"/>
      </c>
      <c r="S36" s="44">
        <f t="shared" si="12"/>
      </c>
      <c r="T36" s="311">
        <f t="shared" si="13"/>
      </c>
      <c r="U36" s="95"/>
    </row>
    <row r="37" spans="2:21" ht="12.75">
      <c r="B37" s="376">
        <v>27</v>
      </c>
      <c r="C37" s="84"/>
      <c r="D37" s="85"/>
      <c r="E37" s="85"/>
      <c r="F37" s="85"/>
      <c r="G37" s="420">
        <f t="shared" si="0"/>
        <v>0</v>
      </c>
      <c r="H37" s="420">
        <f t="shared" si="1"/>
        <v>0</v>
      </c>
      <c r="I37" s="420">
        <f t="shared" si="2"/>
        <v>0</v>
      </c>
      <c r="J37" s="48">
        <f t="shared" si="3"/>
      </c>
      <c r="K37" s="48">
        <f t="shared" si="4"/>
      </c>
      <c r="L37" s="48">
        <f t="shared" si="5"/>
      </c>
      <c r="M37" s="369">
        <f t="shared" si="6"/>
      </c>
      <c r="N37" s="437">
        <f t="shared" si="7"/>
      </c>
      <c r="O37" s="303">
        <f t="shared" si="8"/>
      </c>
      <c r="P37" s="303">
        <f t="shared" si="9"/>
      </c>
      <c r="Q37" s="303">
        <f t="shared" si="10"/>
      </c>
      <c r="R37" s="300">
        <f t="shared" si="11"/>
      </c>
      <c r="S37" s="44">
        <f t="shared" si="12"/>
      </c>
      <c r="T37" s="311">
        <f t="shared" si="13"/>
      </c>
      <c r="U37" s="95"/>
    </row>
    <row r="38" spans="2:21" ht="12.75">
      <c r="B38" s="376">
        <v>28</v>
      </c>
      <c r="C38" s="84"/>
      <c r="D38" s="85"/>
      <c r="E38" s="85"/>
      <c r="F38" s="85"/>
      <c r="G38" s="420">
        <f t="shared" si="0"/>
        <v>0</v>
      </c>
      <c r="H38" s="420">
        <f t="shared" si="1"/>
        <v>0</v>
      </c>
      <c r="I38" s="420">
        <f t="shared" si="2"/>
        <v>0</v>
      </c>
      <c r="J38" s="48">
        <f t="shared" si="3"/>
      </c>
      <c r="K38" s="48">
        <f t="shared" si="4"/>
      </c>
      <c r="L38" s="48">
        <f t="shared" si="5"/>
      </c>
      <c r="M38" s="369">
        <f t="shared" si="6"/>
      </c>
      <c r="N38" s="437">
        <f t="shared" si="7"/>
      </c>
      <c r="O38" s="303">
        <f t="shared" si="8"/>
      </c>
      <c r="P38" s="303">
        <f t="shared" si="9"/>
      </c>
      <c r="Q38" s="303">
        <f t="shared" si="10"/>
      </c>
      <c r="R38" s="300">
        <f t="shared" si="11"/>
      </c>
      <c r="S38" s="44">
        <f t="shared" si="12"/>
      </c>
      <c r="T38" s="311">
        <f t="shared" si="13"/>
      </c>
      <c r="U38" s="95"/>
    </row>
    <row r="39" spans="2:21" ht="12.75">
      <c r="B39" s="376">
        <v>29</v>
      </c>
      <c r="C39" s="84"/>
      <c r="D39" s="85"/>
      <c r="E39" s="85"/>
      <c r="F39" s="85"/>
      <c r="G39" s="420">
        <f t="shared" si="0"/>
        <v>0</v>
      </c>
      <c r="H39" s="420">
        <f t="shared" si="1"/>
        <v>0</v>
      </c>
      <c r="I39" s="420">
        <f t="shared" si="2"/>
        <v>0</v>
      </c>
      <c r="J39" s="48">
        <f t="shared" si="3"/>
      </c>
      <c r="K39" s="48">
        <f t="shared" si="4"/>
      </c>
      <c r="L39" s="48">
        <f t="shared" si="5"/>
      </c>
      <c r="M39" s="369">
        <f t="shared" si="6"/>
      </c>
      <c r="N39" s="437">
        <f t="shared" si="7"/>
      </c>
      <c r="O39" s="303">
        <f t="shared" si="8"/>
      </c>
      <c r="P39" s="303">
        <f t="shared" si="9"/>
      </c>
      <c r="Q39" s="303">
        <f t="shared" si="10"/>
      </c>
      <c r="R39" s="300">
        <f t="shared" si="11"/>
      </c>
      <c r="S39" s="44">
        <f t="shared" si="12"/>
      </c>
      <c r="T39" s="311">
        <f t="shared" si="13"/>
      </c>
      <c r="U39" s="95"/>
    </row>
    <row r="40" spans="2:21" ht="12.75">
      <c r="B40" s="376">
        <v>30</v>
      </c>
      <c r="C40" s="84"/>
      <c r="D40" s="85"/>
      <c r="E40" s="85"/>
      <c r="F40" s="85"/>
      <c r="G40" s="420">
        <f t="shared" si="0"/>
        <v>0</v>
      </c>
      <c r="H40" s="420">
        <f t="shared" si="1"/>
        <v>0</v>
      </c>
      <c r="I40" s="420">
        <f t="shared" si="2"/>
        <v>0</v>
      </c>
      <c r="J40" s="48">
        <f t="shared" si="3"/>
      </c>
      <c r="K40" s="48">
        <f t="shared" si="4"/>
      </c>
      <c r="L40" s="48">
        <f t="shared" si="5"/>
      </c>
      <c r="M40" s="369">
        <f t="shared" si="6"/>
      </c>
      <c r="N40" s="437">
        <f t="shared" si="7"/>
      </c>
      <c r="O40" s="303">
        <f t="shared" si="8"/>
      </c>
      <c r="P40" s="303">
        <f t="shared" si="9"/>
      </c>
      <c r="Q40" s="303">
        <f t="shared" si="10"/>
      </c>
      <c r="R40" s="300">
        <f t="shared" si="11"/>
      </c>
      <c r="S40" s="44">
        <f t="shared" si="12"/>
      </c>
      <c r="T40" s="311">
        <f t="shared" si="13"/>
      </c>
      <c r="U40" s="95"/>
    </row>
    <row r="41" spans="2:21" ht="12.75">
      <c r="B41" s="376">
        <v>31</v>
      </c>
      <c r="C41" s="84"/>
      <c r="D41" s="85"/>
      <c r="E41" s="85"/>
      <c r="F41" s="85"/>
      <c r="G41" s="420">
        <f t="shared" si="0"/>
        <v>0</v>
      </c>
      <c r="H41" s="420">
        <f t="shared" si="1"/>
        <v>0</v>
      </c>
      <c r="I41" s="420">
        <f t="shared" si="2"/>
        <v>0</v>
      </c>
      <c r="J41" s="48">
        <f t="shared" si="3"/>
      </c>
      <c r="K41" s="48">
        <f t="shared" si="4"/>
      </c>
      <c r="L41" s="48">
        <f t="shared" si="5"/>
      </c>
      <c r="M41" s="369">
        <f t="shared" si="6"/>
      </c>
      <c r="N41" s="437">
        <f t="shared" si="7"/>
      </c>
      <c r="O41" s="303">
        <f t="shared" si="8"/>
      </c>
      <c r="P41" s="303">
        <f t="shared" si="9"/>
      </c>
      <c r="Q41" s="303">
        <f t="shared" si="10"/>
      </c>
      <c r="R41" s="300">
        <f t="shared" si="11"/>
      </c>
      <c r="S41" s="44">
        <f t="shared" si="12"/>
      </c>
      <c r="T41" s="311">
        <f t="shared" si="13"/>
      </c>
      <c r="U41" s="95"/>
    </row>
    <row r="42" spans="2:21" ht="12.75">
      <c r="B42" s="376">
        <v>32</v>
      </c>
      <c r="C42" s="84"/>
      <c r="D42" s="85"/>
      <c r="E42" s="85"/>
      <c r="F42" s="85"/>
      <c r="G42" s="420">
        <f t="shared" si="0"/>
        <v>0</v>
      </c>
      <c r="H42" s="420">
        <f t="shared" si="1"/>
        <v>0</v>
      </c>
      <c r="I42" s="420">
        <f t="shared" si="2"/>
        <v>0</v>
      </c>
      <c r="J42" s="48">
        <f t="shared" si="3"/>
      </c>
      <c r="K42" s="48">
        <f t="shared" si="4"/>
      </c>
      <c r="L42" s="48">
        <f t="shared" si="5"/>
      </c>
      <c r="M42" s="369">
        <f t="shared" si="6"/>
      </c>
      <c r="N42" s="437">
        <f t="shared" si="7"/>
      </c>
      <c r="O42" s="303">
        <f t="shared" si="8"/>
      </c>
      <c r="P42" s="303">
        <f t="shared" si="9"/>
      </c>
      <c r="Q42" s="303">
        <f t="shared" si="10"/>
      </c>
      <c r="R42" s="300">
        <f t="shared" si="11"/>
      </c>
      <c r="S42" s="44">
        <f t="shared" si="12"/>
      </c>
      <c r="T42" s="311">
        <f t="shared" si="13"/>
      </c>
      <c r="U42" s="95"/>
    </row>
    <row r="43" spans="2:21" ht="12.75">
      <c r="B43" s="376">
        <v>33</v>
      </c>
      <c r="C43" s="84"/>
      <c r="D43" s="85"/>
      <c r="E43" s="85"/>
      <c r="F43" s="85"/>
      <c r="G43" s="420">
        <f t="shared" si="0"/>
        <v>0</v>
      </c>
      <c r="H43" s="420">
        <f t="shared" si="1"/>
        <v>0</v>
      </c>
      <c r="I43" s="420">
        <f t="shared" si="2"/>
        <v>0</v>
      </c>
      <c r="J43" s="48">
        <f t="shared" si="3"/>
      </c>
      <c r="K43" s="48">
        <f t="shared" si="4"/>
      </c>
      <c r="L43" s="48">
        <f t="shared" si="5"/>
      </c>
      <c r="M43" s="369">
        <f t="shared" si="6"/>
      </c>
      <c r="N43" s="437">
        <f t="shared" si="7"/>
      </c>
      <c r="O43" s="303">
        <f t="shared" si="8"/>
      </c>
      <c r="P43" s="303">
        <f t="shared" si="9"/>
      </c>
      <c r="Q43" s="303">
        <f t="shared" si="10"/>
      </c>
      <c r="R43" s="300">
        <f t="shared" si="11"/>
      </c>
      <c r="S43" s="44">
        <f t="shared" si="12"/>
      </c>
      <c r="T43" s="311">
        <f t="shared" si="13"/>
      </c>
      <c r="U43" s="95"/>
    </row>
    <row r="44" spans="2:21" ht="12.75">
      <c r="B44" s="376">
        <v>34</v>
      </c>
      <c r="C44" s="84"/>
      <c r="D44" s="85"/>
      <c r="E44" s="85"/>
      <c r="F44" s="85"/>
      <c r="G44" s="420">
        <f aca="true" t="shared" si="14" ref="G44:G59">IF(OR(ISBLANK(D44),ISTEXT(D44)),0,D44)</f>
        <v>0</v>
      </c>
      <c r="H44" s="420">
        <f aca="true" t="shared" si="15" ref="H44:H59">IF(OR(ISBLANK(E44),ISTEXT(E44)),0,E44)</f>
        <v>0</v>
      </c>
      <c r="I44" s="420">
        <f aca="true" t="shared" si="16" ref="I44:I59">IF(OR(ISBLANK(F44),ISTEXT(F44)),0,F44)</f>
        <v>0</v>
      </c>
      <c r="J44" s="48">
        <f aca="true" t="shared" si="17" ref="J44:J59">IF(M44&lt;2,"",(IF(OR(G44+H44=0,G44+I44=0),"",IF(AND(OR(2*G44/(G44+H44)&lt;0.93,2*G44/(G44+H44)&gt;1.07),OR(2*G44/(G44+I44)&lt;0.93,2*G44/(G44+I44)&gt;1.07)),"OUT","OK"))))</f>
      </c>
      <c r="K44" s="48">
        <f aca="true" t="shared" si="18" ref="K44:K59">IF(M44&lt;2,"",IF(OR(H44+G44=0,H44+I44=0),"",IF(AND(OR(2*H44/(H44+G44)&lt;0.93,2*H44/(H44+G44)&gt;1.07),OR(2*H44/(H44+I44)&lt;0.93,2*H44/(H44+I44)&gt;1.07)),"OUT","OK")))</f>
      </c>
      <c r="L44" s="48">
        <f aca="true" t="shared" si="19" ref="L44:L59">IF(M44&lt;2,"",IF(OR(I44+G44=0,I44+H44=0),"",IF(AND(OR(2*I44/(I44+G44)&lt;0.93,2*I44/(I44+G44)&gt;1.07),OR(2*I44/(I44+H44)&lt;0.93,2*I44/(I44+H44)&gt;1.07)),"OUT","OK")))</f>
      </c>
      <c r="M44" s="369">
        <f aca="true" t="shared" si="20" ref="M44:M59">IF(COUNT(D44:F44)=0,"",COUNT(D44:F44))</f>
      </c>
      <c r="N44" s="437">
        <f aca="true" t="shared" si="21" ref="N44:N59">IF(M44="","",IF(OR(M44&lt;2,R44&lt;3,R44&gt;200),"NOT VALID","ok"))</f>
      </c>
      <c r="O44" s="303">
        <f aca="true" t="shared" si="22" ref="O44:O59">IF(J44="OK",D44,"")</f>
      </c>
      <c r="P44" s="303">
        <f aca="true" t="shared" si="23" ref="P44:P59">IF(K44="OK",E44,"")</f>
      </c>
      <c r="Q44" s="303">
        <f aca="true" t="shared" si="24" ref="Q44:Q59">IF(L44="OK",F44,"")</f>
      </c>
      <c r="R44" s="300">
        <f aca="true" t="shared" si="25" ref="R44:R59">IF(ISERROR(AVERAGE(D44:F44)),"",AVERAGE(D44:F44))</f>
      </c>
      <c r="S44" s="44">
        <f aca="true" t="shared" si="26" ref="S44:S59">IF(M44="","",IF(M44&lt;2,"--  ",STDEV(D44:F44)))</f>
      </c>
      <c r="T44" s="311">
        <f aca="true" t="shared" si="27" ref="T44:T59">IF(S44="","",IF(S44="--  ","--  ",S44/R44))</f>
      </c>
      <c r="U44" s="95"/>
    </row>
    <row r="45" spans="2:21" ht="12.75">
      <c r="B45" s="376">
        <v>35</v>
      </c>
      <c r="C45" s="84"/>
      <c r="D45" s="85"/>
      <c r="E45" s="85"/>
      <c r="F45" s="85"/>
      <c r="G45" s="420">
        <f t="shared" si="14"/>
        <v>0</v>
      </c>
      <c r="H45" s="420">
        <f t="shared" si="15"/>
        <v>0</v>
      </c>
      <c r="I45" s="420">
        <f t="shared" si="16"/>
        <v>0</v>
      </c>
      <c r="J45" s="48">
        <f t="shared" si="17"/>
      </c>
      <c r="K45" s="48">
        <f t="shared" si="18"/>
      </c>
      <c r="L45" s="48">
        <f t="shared" si="19"/>
      </c>
      <c r="M45" s="369">
        <f t="shared" si="20"/>
      </c>
      <c r="N45" s="437">
        <f t="shared" si="21"/>
      </c>
      <c r="O45" s="303">
        <f t="shared" si="22"/>
      </c>
      <c r="P45" s="303">
        <f t="shared" si="23"/>
      </c>
      <c r="Q45" s="303">
        <f t="shared" si="24"/>
      </c>
      <c r="R45" s="300">
        <f t="shared" si="25"/>
      </c>
      <c r="S45" s="44">
        <f t="shared" si="26"/>
      </c>
      <c r="T45" s="311">
        <f t="shared" si="27"/>
      </c>
      <c r="U45" s="95"/>
    </row>
    <row r="46" spans="2:21" ht="12.75">
      <c r="B46" s="376">
        <v>36</v>
      </c>
      <c r="C46" s="84"/>
      <c r="D46" s="85"/>
      <c r="E46" s="85"/>
      <c r="F46" s="85"/>
      <c r="G46" s="420">
        <f t="shared" si="14"/>
        <v>0</v>
      </c>
      <c r="H46" s="420">
        <f t="shared" si="15"/>
        <v>0</v>
      </c>
      <c r="I46" s="420">
        <f t="shared" si="16"/>
        <v>0</v>
      </c>
      <c r="J46" s="48">
        <f t="shared" si="17"/>
      </c>
      <c r="K46" s="48">
        <f t="shared" si="18"/>
      </c>
      <c r="L46" s="48">
        <f t="shared" si="19"/>
      </c>
      <c r="M46" s="369">
        <f t="shared" si="20"/>
      </c>
      <c r="N46" s="437">
        <f t="shared" si="21"/>
      </c>
      <c r="O46" s="303">
        <f t="shared" si="22"/>
      </c>
      <c r="P46" s="303">
        <f t="shared" si="23"/>
      </c>
      <c r="Q46" s="303">
        <f t="shared" si="24"/>
      </c>
      <c r="R46" s="300">
        <f t="shared" si="25"/>
      </c>
      <c r="S46" s="44">
        <f t="shared" si="26"/>
      </c>
      <c r="T46" s="311">
        <f t="shared" si="27"/>
      </c>
      <c r="U46" s="95"/>
    </row>
    <row r="47" spans="2:21" ht="12.75">
      <c r="B47" s="376">
        <v>37</v>
      </c>
      <c r="C47" s="84"/>
      <c r="D47" s="85"/>
      <c r="E47" s="85"/>
      <c r="F47" s="85"/>
      <c r="G47" s="420">
        <f t="shared" si="14"/>
        <v>0</v>
      </c>
      <c r="H47" s="420">
        <f t="shared" si="15"/>
        <v>0</v>
      </c>
      <c r="I47" s="420">
        <f t="shared" si="16"/>
        <v>0</v>
      </c>
      <c r="J47" s="48">
        <f t="shared" si="17"/>
      </c>
      <c r="K47" s="48">
        <f t="shared" si="18"/>
      </c>
      <c r="L47" s="48">
        <f t="shared" si="19"/>
      </c>
      <c r="M47" s="369">
        <f t="shared" si="20"/>
      </c>
      <c r="N47" s="437">
        <f t="shared" si="21"/>
      </c>
      <c r="O47" s="303">
        <f t="shared" si="22"/>
      </c>
      <c r="P47" s="303">
        <f t="shared" si="23"/>
      </c>
      <c r="Q47" s="303">
        <f t="shared" si="24"/>
      </c>
      <c r="R47" s="300">
        <f t="shared" si="25"/>
      </c>
      <c r="S47" s="44">
        <f t="shared" si="26"/>
      </c>
      <c r="T47" s="311">
        <f t="shared" si="27"/>
      </c>
      <c r="U47" s="95"/>
    </row>
    <row r="48" spans="2:21" ht="12.75">
      <c r="B48" s="376">
        <v>38</v>
      </c>
      <c r="C48" s="84"/>
      <c r="D48" s="85"/>
      <c r="E48" s="85"/>
      <c r="F48" s="85"/>
      <c r="G48" s="420">
        <f t="shared" si="14"/>
        <v>0</v>
      </c>
      <c r="H48" s="420">
        <f t="shared" si="15"/>
        <v>0</v>
      </c>
      <c r="I48" s="420">
        <f t="shared" si="16"/>
        <v>0</v>
      </c>
      <c r="J48" s="48">
        <f t="shared" si="17"/>
      </c>
      <c r="K48" s="48">
        <f t="shared" si="18"/>
      </c>
      <c r="L48" s="48">
        <f t="shared" si="19"/>
      </c>
      <c r="M48" s="369">
        <f t="shared" si="20"/>
      </c>
      <c r="N48" s="437">
        <f t="shared" si="21"/>
      </c>
      <c r="O48" s="303">
        <f t="shared" si="22"/>
      </c>
      <c r="P48" s="303">
        <f t="shared" si="23"/>
      </c>
      <c r="Q48" s="303">
        <f t="shared" si="24"/>
      </c>
      <c r="R48" s="300">
        <f t="shared" si="25"/>
      </c>
      <c r="S48" s="44">
        <f t="shared" si="26"/>
      </c>
      <c r="T48" s="311">
        <f t="shared" si="27"/>
      </c>
      <c r="U48" s="95"/>
    </row>
    <row r="49" spans="2:21" ht="12.75">
      <c r="B49" s="376">
        <v>39</v>
      </c>
      <c r="C49" s="84"/>
      <c r="D49" s="85"/>
      <c r="E49" s="85"/>
      <c r="F49" s="85"/>
      <c r="G49" s="420">
        <f t="shared" si="14"/>
        <v>0</v>
      </c>
      <c r="H49" s="420">
        <f t="shared" si="15"/>
        <v>0</v>
      </c>
      <c r="I49" s="420">
        <f t="shared" si="16"/>
        <v>0</v>
      </c>
      <c r="J49" s="48">
        <f t="shared" si="17"/>
      </c>
      <c r="K49" s="48">
        <f t="shared" si="18"/>
      </c>
      <c r="L49" s="48">
        <f t="shared" si="19"/>
      </c>
      <c r="M49" s="369">
        <f t="shared" si="20"/>
      </c>
      <c r="N49" s="437">
        <f t="shared" si="21"/>
      </c>
      <c r="O49" s="303">
        <f t="shared" si="22"/>
      </c>
      <c r="P49" s="303">
        <f t="shared" si="23"/>
      </c>
      <c r="Q49" s="303">
        <f t="shared" si="24"/>
      </c>
      <c r="R49" s="300">
        <f t="shared" si="25"/>
      </c>
      <c r="S49" s="44">
        <f t="shared" si="26"/>
      </c>
      <c r="T49" s="311">
        <f t="shared" si="27"/>
      </c>
      <c r="U49" s="95"/>
    </row>
    <row r="50" spans="2:21" ht="12.75">
      <c r="B50" s="376">
        <v>40</v>
      </c>
      <c r="C50" s="84"/>
      <c r="D50" s="85"/>
      <c r="E50" s="85"/>
      <c r="F50" s="85"/>
      <c r="G50" s="420">
        <f t="shared" si="14"/>
        <v>0</v>
      </c>
      <c r="H50" s="420">
        <f t="shared" si="15"/>
        <v>0</v>
      </c>
      <c r="I50" s="420">
        <f t="shared" si="16"/>
        <v>0</v>
      </c>
      <c r="J50" s="48">
        <f t="shared" si="17"/>
      </c>
      <c r="K50" s="48">
        <f t="shared" si="18"/>
      </c>
      <c r="L50" s="48">
        <f t="shared" si="19"/>
      </c>
      <c r="M50" s="369">
        <f t="shared" si="20"/>
      </c>
      <c r="N50" s="437">
        <f t="shared" si="21"/>
      </c>
      <c r="O50" s="303">
        <f t="shared" si="22"/>
      </c>
      <c r="P50" s="303">
        <f t="shared" si="23"/>
      </c>
      <c r="Q50" s="303">
        <f t="shared" si="24"/>
      </c>
      <c r="R50" s="300">
        <f t="shared" si="25"/>
      </c>
      <c r="S50" s="44">
        <f t="shared" si="26"/>
      </c>
      <c r="T50" s="311">
        <f t="shared" si="27"/>
      </c>
      <c r="U50" s="95"/>
    </row>
    <row r="51" spans="2:21" ht="12.75">
      <c r="B51" s="376">
        <v>41</v>
      </c>
      <c r="C51" s="84"/>
      <c r="D51" s="85"/>
      <c r="E51" s="85"/>
      <c r="F51" s="85"/>
      <c r="G51" s="420">
        <f t="shared" si="14"/>
        <v>0</v>
      </c>
      <c r="H51" s="420">
        <f t="shared" si="15"/>
        <v>0</v>
      </c>
      <c r="I51" s="420">
        <f t="shared" si="16"/>
        <v>0</v>
      </c>
      <c r="J51" s="48">
        <f t="shared" si="17"/>
      </c>
      <c r="K51" s="48">
        <f t="shared" si="18"/>
      </c>
      <c r="L51" s="48">
        <f t="shared" si="19"/>
      </c>
      <c r="M51" s="369">
        <f t="shared" si="20"/>
      </c>
      <c r="N51" s="437">
        <f t="shared" si="21"/>
      </c>
      <c r="O51" s="303">
        <f t="shared" si="22"/>
      </c>
      <c r="P51" s="303">
        <f t="shared" si="23"/>
      </c>
      <c r="Q51" s="303">
        <f t="shared" si="24"/>
      </c>
      <c r="R51" s="300">
        <f t="shared" si="25"/>
      </c>
      <c r="S51" s="44">
        <f t="shared" si="26"/>
      </c>
      <c r="T51" s="311">
        <f t="shared" si="27"/>
      </c>
      <c r="U51" s="95"/>
    </row>
    <row r="52" spans="2:21" ht="12.75">
      <c r="B52" s="376">
        <v>42</v>
      </c>
      <c r="C52" s="84"/>
      <c r="D52" s="85"/>
      <c r="E52" s="85"/>
      <c r="F52" s="85"/>
      <c r="G52" s="420">
        <f t="shared" si="14"/>
        <v>0</v>
      </c>
      <c r="H52" s="420">
        <f t="shared" si="15"/>
        <v>0</v>
      </c>
      <c r="I52" s="420">
        <f t="shared" si="16"/>
        <v>0</v>
      </c>
      <c r="J52" s="48">
        <f t="shared" si="17"/>
      </c>
      <c r="K52" s="48">
        <f t="shared" si="18"/>
      </c>
      <c r="L52" s="48">
        <f t="shared" si="19"/>
      </c>
      <c r="M52" s="369">
        <f t="shared" si="20"/>
      </c>
      <c r="N52" s="437">
        <f t="shared" si="21"/>
      </c>
      <c r="O52" s="303">
        <f t="shared" si="22"/>
      </c>
      <c r="P52" s="303">
        <f t="shared" si="23"/>
      </c>
      <c r="Q52" s="303">
        <f t="shared" si="24"/>
      </c>
      <c r="R52" s="300">
        <f t="shared" si="25"/>
      </c>
      <c r="S52" s="44">
        <f t="shared" si="26"/>
      </c>
      <c r="T52" s="311">
        <f t="shared" si="27"/>
      </c>
      <c r="U52" s="95"/>
    </row>
    <row r="53" spans="2:21" ht="12.75">
      <c r="B53" s="376">
        <v>43</v>
      </c>
      <c r="C53" s="84"/>
      <c r="D53" s="85"/>
      <c r="E53" s="85"/>
      <c r="F53" s="85"/>
      <c r="G53" s="420">
        <f t="shared" si="14"/>
        <v>0</v>
      </c>
      <c r="H53" s="420">
        <f t="shared" si="15"/>
        <v>0</v>
      </c>
      <c r="I53" s="420">
        <f t="shared" si="16"/>
        <v>0</v>
      </c>
      <c r="J53" s="48">
        <f t="shared" si="17"/>
      </c>
      <c r="K53" s="48">
        <f t="shared" si="18"/>
      </c>
      <c r="L53" s="48">
        <f t="shared" si="19"/>
      </c>
      <c r="M53" s="369">
        <f t="shared" si="20"/>
      </c>
      <c r="N53" s="437">
        <f t="shared" si="21"/>
      </c>
      <c r="O53" s="303">
        <f t="shared" si="22"/>
      </c>
      <c r="P53" s="303">
        <f t="shared" si="23"/>
      </c>
      <c r="Q53" s="303">
        <f t="shared" si="24"/>
      </c>
      <c r="R53" s="300">
        <f t="shared" si="25"/>
      </c>
      <c r="S53" s="44">
        <f t="shared" si="26"/>
      </c>
      <c r="T53" s="311">
        <f t="shared" si="27"/>
      </c>
      <c r="U53" s="95"/>
    </row>
    <row r="54" spans="2:21" ht="12.75">
      <c r="B54" s="376">
        <v>44</v>
      </c>
      <c r="C54" s="84"/>
      <c r="D54" s="85"/>
      <c r="E54" s="85"/>
      <c r="F54" s="85"/>
      <c r="G54" s="420">
        <f t="shared" si="14"/>
        <v>0</v>
      </c>
      <c r="H54" s="420">
        <f t="shared" si="15"/>
        <v>0</v>
      </c>
      <c r="I54" s="420">
        <f t="shared" si="16"/>
        <v>0</v>
      </c>
      <c r="J54" s="48">
        <f t="shared" si="17"/>
      </c>
      <c r="K54" s="48">
        <f t="shared" si="18"/>
      </c>
      <c r="L54" s="48">
        <f t="shared" si="19"/>
      </c>
      <c r="M54" s="369">
        <f t="shared" si="20"/>
      </c>
      <c r="N54" s="437">
        <f t="shared" si="21"/>
      </c>
      <c r="O54" s="303">
        <f t="shared" si="22"/>
      </c>
      <c r="P54" s="303">
        <f t="shared" si="23"/>
      </c>
      <c r="Q54" s="303">
        <f t="shared" si="24"/>
      </c>
      <c r="R54" s="300">
        <f t="shared" si="25"/>
      </c>
      <c r="S54" s="44">
        <f t="shared" si="26"/>
      </c>
      <c r="T54" s="311">
        <f t="shared" si="27"/>
      </c>
      <c r="U54" s="95"/>
    </row>
    <row r="55" spans="2:21" ht="12.75">
      <c r="B55" s="376">
        <v>45</v>
      </c>
      <c r="C55" s="84"/>
      <c r="D55" s="85"/>
      <c r="E55" s="85"/>
      <c r="F55" s="85"/>
      <c r="G55" s="420">
        <f t="shared" si="14"/>
        <v>0</v>
      </c>
      <c r="H55" s="420">
        <f t="shared" si="15"/>
        <v>0</v>
      </c>
      <c r="I55" s="420">
        <f t="shared" si="16"/>
        <v>0</v>
      </c>
      <c r="J55" s="48">
        <f t="shared" si="17"/>
      </c>
      <c r="K55" s="48">
        <f t="shared" si="18"/>
      </c>
      <c r="L55" s="48">
        <f t="shared" si="19"/>
      </c>
      <c r="M55" s="369">
        <f t="shared" si="20"/>
      </c>
      <c r="N55" s="437">
        <f t="shared" si="21"/>
      </c>
      <c r="O55" s="303">
        <f t="shared" si="22"/>
      </c>
      <c r="P55" s="303">
        <f t="shared" si="23"/>
      </c>
      <c r="Q55" s="303">
        <f t="shared" si="24"/>
      </c>
      <c r="R55" s="300">
        <f t="shared" si="25"/>
      </c>
      <c r="S55" s="44">
        <f t="shared" si="26"/>
      </c>
      <c r="T55" s="311">
        <f t="shared" si="27"/>
      </c>
      <c r="U55" s="95"/>
    </row>
    <row r="56" spans="2:21" ht="12.75">
      <c r="B56" s="376">
        <v>46</v>
      </c>
      <c r="C56" s="84"/>
      <c r="D56" s="85"/>
      <c r="E56" s="85"/>
      <c r="F56" s="85"/>
      <c r="G56" s="420">
        <f t="shared" si="14"/>
        <v>0</v>
      </c>
      <c r="H56" s="420">
        <f t="shared" si="15"/>
        <v>0</v>
      </c>
      <c r="I56" s="420">
        <f t="shared" si="16"/>
        <v>0</v>
      </c>
      <c r="J56" s="48">
        <f t="shared" si="17"/>
      </c>
      <c r="K56" s="48">
        <f t="shared" si="18"/>
      </c>
      <c r="L56" s="48">
        <f t="shared" si="19"/>
      </c>
      <c r="M56" s="369">
        <f t="shared" si="20"/>
      </c>
      <c r="N56" s="437">
        <f t="shared" si="21"/>
      </c>
      <c r="O56" s="303">
        <f t="shared" si="22"/>
      </c>
      <c r="P56" s="303">
        <f t="shared" si="23"/>
      </c>
      <c r="Q56" s="303">
        <f t="shared" si="24"/>
      </c>
      <c r="R56" s="300">
        <f t="shared" si="25"/>
      </c>
      <c r="S56" s="44">
        <f t="shared" si="26"/>
      </c>
      <c r="T56" s="311">
        <f t="shared" si="27"/>
      </c>
      <c r="U56" s="95"/>
    </row>
    <row r="57" spans="2:21" ht="12.75">
      <c r="B57" s="376">
        <v>47</v>
      </c>
      <c r="C57" s="84"/>
      <c r="D57" s="85"/>
      <c r="E57" s="85"/>
      <c r="F57" s="85"/>
      <c r="G57" s="420">
        <f t="shared" si="14"/>
        <v>0</v>
      </c>
      <c r="H57" s="420">
        <f t="shared" si="15"/>
        <v>0</v>
      </c>
      <c r="I57" s="420">
        <f t="shared" si="16"/>
        <v>0</v>
      </c>
      <c r="J57" s="48">
        <f t="shared" si="17"/>
      </c>
      <c r="K57" s="48">
        <f t="shared" si="18"/>
      </c>
      <c r="L57" s="48">
        <f t="shared" si="19"/>
      </c>
      <c r="M57" s="369">
        <f t="shared" si="20"/>
      </c>
      <c r="N57" s="437">
        <f t="shared" si="21"/>
      </c>
      <c r="O57" s="303">
        <f t="shared" si="22"/>
      </c>
      <c r="P57" s="303">
        <f t="shared" si="23"/>
      </c>
      <c r="Q57" s="303">
        <f t="shared" si="24"/>
      </c>
      <c r="R57" s="300">
        <f t="shared" si="25"/>
      </c>
      <c r="S57" s="44">
        <f t="shared" si="26"/>
      </c>
      <c r="T57" s="311">
        <f t="shared" si="27"/>
      </c>
      <c r="U57" s="95"/>
    </row>
    <row r="58" spans="2:21" ht="12.75">
      <c r="B58" s="376">
        <v>48</v>
      </c>
      <c r="C58" s="84"/>
      <c r="D58" s="85"/>
      <c r="E58" s="85"/>
      <c r="F58" s="85"/>
      <c r="G58" s="420">
        <f t="shared" si="14"/>
        <v>0</v>
      </c>
      <c r="H58" s="420">
        <f t="shared" si="15"/>
        <v>0</v>
      </c>
      <c r="I58" s="420">
        <f t="shared" si="16"/>
        <v>0</v>
      </c>
      <c r="J58" s="48">
        <f t="shared" si="17"/>
      </c>
      <c r="K58" s="48">
        <f t="shared" si="18"/>
      </c>
      <c r="L58" s="48">
        <f t="shared" si="19"/>
      </c>
      <c r="M58" s="369">
        <f t="shared" si="20"/>
      </c>
      <c r="N58" s="437">
        <f t="shared" si="21"/>
      </c>
      <c r="O58" s="303">
        <f t="shared" si="22"/>
      </c>
      <c r="P58" s="303">
        <f t="shared" si="23"/>
      </c>
      <c r="Q58" s="303">
        <f t="shared" si="24"/>
      </c>
      <c r="R58" s="300">
        <f t="shared" si="25"/>
      </c>
      <c r="S58" s="44">
        <f t="shared" si="26"/>
      </c>
      <c r="T58" s="311">
        <f t="shared" si="27"/>
      </c>
      <c r="U58" s="95"/>
    </row>
    <row r="59" spans="2:21" ht="12.75">
      <c r="B59" s="376">
        <v>49</v>
      </c>
      <c r="C59" s="84"/>
      <c r="D59" s="85"/>
      <c r="E59" s="85"/>
      <c r="F59" s="85"/>
      <c r="G59" s="420">
        <f t="shared" si="14"/>
        <v>0</v>
      </c>
      <c r="H59" s="420">
        <f t="shared" si="15"/>
        <v>0</v>
      </c>
      <c r="I59" s="420">
        <f t="shared" si="16"/>
        <v>0</v>
      </c>
      <c r="J59" s="48">
        <f t="shared" si="17"/>
      </c>
      <c r="K59" s="48">
        <f t="shared" si="18"/>
      </c>
      <c r="L59" s="48">
        <f t="shared" si="19"/>
      </c>
      <c r="M59" s="369">
        <f t="shared" si="20"/>
      </c>
      <c r="N59" s="437">
        <f t="shared" si="21"/>
      </c>
      <c r="O59" s="303">
        <f t="shared" si="22"/>
      </c>
      <c r="P59" s="303">
        <f t="shared" si="23"/>
      </c>
      <c r="Q59" s="303">
        <f t="shared" si="24"/>
      </c>
      <c r="R59" s="300">
        <f t="shared" si="25"/>
      </c>
      <c r="S59" s="44">
        <f t="shared" si="26"/>
      </c>
      <c r="T59" s="311">
        <f t="shared" si="27"/>
      </c>
      <c r="U59" s="95"/>
    </row>
    <row r="60" spans="2:21" ht="12.75">
      <c r="B60" s="376">
        <v>50</v>
      </c>
      <c r="C60" s="84"/>
      <c r="D60" s="85"/>
      <c r="E60" s="85"/>
      <c r="F60" s="85"/>
      <c r="G60" s="420">
        <f aca="true" t="shared" si="28" ref="G60:G123">IF(OR(ISBLANK(D60),ISTEXT(D60)),0,D60)</f>
        <v>0</v>
      </c>
      <c r="H60" s="420">
        <f aca="true" t="shared" si="29" ref="H60:H123">IF(OR(ISBLANK(E60),ISTEXT(E60)),0,E60)</f>
        <v>0</v>
      </c>
      <c r="I60" s="420">
        <f aca="true" t="shared" si="30" ref="I60:I123">IF(OR(ISBLANK(F60),ISTEXT(F60)),0,F60)</f>
        <v>0</v>
      </c>
      <c r="J60" s="48">
        <f aca="true" t="shared" si="31" ref="J60:J123">IF(M60&lt;2,"",(IF(OR(G60+H60=0,G60+I60=0),"",IF(AND(OR(2*G60/(G60+H60)&lt;0.93,2*G60/(G60+H60)&gt;1.07),OR(2*G60/(G60+I60)&lt;0.93,2*G60/(G60+I60)&gt;1.07)),"OUT","OK"))))</f>
      </c>
      <c r="K60" s="48">
        <f aca="true" t="shared" si="32" ref="K60:K123">IF(M60&lt;2,"",IF(OR(H60+G60=0,H60+I60=0),"",IF(AND(OR(2*H60/(H60+G60)&lt;0.93,2*H60/(H60+G60)&gt;1.07),OR(2*H60/(H60+I60)&lt;0.93,2*H60/(H60+I60)&gt;1.07)),"OUT","OK")))</f>
      </c>
      <c r="L60" s="48">
        <f aca="true" t="shared" si="33" ref="L60:L123">IF(M60&lt;2,"",IF(OR(I60+G60=0,I60+H60=0),"",IF(AND(OR(2*I60/(I60+G60)&lt;0.93,2*I60/(I60+G60)&gt;1.07),OR(2*I60/(I60+H60)&lt;0.93,2*I60/(I60+H60)&gt;1.07)),"OUT","OK")))</f>
      </c>
      <c r="M60" s="369">
        <f aca="true" t="shared" si="34" ref="M60:M123">IF(COUNT(D60:F60)=0,"",COUNT(D60:F60))</f>
      </c>
      <c r="N60" s="437">
        <f aca="true" t="shared" si="35" ref="N60:N123">IF(M60="","",IF(OR(M60&lt;2,R60&lt;3,R60&gt;200),"NOT VALID","ok"))</f>
      </c>
      <c r="O60" s="303">
        <f aca="true" t="shared" si="36" ref="O60:O123">IF(J60="OK",D60,"")</f>
      </c>
      <c r="P60" s="303">
        <f aca="true" t="shared" si="37" ref="P60:P123">IF(K60="OK",E60,"")</f>
      </c>
      <c r="Q60" s="303">
        <f aca="true" t="shared" si="38" ref="Q60:Q123">IF(L60="OK",F60,"")</f>
      </c>
      <c r="R60" s="300">
        <f aca="true" t="shared" si="39" ref="R60:R123">IF(ISERROR(AVERAGE(D60:F60)),"",AVERAGE(D60:F60))</f>
      </c>
      <c r="S60" s="44">
        <f aca="true" t="shared" si="40" ref="S60:S123">IF(M60="","",IF(M60&lt;2,"--  ",STDEV(D60:F60)))</f>
      </c>
      <c r="T60" s="311">
        <f aca="true" t="shared" si="41" ref="T60:T123">IF(S60="","",IF(S60="--  ","--  ",S60/R60))</f>
      </c>
      <c r="U60" s="95"/>
    </row>
    <row r="61" spans="2:21" ht="12.75">
      <c r="B61" s="376">
        <v>51</v>
      </c>
      <c r="C61" s="84"/>
      <c r="D61" s="85"/>
      <c r="E61" s="85"/>
      <c r="F61" s="85"/>
      <c r="G61" s="420">
        <f t="shared" si="28"/>
        <v>0</v>
      </c>
      <c r="H61" s="420">
        <f t="shared" si="29"/>
        <v>0</v>
      </c>
      <c r="I61" s="420">
        <f t="shared" si="30"/>
        <v>0</v>
      </c>
      <c r="J61" s="48">
        <f t="shared" si="31"/>
      </c>
      <c r="K61" s="48">
        <f t="shared" si="32"/>
      </c>
      <c r="L61" s="48">
        <f t="shared" si="33"/>
      </c>
      <c r="M61" s="369">
        <f t="shared" si="34"/>
      </c>
      <c r="N61" s="437">
        <f t="shared" si="35"/>
      </c>
      <c r="O61" s="303">
        <f t="shared" si="36"/>
      </c>
      <c r="P61" s="303">
        <f t="shared" si="37"/>
      </c>
      <c r="Q61" s="303">
        <f t="shared" si="38"/>
      </c>
      <c r="R61" s="300">
        <f t="shared" si="39"/>
      </c>
      <c r="S61" s="44">
        <f t="shared" si="40"/>
      </c>
      <c r="T61" s="311">
        <f t="shared" si="41"/>
      </c>
      <c r="U61" s="95"/>
    </row>
    <row r="62" spans="2:21" ht="12.75">
      <c r="B62" s="376">
        <v>52</v>
      </c>
      <c r="C62" s="84"/>
      <c r="D62" s="85"/>
      <c r="E62" s="85"/>
      <c r="F62" s="85"/>
      <c r="G62" s="420">
        <f t="shared" si="28"/>
        <v>0</v>
      </c>
      <c r="H62" s="420">
        <f t="shared" si="29"/>
        <v>0</v>
      </c>
      <c r="I62" s="420">
        <f t="shared" si="30"/>
        <v>0</v>
      </c>
      <c r="J62" s="48">
        <f t="shared" si="31"/>
      </c>
      <c r="K62" s="48">
        <f t="shared" si="32"/>
      </c>
      <c r="L62" s="48">
        <f t="shared" si="33"/>
      </c>
      <c r="M62" s="369">
        <f t="shared" si="34"/>
      </c>
      <c r="N62" s="437">
        <f t="shared" si="35"/>
      </c>
      <c r="O62" s="303">
        <f t="shared" si="36"/>
      </c>
      <c r="P62" s="303">
        <f t="shared" si="37"/>
      </c>
      <c r="Q62" s="303">
        <f t="shared" si="38"/>
      </c>
      <c r="R62" s="300">
        <f t="shared" si="39"/>
      </c>
      <c r="S62" s="44">
        <f t="shared" si="40"/>
      </c>
      <c r="T62" s="311">
        <f t="shared" si="41"/>
      </c>
      <c r="U62" s="95"/>
    </row>
    <row r="63" spans="2:21" ht="12.75">
      <c r="B63" s="376">
        <v>53</v>
      </c>
      <c r="C63" s="84"/>
      <c r="D63" s="85"/>
      <c r="E63" s="85"/>
      <c r="F63" s="85"/>
      <c r="G63" s="420">
        <f t="shared" si="28"/>
        <v>0</v>
      </c>
      <c r="H63" s="420">
        <f t="shared" si="29"/>
        <v>0</v>
      </c>
      <c r="I63" s="420">
        <f t="shared" si="30"/>
        <v>0</v>
      </c>
      <c r="J63" s="48">
        <f t="shared" si="31"/>
      </c>
      <c r="K63" s="48">
        <f t="shared" si="32"/>
      </c>
      <c r="L63" s="48">
        <f t="shared" si="33"/>
      </c>
      <c r="M63" s="369">
        <f t="shared" si="34"/>
      </c>
      <c r="N63" s="437">
        <f t="shared" si="35"/>
      </c>
      <c r="O63" s="303">
        <f t="shared" si="36"/>
      </c>
      <c r="P63" s="303">
        <f t="shared" si="37"/>
      </c>
      <c r="Q63" s="303">
        <f t="shared" si="38"/>
      </c>
      <c r="R63" s="300">
        <f t="shared" si="39"/>
      </c>
      <c r="S63" s="44">
        <f t="shared" si="40"/>
      </c>
      <c r="T63" s="311">
        <f t="shared" si="41"/>
      </c>
      <c r="U63" s="95"/>
    </row>
    <row r="64" spans="2:21" ht="12.75">
      <c r="B64" s="376">
        <v>54</v>
      </c>
      <c r="C64" s="84"/>
      <c r="D64" s="85"/>
      <c r="E64" s="85"/>
      <c r="F64" s="85"/>
      <c r="G64" s="420">
        <f t="shared" si="28"/>
        <v>0</v>
      </c>
      <c r="H64" s="420">
        <f t="shared" si="29"/>
        <v>0</v>
      </c>
      <c r="I64" s="420">
        <f t="shared" si="30"/>
        <v>0</v>
      </c>
      <c r="J64" s="48">
        <f t="shared" si="31"/>
      </c>
      <c r="K64" s="48">
        <f t="shared" si="32"/>
      </c>
      <c r="L64" s="48">
        <f t="shared" si="33"/>
      </c>
      <c r="M64" s="369">
        <f t="shared" si="34"/>
      </c>
      <c r="N64" s="437">
        <f t="shared" si="35"/>
      </c>
      <c r="O64" s="303">
        <f t="shared" si="36"/>
      </c>
      <c r="P64" s="303">
        <f t="shared" si="37"/>
      </c>
      <c r="Q64" s="303">
        <f t="shared" si="38"/>
      </c>
      <c r="R64" s="300">
        <f t="shared" si="39"/>
      </c>
      <c r="S64" s="44">
        <f t="shared" si="40"/>
      </c>
      <c r="T64" s="311">
        <f t="shared" si="41"/>
      </c>
      <c r="U64" s="95"/>
    </row>
    <row r="65" spans="2:21" ht="12.75">
      <c r="B65" s="376">
        <v>55</v>
      </c>
      <c r="C65" s="84"/>
      <c r="D65" s="85"/>
      <c r="E65" s="85"/>
      <c r="F65" s="85"/>
      <c r="G65" s="420">
        <f t="shared" si="28"/>
        <v>0</v>
      </c>
      <c r="H65" s="420">
        <f t="shared" si="29"/>
        <v>0</v>
      </c>
      <c r="I65" s="420">
        <f t="shared" si="30"/>
        <v>0</v>
      </c>
      <c r="J65" s="48">
        <f t="shared" si="31"/>
      </c>
      <c r="K65" s="48">
        <f t="shared" si="32"/>
      </c>
      <c r="L65" s="48">
        <f t="shared" si="33"/>
      </c>
      <c r="M65" s="369">
        <f t="shared" si="34"/>
      </c>
      <c r="N65" s="437">
        <f t="shared" si="35"/>
      </c>
      <c r="O65" s="303">
        <f t="shared" si="36"/>
      </c>
      <c r="P65" s="303">
        <f t="shared" si="37"/>
      </c>
      <c r="Q65" s="303">
        <f t="shared" si="38"/>
      </c>
      <c r="R65" s="300">
        <f t="shared" si="39"/>
      </c>
      <c r="S65" s="44">
        <f t="shared" si="40"/>
      </c>
      <c r="T65" s="311">
        <f t="shared" si="41"/>
      </c>
      <c r="U65" s="95"/>
    </row>
    <row r="66" spans="2:21" ht="12.75">
      <c r="B66" s="376">
        <v>56</v>
      </c>
      <c r="C66" s="84"/>
      <c r="D66" s="85"/>
      <c r="E66" s="85"/>
      <c r="F66" s="85"/>
      <c r="G66" s="420">
        <f t="shared" si="28"/>
        <v>0</v>
      </c>
      <c r="H66" s="420">
        <f t="shared" si="29"/>
        <v>0</v>
      </c>
      <c r="I66" s="420">
        <f t="shared" si="30"/>
        <v>0</v>
      </c>
      <c r="J66" s="48">
        <f t="shared" si="31"/>
      </c>
      <c r="K66" s="48">
        <f t="shared" si="32"/>
      </c>
      <c r="L66" s="48">
        <f t="shared" si="33"/>
      </c>
      <c r="M66" s="369">
        <f t="shared" si="34"/>
      </c>
      <c r="N66" s="437">
        <f t="shared" si="35"/>
      </c>
      <c r="O66" s="303">
        <f t="shared" si="36"/>
      </c>
      <c r="P66" s="303">
        <f t="shared" si="37"/>
      </c>
      <c r="Q66" s="303">
        <f t="shared" si="38"/>
      </c>
      <c r="R66" s="300">
        <f t="shared" si="39"/>
      </c>
      <c r="S66" s="44">
        <f t="shared" si="40"/>
      </c>
      <c r="T66" s="311">
        <f t="shared" si="41"/>
      </c>
      <c r="U66" s="95"/>
    </row>
    <row r="67" spans="2:21" ht="12.75">
      <c r="B67" s="376">
        <v>57</v>
      </c>
      <c r="C67" s="84"/>
      <c r="D67" s="85"/>
      <c r="E67" s="85"/>
      <c r="F67" s="85"/>
      <c r="G67" s="420">
        <f t="shared" si="28"/>
        <v>0</v>
      </c>
      <c r="H67" s="420">
        <f t="shared" si="29"/>
        <v>0</v>
      </c>
      <c r="I67" s="420">
        <f t="shared" si="30"/>
        <v>0</v>
      </c>
      <c r="J67" s="48">
        <f t="shared" si="31"/>
      </c>
      <c r="K67" s="48">
        <f t="shared" si="32"/>
      </c>
      <c r="L67" s="48">
        <f t="shared" si="33"/>
      </c>
      <c r="M67" s="369">
        <f t="shared" si="34"/>
      </c>
      <c r="N67" s="437">
        <f t="shared" si="35"/>
      </c>
      <c r="O67" s="303">
        <f t="shared" si="36"/>
      </c>
      <c r="P67" s="303">
        <f t="shared" si="37"/>
      </c>
      <c r="Q67" s="303">
        <f t="shared" si="38"/>
      </c>
      <c r="R67" s="300">
        <f t="shared" si="39"/>
      </c>
      <c r="S67" s="44">
        <f t="shared" si="40"/>
      </c>
      <c r="T67" s="311">
        <f t="shared" si="41"/>
      </c>
      <c r="U67" s="95"/>
    </row>
    <row r="68" spans="2:21" ht="12.75">
      <c r="B68" s="376">
        <v>58</v>
      </c>
      <c r="C68" s="84"/>
      <c r="D68" s="85"/>
      <c r="E68" s="85"/>
      <c r="F68" s="85"/>
      <c r="G68" s="420">
        <f t="shared" si="28"/>
        <v>0</v>
      </c>
      <c r="H68" s="420">
        <f t="shared" si="29"/>
        <v>0</v>
      </c>
      <c r="I68" s="420">
        <f t="shared" si="30"/>
        <v>0</v>
      </c>
      <c r="J68" s="48">
        <f t="shared" si="31"/>
      </c>
      <c r="K68" s="48">
        <f t="shared" si="32"/>
      </c>
      <c r="L68" s="48">
        <f t="shared" si="33"/>
      </c>
      <c r="M68" s="369">
        <f t="shared" si="34"/>
      </c>
      <c r="N68" s="437">
        <f t="shared" si="35"/>
      </c>
      <c r="O68" s="303">
        <f t="shared" si="36"/>
      </c>
      <c r="P68" s="303">
        <f t="shared" si="37"/>
      </c>
      <c r="Q68" s="303">
        <f t="shared" si="38"/>
      </c>
      <c r="R68" s="300">
        <f t="shared" si="39"/>
      </c>
      <c r="S68" s="44">
        <f t="shared" si="40"/>
      </c>
      <c r="T68" s="311">
        <f t="shared" si="41"/>
      </c>
      <c r="U68" s="95"/>
    </row>
    <row r="69" spans="2:21" ht="12.75">
      <c r="B69" s="376">
        <v>59</v>
      </c>
      <c r="C69" s="84"/>
      <c r="D69" s="85"/>
      <c r="E69" s="85"/>
      <c r="F69" s="85"/>
      <c r="G69" s="420">
        <f t="shared" si="28"/>
        <v>0</v>
      </c>
      <c r="H69" s="420">
        <f t="shared" si="29"/>
        <v>0</v>
      </c>
      <c r="I69" s="420">
        <f t="shared" si="30"/>
        <v>0</v>
      </c>
      <c r="J69" s="48">
        <f t="shared" si="31"/>
      </c>
      <c r="K69" s="48">
        <f t="shared" si="32"/>
      </c>
      <c r="L69" s="48">
        <f t="shared" si="33"/>
      </c>
      <c r="M69" s="369">
        <f t="shared" si="34"/>
      </c>
      <c r="N69" s="437">
        <f t="shared" si="35"/>
      </c>
      <c r="O69" s="303">
        <f t="shared" si="36"/>
      </c>
      <c r="P69" s="303">
        <f t="shared" si="37"/>
      </c>
      <c r="Q69" s="303">
        <f t="shared" si="38"/>
      </c>
      <c r="R69" s="300">
        <f t="shared" si="39"/>
      </c>
      <c r="S69" s="44">
        <f t="shared" si="40"/>
      </c>
      <c r="T69" s="311">
        <f t="shared" si="41"/>
      </c>
      <c r="U69" s="95"/>
    </row>
    <row r="70" spans="2:21" ht="12.75">
      <c r="B70" s="376">
        <v>60</v>
      </c>
      <c r="C70" s="84"/>
      <c r="D70" s="85"/>
      <c r="E70" s="85"/>
      <c r="F70" s="85"/>
      <c r="G70" s="420">
        <f t="shared" si="28"/>
        <v>0</v>
      </c>
      <c r="H70" s="420">
        <f t="shared" si="29"/>
        <v>0</v>
      </c>
      <c r="I70" s="420">
        <f t="shared" si="30"/>
        <v>0</v>
      </c>
      <c r="J70" s="48">
        <f t="shared" si="31"/>
      </c>
      <c r="K70" s="48">
        <f t="shared" si="32"/>
      </c>
      <c r="L70" s="48">
        <f t="shared" si="33"/>
      </c>
      <c r="M70" s="369">
        <f t="shared" si="34"/>
      </c>
      <c r="N70" s="437">
        <f t="shared" si="35"/>
      </c>
      <c r="O70" s="303">
        <f t="shared" si="36"/>
      </c>
      <c r="P70" s="303">
        <f t="shared" si="37"/>
      </c>
      <c r="Q70" s="303">
        <f t="shared" si="38"/>
      </c>
      <c r="R70" s="300">
        <f t="shared" si="39"/>
      </c>
      <c r="S70" s="44">
        <f t="shared" si="40"/>
      </c>
      <c r="T70" s="311">
        <f t="shared" si="41"/>
      </c>
      <c r="U70" s="95"/>
    </row>
    <row r="71" spans="2:21" ht="12.75">
      <c r="B71" s="376">
        <v>61</v>
      </c>
      <c r="C71" s="84"/>
      <c r="D71" s="85"/>
      <c r="E71" s="85"/>
      <c r="F71" s="85"/>
      <c r="G71" s="420">
        <f t="shared" si="28"/>
        <v>0</v>
      </c>
      <c r="H71" s="420">
        <f t="shared" si="29"/>
        <v>0</v>
      </c>
      <c r="I71" s="420">
        <f t="shared" si="30"/>
        <v>0</v>
      </c>
      <c r="J71" s="48">
        <f t="shared" si="31"/>
      </c>
      <c r="K71" s="48">
        <f t="shared" si="32"/>
      </c>
      <c r="L71" s="48">
        <f t="shared" si="33"/>
      </c>
      <c r="M71" s="369">
        <f t="shared" si="34"/>
      </c>
      <c r="N71" s="437">
        <f t="shared" si="35"/>
      </c>
      <c r="O71" s="303">
        <f t="shared" si="36"/>
      </c>
      <c r="P71" s="303">
        <f t="shared" si="37"/>
      </c>
      <c r="Q71" s="303">
        <f t="shared" si="38"/>
      </c>
      <c r="R71" s="300">
        <f t="shared" si="39"/>
      </c>
      <c r="S71" s="44">
        <f t="shared" si="40"/>
      </c>
      <c r="T71" s="311">
        <f t="shared" si="41"/>
      </c>
      <c r="U71" s="95"/>
    </row>
    <row r="72" spans="2:21" ht="12.75">
      <c r="B72" s="376">
        <v>62</v>
      </c>
      <c r="C72" s="84"/>
      <c r="D72" s="85"/>
      <c r="E72" s="85"/>
      <c r="F72" s="85"/>
      <c r="G72" s="420">
        <f t="shared" si="28"/>
        <v>0</v>
      </c>
      <c r="H72" s="420">
        <f t="shared" si="29"/>
        <v>0</v>
      </c>
      <c r="I72" s="420">
        <f t="shared" si="30"/>
        <v>0</v>
      </c>
      <c r="J72" s="48">
        <f t="shared" si="31"/>
      </c>
      <c r="K72" s="48">
        <f t="shared" si="32"/>
      </c>
      <c r="L72" s="48">
        <f t="shared" si="33"/>
      </c>
      <c r="M72" s="369">
        <f t="shared" si="34"/>
      </c>
      <c r="N72" s="437">
        <f t="shared" si="35"/>
      </c>
      <c r="O72" s="303">
        <f t="shared" si="36"/>
      </c>
      <c r="P72" s="303">
        <f t="shared" si="37"/>
      </c>
      <c r="Q72" s="303">
        <f t="shared" si="38"/>
      </c>
      <c r="R72" s="300">
        <f t="shared" si="39"/>
      </c>
      <c r="S72" s="44">
        <f t="shared" si="40"/>
      </c>
      <c r="T72" s="311">
        <f t="shared" si="41"/>
      </c>
      <c r="U72" s="95"/>
    </row>
    <row r="73" spans="2:21" ht="12.75">
      <c r="B73" s="376">
        <v>63</v>
      </c>
      <c r="C73" s="84"/>
      <c r="D73" s="85"/>
      <c r="E73" s="85"/>
      <c r="F73" s="85"/>
      <c r="G73" s="420">
        <f t="shared" si="28"/>
        <v>0</v>
      </c>
      <c r="H73" s="420">
        <f t="shared" si="29"/>
        <v>0</v>
      </c>
      <c r="I73" s="420">
        <f t="shared" si="30"/>
        <v>0</v>
      </c>
      <c r="J73" s="48">
        <f t="shared" si="31"/>
      </c>
      <c r="K73" s="48">
        <f t="shared" si="32"/>
      </c>
      <c r="L73" s="48">
        <f t="shared" si="33"/>
      </c>
      <c r="M73" s="369">
        <f t="shared" si="34"/>
      </c>
      <c r="N73" s="437">
        <f t="shared" si="35"/>
      </c>
      <c r="O73" s="303">
        <f t="shared" si="36"/>
      </c>
      <c r="P73" s="303">
        <f t="shared" si="37"/>
      </c>
      <c r="Q73" s="303">
        <f t="shared" si="38"/>
      </c>
      <c r="R73" s="300">
        <f t="shared" si="39"/>
      </c>
      <c r="S73" s="44">
        <f t="shared" si="40"/>
      </c>
      <c r="T73" s="311">
        <f t="shared" si="41"/>
      </c>
      <c r="U73" s="95"/>
    </row>
    <row r="74" spans="2:21" ht="12.75">
      <c r="B74" s="376">
        <v>64</v>
      </c>
      <c r="C74" s="84"/>
      <c r="D74" s="85"/>
      <c r="E74" s="85"/>
      <c r="F74" s="85"/>
      <c r="G74" s="420">
        <f t="shared" si="28"/>
        <v>0</v>
      </c>
      <c r="H74" s="420">
        <f t="shared" si="29"/>
        <v>0</v>
      </c>
      <c r="I74" s="420">
        <f t="shared" si="30"/>
        <v>0</v>
      </c>
      <c r="J74" s="48">
        <f t="shared" si="31"/>
      </c>
      <c r="K74" s="48">
        <f t="shared" si="32"/>
      </c>
      <c r="L74" s="48">
        <f t="shared" si="33"/>
      </c>
      <c r="M74" s="369">
        <f t="shared" si="34"/>
      </c>
      <c r="N74" s="437">
        <f t="shared" si="35"/>
      </c>
      <c r="O74" s="303">
        <f t="shared" si="36"/>
      </c>
      <c r="P74" s="303">
        <f t="shared" si="37"/>
      </c>
      <c r="Q74" s="303">
        <f t="shared" si="38"/>
      </c>
      <c r="R74" s="300">
        <f t="shared" si="39"/>
      </c>
      <c r="S74" s="44">
        <f t="shared" si="40"/>
      </c>
      <c r="T74" s="311">
        <f t="shared" si="41"/>
      </c>
      <c r="U74" s="95"/>
    </row>
    <row r="75" spans="2:21" ht="12.75">
      <c r="B75" s="376">
        <v>65</v>
      </c>
      <c r="C75" s="84"/>
      <c r="D75" s="85"/>
      <c r="E75" s="85"/>
      <c r="F75" s="85"/>
      <c r="G75" s="420">
        <f t="shared" si="28"/>
        <v>0</v>
      </c>
      <c r="H75" s="420">
        <f t="shared" si="29"/>
        <v>0</v>
      </c>
      <c r="I75" s="420">
        <f t="shared" si="30"/>
        <v>0</v>
      </c>
      <c r="J75" s="48">
        <f t="shared" si="31"/>
      </c>
      <c r="K75" s="48">
        <f t="shared" si="32"/>
      </c>
      <c r="L75" s="48">
        <f t="shared" si="33"/>
      </c>
      <c r="M75" s="369">
        <f t="shared" si="34"/>
      </c>
      <c r="N75" s="437">
        <f t="shared" si="35"/>
      </c>
      <c r="O75" s="303">
        <f t="shared" si="36"/>
      </c>
      <c r="P75" s="303">
        <f t="shared" si="37"/>
      </c>
      <c r="Q75" s="303">
        <f t="shared" si="38"/>
      </c>
      <c r="R75" s="300">
        <f t="shared" si="39"/>
      </c>
      <c r="S75" s="44">
        <f t="shared" si="40"/>
      </c>
      <c r="T75" s="311">
        <f t="shared" si="41"/>
      </c>
      <c r="U75" s="95"/>
    </row>
    <row r="76" spans="2:21" ht="12.75">
      <c r="B76" s="376">
        <v>66</v>
      </c>
      <c r="C76" s="84"/>
      <c r="D76" s="85"/>
      <c r="E76" s="85"/>
      <c r="F76" s="85"/>
      <c r="G76" s="420">
        <f t="shared" si="28"/>
        <v>0</v>
      </c>
      <c r="H76" s="420">
        <f t="shared" si="29"/>
        <v>0</v>
      </c>
      <c r="I76" s="420">
        <f t="shared" si="30"/>
        <v>0</v>
      </c>
      <c r="J76" s="48">
        <f t="shared" si="31"/>
      </c>
      <c r="K76" s="48">
        <f t="shared" si="32"/>
      </c>
      <c r="L76" s="48">
        <f t="shared" si="33"/>
      </c>
      <c r="M76" s="369">
        <f t="shared" si="34"/>
      </c>
      <c r="N76" s="437">
        <f t="shared" si="35"/>
      </c>
      <c r="O76" s="303">
        <f t="shared" si="36"/>
      </c>
      <c r="P76" s="303">
        <f t="shared" si="37"/>
      </c>
      <c r="Q76" s="303">
        <f t="shared" si="38"/>
      </c>
      <c r="R76" s="300">
        <f t="shared" si="39"/>
      </c>
      <c r="S76" s="44">
        <f t="shared" si="40"/>
      </c>
      <c r="T76" s="311">
        <f t="shared" si="41"/>
      </c>
      <c r="U76" s="95"/>
    </row>
    <row r="77" spans="2:21" ht="12.75">
      <c r="B77" s="376">
        <v>67</v>
      </c>
      <c r="C77" s="84"/>
      <c r="D77" s="85"/>
      <c r="E77" s="85"/>
      <c r="F77" s="85"/>
      <c r="G77" s="420">
        <f t="shared" si="28"/>
        <v>0</v>
      </c>
      <c r="H77" s="420">
        <f t="shared" si="29"/>
        <v>0</v>
      </c>
      <c r="I77" s="420">
        <f t="shared" si="30"/>
        <v>0</v>
      </c>
      <c r="J77" s="48">
        <f t="shared" si="31"/>
      </c>
      <c r="K77" s="48">
        <f t="shared" si="32"/>
      </c>
      <c r="L77" s="48">
        <f t="shared" si="33"/>
      </c>
      <c r="M77" s="369">
        <f t="shared" si="34"/>
      </c>
      <c r="N77" s="437">
        <f t="shared" si="35"/>
      </c>
      <c r="O77" s="303">
        <f t="shared" si="36"/>
      </c>
      <c r="P77" s="303">
        <f t="shared" si="37"/>
      </c>
      <c r="Q77" s="303">
        <f t="shared" si="38"/>
      </c>
      <c r="R77" s="300">
        <f t="shared" si="39"/>
      </c>
      <c r="S77" s="44">
        <f t="shared" si="40"/>
      </c>
      <c r="T77" s="311">
        <f t="shared" si="41"/>
      </c>
      <c r="U77" s="95"/>
    </row>
    <row r="78" spans="2:21" ht="12.75">
      <c r="B78" s="376">
        <v>68</v>
      </c>
      <c r="C78" s="84"/>
      <c r="D78" s="85"/>
      <c r="E78" s="85"/>
      <c r="F78" s="85"/>
      <c r="G78" s="420">
        <f t="shared" si="28"/>
        <v>0</v>
      </c>
      <c r="H78" s="420">
        <f t="shared" si="29"/>
        <v>0</v>
      </c>
      <c r="I78" s="420">
        <f t="shared" si="30"/>
        <v>0</v>
      </c>
      <c r="J78" s="48">
        <f t="shared" si="31"/>
      </c>
      <c r="K78" s="48">
        <f t="shared" si="32"/>
      </c>
      <c r="L78" s="48">
        <f t="shared" si="33"/>
      </c>
      <c r="M78" s="369">
        <f t="shared" si="34"/>
      </c>
      <c r="N78" s="437">
        <f t="shared" si="35"/>
      </c>
      <c r="O78" s="303">
        <f t="shared" si="36"/>
      </c>
      <c r="P78" s="303">
        <f t="shared" si="37"/>
      </c>
      <c r="Q78" s="303">
        <f t="shared" si="38"/>
      </c>
      <c r="R78" s="300">
        <f t="shared" si="39"/>
      </c>
      <c r="S78" s="44">
        <f t="shared" si="40"/>
      </c>
      <c r="T78" s="311">
        <f t="shared" si="41"/>
      </c>
      <c r="U78" s="95"/>
    </row>
    <row r="79" spans="2:21" ht="12.75">
      <c r="B79" s="376">
        <v>69</v>
      </c>
      <c r="C79" s="84"/>
      <c r="D79" s="85"/>
      <c r="E79" s="85"/>
      <c r="F79" s="85"/>
      <c r="G79" s="420">
        <f t="shared" si="28"/>
        <v>0</v>
      </c>
      <c r="H79" s="420">
        <f t="shared" si="29"/>
        <v>0</v>
      </c>
      <c r="I79" s="420">
        <f t="shared" si="30"/>
        <v>0</v>
      </c>
      <c r="J79" s="48">
        <f t="shared" si="31"/>
      </c>
      <c r="K79" s="48">
        <f t="shared" si="32"/>
      </c>
      <c r="L79" s="48">
        <f t="shared" si="33"/>
      </c>
      <c r="M79" s="369">
        <f t="shared" si="34"/>
      </c>
      <c r="N79" s="437">
        <f t="shared" si="35"/>
      </c>
      <c r="O79" s="303">
        <f t="shared" si="36"/>
      </c>
      <c r="P79" s="303">
        <f t="shared" si="37"/>
      </c>
      <c r="Q79" s="303">
        <f t="shared" si="38"/>
      </c>
      <c r="R79" s="300">
        <f t="shared" si="39"/>
      </c>
      <c r="S79" s="44">
        <f t="shared" si="40"/>
      </c>
      <c r="T79" s="311">
        <f t="shared" si="41"/>
      </c>
      <c r="U79" s="95"/>
    </row>
    <row r="80" spans="2:21" ht="12.75">
      <c r="B80" s="376">
        <v>70</v>
      </c>
      <c r="C80" s="84"/>
      <c r="D80" s="85"/>
      <c r="E80" s="85"/>
      <c r="F80" s="85"/>
      <c r="G80" s="420">
        <f t="shared" si="28"/>
        <v>0</v>
      </c>
      <c r="H80" s="420">
        <f t="shared" si="29"/>
        <v>0</v>
      </c>
      <c r="I80" s="420">
        <f t="shared" si="30"/>
        <v>0</v>
      </c>
      <c r="J80" s="48">
        <f t="shared" si="31"/>
      </c>
      <c r="K80" s="48">
        <f t="shared" si="32"/>
      </c>
      <c r="L80" s="48">
        <f t="shared" si="33"/>
      </c>
      <c r="M80" s="369">
        <f t="shared" si="34"/>
      </c>
      <c r="N80" s="437">
        <f t="shared" si="35"/>
      </c>
      <c r="O80" s="303">
        <f t="shared" si="36"/>
      </c>
      <c r="P80" s="303">
        <f t="shared" si="37"/>
      </c>
      <c r="Q80" s="303">
        <f t="shared" si="38"/>
      </c>
      <c r="R80" s="300">
        <f t="shared" si="39"/>
      </c>
      <c r="S80" s="44">
        <f t="shared" si="40"/>
      </c>
      <c r="T80" s="311">
        <f t="shared" si="41"/>
      </c>
      <c r="U80" s="95"/>
    </row>
    <row r="81" spans="2:21" ht="12.75">
      <c r="B81" s="376">
        <v>71</v>
      </c>
      <c r="C81" s="84"/>
      <c r="D81" s="85"/>
      <c r="E81" s="85"/>
      <c r="F81" s="85"/>
      <c r="G81" s="420">
        <f t="shared" si="28"/>
        <v>0</v>
      </c>
      <c r="H81" s="420">
        <f t="shared" si="29"/>
        <v>0</v>
      </c>
      <c r="I81" s="420">
        <f t="shared" si="30"/>
        <v>0</v>
      </c>
      <c r="J81" s="48">
        <f t="shared" si="31"/>
      </c>
      <c r="K81" s="48">
        <f t="shared" si="32"/>
      </c>
      <c r="L81" s="48">
        <f t="shared" si="33"/>
      </c>
      <c r="M81" s="369">
        <f t="shared" si="34"/>
      </c>
      <c r="N81" s="437">
        <f t="shared" si="35"/>
      </c>
      <c r="O81" s="303">
        <f t="shared" si="36"/>
      </c>
      <c r="P81" s="303">
        <f t="shared" si="37"/>
      </c>
      <c r="Q81" s="303">
        <f t="shared" si="38"/>
      </c>
      <c r="R81" s="300">
        <f t="shared" si="39"/>
      </c>
      <c r="S81" s="44">
        <f t="shared" si="40"/>
      </c>
      <c r="T81" s="311">
        <f t="shared" si="41"/>
      </c>
      <c r="U81" s="95"/>
    </row>
    <row r="82" spans="2:21" ht="12.75">
      <c r="B82" s="376">
        <v>72</v>
      </c>
      <c r="C82" s="84"/>
      <c r="D82" s="85"/>
      <c r="E82" s="85"/>
      <c r="F82" s="85"/>
      <c r="G82" s="420">
        <f t="shared" si="28"/>
        <v>0</v>
      </c>
      <c r="H82" s="420">
        <f t="shared" si="29"/>
        <v>0</v>
      </c>
      <c r="I82" s="420">
        <f t="shared" si="30"/>
        <v>0</v>
      </c>
      <c r="J82" s="48">
        <f t="shared" si="31"/>
      </c>
      <c r="K82" s="48">
        <f t="shared" si="32"/>
      </c>
      <c r="L82" s="48">
        <f t="shared" si="33"/>
      </c>
      <c r="M82" s="369">
        <f t="shared" si="34"/>
      </c>
      <c r="N82" s="437">
        <f t="shared" si="35"/>
      </c>
      <c r="O82" s="303">
        <f t="shared" si="36"/>
      </c>
      <c r="P82" s="303">
        <f t="shared" si="37"/>
      </c>
      <c r="Q82" s="303">
        <f t="shared" si="38"/>
      </c>
      <c r="R82" s="300">
        <f t="shared" si="39"/>
      </c>
      <c r="S82" s="44">
        <f t="shared" si="40"/>
      </c>
      <c r="T82" s="311">
        <f t="shared" si="41"/>
      </c>
      <c r="U82" s="95"/>
    </row>
    <row r="83" spans="2:21" ht="12.75">
      <c r="B83" s="376">
        <v>73</v>
      </c>
      <c r="C83" s="84"/>
      <c r="D83" s="85"/>
      <c r="E83" s="85"/>
      <c r="F83" s="85"/>
      <c r="G83" s="420">
        <f t="shared" si="28"/>
        <v>0</v>
      </c>
      <c r="H83" s="420">
        <f t="shared" si="29"/>
        <v>0</v>
      </c>
      <c r="I83" s="420">
        <f t="shared" si="30"/>
        <v>0</v>
      </c>
      <c r="J83" s="48">
        <f t="shared" si="31"/>
      </c>
      <c r="K83" s="48">
        <f t="shared" si="32"/>
      </c>
      <c r="L83" s="48">
        <f t="shared" si="33"/>
      </c>
      <c r="M83" s="369">
        <f t="shared" si="34"/>
      </c>
      <c r="N83" s="437">
        <f t="shared" si="35"/>
      </c>
      <c r="O83" s="303">
        <f t="shared" si="36"/>
      </c>
      <c r="P83" s="303">
        <f t="shared" si="37"/>
      </c>
      <c r="Q83" s="303">
        <f t="shared" si="38"/>
      </c>
      <c r="R83" s="300">
        <f t="shared" si="39"/>
      </c>
      <c r="S83" s="44">
        <f t="shared" si="40"/>
      </c>
      <c r="T83" s="311">
        <f t="shared" si="41"/>
      </c>
      <c r="U83" s="95"/>
    </row>
    <row r="84" spans="2:21" ht="12.75">
      <c r="B84" s="376">
        <v>74</v>
      </c>
      <c r="C84" s="84"/>
      <c r="D84" s="85"/>
      <c r="E84" s="85"/>
      <c r="F84" s="85"/>
      <c r="G84" s="420">
        <f t="shared" si="28"/>
        <v>0</v>
      </c>
      <c r="H84" s="420">
        <f t="shared" si="29"/>
        <v>0</v>
      </c>
      <c r="I84" s="420">
        <f t="shared" si="30"/>
        <v>0</v>
      </c>
      <c r="J84" s="48">
        <f t="shared" si="31"/>
      </c>
      <c r="K84" s="48">
        <f t="shared" si="32"/>
      </c>
      <c r="L84" s="48">
        <f t="shared" si="33"/>
      </c>
      <c r="M84" s="369">
        <f t="shared" si="34"/>
      </c>
      <c r="N84" s="437">
        <f t="shared" si="35"/>
      </c>
      <c r="O84" s="303">
        <f t="shared" si="36"/>
      </c>
      <c r="P84" s="303">
        <f t="shared" si="37"/>
      </c>
      <c r="Q84" s="303">
        <f t="shared" si="38"/>
      </c>
      <c r="R84" s="300">
        <f t="shared" si="39"/>
      </c>
      <c r="S84" s="44">
        <f t="shared" si="40"/>
      </c>
      <c r="T84" s="311">
        <f t="shared" si="41"/>
      </c>
      <c r="U84" s="95"/>
    </row>
    <row r="85" spans="2:21" ht="12.75">
      <c r="B85" s="376">
        <v>75</v>
      </c>
      <c r="C85" s="84"/>
      <c r="D85" s="85"/>
      <c r="E85" s="85"/>
      <c r="F85" s="85"/>
      <c r="G85" s="420">
        <f t="shared" si="28"/>
        <v>0</v>
      </c>
      <c r="H85" s="420">
        <f t="shared" si="29"/>
        <v>0</v>
      </c>
      <c r="I85" s="420">
        <f t="shared" si="30"/>
        <v>0</v>
      </c>
      <c r="J85" s="48">
        <f t="shared" si="31"/>
      </c>
      <c r="K85" s="48">
        <f t="shared" si="32"/>
      </c>
      <c r="L85" s="48">
        <f t="shared" si="33"/>
      </c>
      <c r="M85" s="369">
        <f t="shared" si="34"/>
      </c>
      <c r="N85" s="437">
        <f t="shared" si="35"/>
      </c>
      <c r="O85" s="303">
        <f t="shared" si="36"/>
      </c>
      <c r="P85" s="303">
        <f t="shared" si="37"/>
      </c>
      <c r="Q85" s="303">
        <f t="shared" si="38"/>
      </c>
      <c r="R85" s="300">
        <f t="shared" si="39"/>
      </c>
      <c r="S85" s="44">
        <f t="shared" si="40"/>
      </c>
      <c r="T85" s="311">
        <f t="shared" si="41"/>
      </c>
      <c r="U85" s="95"/>
    </row>
    <row r="86" spans="2:21" ht="12.75">
      <c r="B86" s="376">
        <v>76</v>
      </c>
      <c r="C86" s="84"/>
      <c r="D86" s="85"/>
      <c r="E86" s="85"/>
      <c r="F86" s="85"/>
      <c r="G86" s="420">
        <f t="shared" si="28"/>
        <v>0</v>
      </c>
      <c r="H86" s="420">
        <f t="shared" si="29"/>
        <v>0</v>
      </c>
      <c r="I86" s="420">
        <f t="shared" si="30"/>
        <v>0</v>
      </c>
      <c r="J86" s="48">
        <f t="shared" si="31"/>
      </c>
      <c r="K86" s="48">
        <f t="shared" si="32"/>
      </c>
      <c r="L86" s="48">
        <f t="shared" si="33"/>
      </c>
      <c r="M86" s="369">
        <f t="shared" si="34"/>
      </c>
      <c r="N86" s="437">
        <f t="shared" si="35"/>
      </c>
      <c r="O86" s="303">
        <f t="shared" si="36"/>
      </c>
      <c r="P86" s="303">
        <f t="shared" si="37"/>
      </c>
      <c r="Q86" s="303">
        <f t="shared" si="38"/>
      </c>
      <c r="R86" s="300">
        <f t="shared" si="39"/>
      </c>
      <c r="S86" s="44">
        <f t="shared" si="40"/>
      </c>
      <c r="T86" s="311">
        <f t="shared" si="41"/>
      </c>
      <c r="U86" s="95"/>
    </row>
    <row r="87" spans="2:21" ht="12.75">
      <c r="B87" s="376">
        <v>77</v>
      </c>
      <c r="C87" s="84"/>
      <c r="D87" s="85"/>
      <c r="E87" s="85"/>
      <c r="F87" s="85"/>
      <c r="G87" s="420">
        <f t="shared" si="28"/>
        <v>0</v>
      </c>
      <c r="H87" s="420">
        <f t="shared" si="29"/>
        <v>0</v>
      </c>
      <c r="I87" s="420">
        <f t="shared" si="30"/>
        <v>0</v>
      </c>
      <c r="J87" s="48">
        <f t="shared" si="31"/>
      </c>
      <c r="K87" s="48">
        <f t="shared" si="32"/>
      </c>
      <c r="L87" s="48">
        <f t="shared" si="33"/>
      </c>
      <c r="M87" s="369">
        <f t="shared" si="34"/>
      </c>
      <c r="N87" s="437">
        <f t="shared" si="35"/>
      </c>
      <c r="O87" s="303">
        <f t="shared" si="36"/>
      </c>
      <c r="P87" s="303">
        <f t="shared" si="37"/>
      </c>
      <c r="Q87" s="303">
        <f t="shared" si="38"/>
      </c>
      <c r="R87" s="300">
        <f t="shared" si="39"/>
      </c>
      <c r="S87" s="44">
        <f t="shared" si="40"/>
      </c>
      <c r="T87" s="311">
        <f t="shared" si="41"/>
      </c>
      <c r="U87" s="95"/>
    </row>
    <row r="88" spans="2:21" ht="12.75">
      <c r="B88" s="376">
        <v>78</v>
      </c>
      <c r="C88" s="84"/>
      <c r="D88" s="85"/>
      <c r="E88" s="85"/>
      <c r="F88" s="85"/>
      <c r="G88" s="420">
        <f t="shared" si="28"/>
        <v>0</v>
      </c>
      <c r="H88" s="420">
        <f t="shared" si="29"/>
        <v>0</v>
      </c>
      <c r="I88" s="420">
        <f t="shared" si="30"/>
        <v>0</v>
      </c>
      <c r="J88" s="48">
        <f t="shared" si="31"/>
      </c>
      <c r="K88" s="48">
        <f t="shared" si="32"/>
      </c>
      <c r="L88" s="48">
        <f t="shared" si="33"/>
      </c>
      <c r="M88" s="369">
        <f t="shared" si="34"/>
      </c>
      <c r="N88" s="437">
        <f t="shared" si="35"/>
      </c>
      <c r="O88" s="303">
        <f t="shared" si="36"/>
      </c>
      <c r="P88" s="303">
        <f t="shared" si="37"/>
      </c>
      <c r="Q88" s="303">
        <f t="shared" si="38"/>
      </c>
      <c r="R88" s="300">
        <f t="shared" si="39"/>
      </c>
      <c r="S88" s="44">
        <f t="shared" si="40"/>
      </c>
      <c r="T88" s="311">
        <f t="shared" si="41"/>
      </c>
      <c r="U88" s="95"/>
    </row>
    <row r="89" spans="2:21" ht="12.75">
      <c r="B89" s="376">
        <v>79</v>
      </c>
      <c r="C89" s="84"/>
      <c r="D89" s="85"/>
      <c r="E89" s="85"/>
      <c r="F89" s="85"/>
      <c r="G89" s="420">
        <f t="shared" si="28"/>
        <v>0</v>
      </c>
      <c r="H89" s="420">
        <f t="shared" si="29"/>
        <v>0</v>
      </c>
      <c r="I89" s="420">
        <f t="shared" si="30"/>
        <v>0</v>
      </c>
      <c r="J89" s="48">
        <f t="shared" si="31"/>
      </c>
      <c r="K89" s="48">
        <f t="shared" si="32"/>
      </c>
      <c r="L89" s="48">
        <f t="shared" si="33"/>
      </c>
      <c r="M89" s="369">
        <f t="shared" si="34"/>
      </c>
      <c r="N89" s="437">
        <f t="shared" si="35"/>
      </c>
      <c r="O89" s="303">
        <f t="shared" si="36"/>
      </c>
      <c r="P89" s="303">
        <f t="shared" si="37"/>
      </c>
      <c r="Q89" s="303">
        <f t="shared" si="38"/>
      </c>
      <c r="R89" s="300">
        <f t="shared" si="39"/>
      </c>
      <c r="S89" s="44">
        <f t="shared" si="40"/>
      </c>
      <c r="T89" s="311">
        <f t="shared" si="41"/>
      </c>
      <c r="U89" s="95"/>
    </row>
    <row r="90" spans="2:21" ht="12.75">
      <c r="B90" s="376">
        <v>80</v>
      </c>
      <c r="C90" s="84"/>
      <c r="D90" s="85"/>
      <c r="E90" s="85"/>
      <c r="F90" s="85"/>
      <c r="G90" s="420">
        <f t="shared" si="28"/>
        <v>0</v>
      </c>
      <c r="H90" s="420">
        <f t="shared" si="29"/>
        <v>0</v>
      </c>
      <c r="I90" s="420">
        <f t="shared" si="30"/>
        <v>0</v>
      </c>
      <c r="J90" s="48">
        <f t="shared" si="31"/>
      </c>
      <c r="K90" s="48">
        <f t="shared" si="32"/>
      </c>
      <c r="L90" s="48">
        <f t="shared" si="33"/>
      </c>
      <c r="M90" s="369">
        <f t="shared" si="34"/>
      </c>
      <c r="N90" s="437">
        <f t="shared" si="35"/>
      </c>
      <c r="O90" s="303">
        <f t="shared" si="36"/>
      </c>
      <c r="P90" s="303">
        <f t="shared" si="37"/>
      </c>
      <c r="Q90" s="303">
        <f t="shared" si="38"/>
      </c>
      <c r="R90" s="300">
        <f t="shared" si="39"/>
      </c>
      <c r="S90" s="44">
        <f t="shared" si="40"/>
      </c>
      <c r="T90" s="311">
        <f t="shared" si="41"/>
      </c>
      <c r="U90" s="95"/>
    </row>
    <row r="91" spans="2:21" ht="12.75">
      <c r="B91" s="376">
        <v>81</v>
      </c>
      <c r="C91" s="84"/>
      <c r="D91" s="85"/>
      <c r="E91" s="85"/>
      <c r="F91" s="85"/>
      <c r="G91" s="420">
        <f t="shared" si="28"/>
        <v>0</v>
      </c>
      <c r="H91" s="420">
        <f t="shared" si="29"/>
        <v>0</v>
      </c>
      <c r="I91" s="420">
        <f t="shared" si="30"/>
        <v>0</v>
      </c>
      <c r="J91" s="48">
        <f t="shared" si="31"/>
      </c>
      <c r="K91" s="48">
        <f t="shared" si="32"/>
      </c>
      <c r="L91" s="48">
        <f t="shared" si="33"/>
      </c>
      <c r="M91" s="369">
        <f t="shared" si="34"/>
      </c>
      <c r="N91" s="437">
        <f t="shared" si="35"/>
      </c>
      <c r="O91" s="303">
        <f t="shared" si="36"/>
      </c>
      <c r="P91" s="303">
        <f t="shared" si="37"/>
      </c>
      <c r="Q91" s="303">
        <f t="shared" si="38"/>
      </c>
      <c r="R91" s="300">
        <f t="shared" si="39"/>
      </c>
      <c r="S91" s="44">
        <f t="shared" si="40"/>
      </c>
      <c r="T91" s="311">
        <f t="shared" si="41"/>
      </c>
      <c r="U91" s="95"/>
    </row>
    <row r="92" spans="2:21" ht="12.75">
      <c r="B92" s="376">
        <v>82</v>
      </c>
      <c r="C92" s="84"/>
      <c r="D92" s="85"/>
      <c r="E92" s="85"/>
      <c r="F92" s="85"/>
      <c r="G92" s="420">
        <f t="shared" si="28"/>
        <v>0</v>
      </c>
      <c r="H92" s="420">
        <f t="shared" si="29"/>
        <v>0</v>
      </c>
      <c r="I92" s="420">
        <f t="shared" si="30"/>
        <v>0</v>
      </c>
      <c r="J92" s="48">
        <f t="shared" si="31"/>
      </c>
      <c r="K92" s="48">
        <f t="shared" si="32"/>
      </c>
      <c r="L92" s="48">
        <f t="shared" si="33"/>
      </c>
      <c r="M92" s="369">
        <f t="shared" si="34"/>
      </c>
      <c r="N92" s="437">
        <f t="shared" si="35"/>
      </c>
      <c r="O92" s="303">
        <f t="shared" si="36"/>
      </c>
      <c r="P92" s="303">
        <f t="shared" si="37"/>
      </c>
      <c r="Q92" s="303">
        <f t="shared" si="38"/>
      </c>
      <c r="R92" s="300">
        <f t="shared" si="39"/>
      </c>
      <c r="S92" s="44">
        <f t="shared" si="40"/>
      </c>
      <c r="T92" s="311">
        <f t="shared" si="41"/>
      </c>
      <c r="U92" s="95"/>
    </row>
    <row r="93" spans="2:21" ht="12.75">
      <c r="B93" s="376">
        <v>83</v>
      </c>
      <c r="C93" s="84"/>
      <c r="D93" s="85"/>
      <c r="E93" s="85"/>
      <c r="F93" s="85"/>
      <c r="G93" s="420">
        <f t="shared" si="28"/>
        <v>0</v>
      </c>
      <c r="H93" s="420">
        <f t="shared" si="29"/>
        <v>0</v>
      </c>
      <c r="I93" s="420">
        <f t="shared" si="30"/>
        <v>0</v>
      </c>
      <c r="J93" s="48">
        <f t="shared" si="31"/>
      </c>
      <c r="K93" s="48">
        <f t="shared" si="32"/>
      </c>
      <c r="L93" s="48">
        <f t="shared" si="33"/>
      </c>
      <c r="M93" s="369">
        <f t="shared" si="34"/>
      </c>
      <c r="N93" s="437">
        <f t="shared" si="35"/>
      </c>
      <c r="O93" s="303">
        <f t="shared" si="36"/>
      </c>
      <c r="P93" s="303">
        <f t="shared" si="37"/>
      </c>
      <c r="Q93" s="303">
        <f t="shared" si="38"/>
      </c>
      <c r="R93" s="300">
        <f t="shared" si="39"/>
      </c>
      <c r="S93" s="44">
        <f t="shared" si="40"/>
      </c>
      <c r="T93" s="311">
        <f t="shared" si="41"/>
      </c>
      <c r="U93" s="95"/>
    </row>
    <row r="94" spans="2:21" ht="12.75">
      <c r="B94" s="376">
        <v>84</v>
      </c>
      <c r="C94" s="84"/>
      <c r="D94" s="85"/>
      <c r="E94" s="85"/>
      <c r="F94" s="85"/>
      <c r="G94" s="420">
        <f t="shared" si="28"/>
        <v>0</v>
      </c>
      <c r="H94" s="420">
        <f t="shared" si="29"/>
        <v>0</v>
      </c>
      <c r="I94" s="420">
        <f t="shared" si="30"/>
        <v>0</v>
      </c>
      <c r="J94" s="48">
        <f t="shared" si="31"/>
      </c>
      <c r="K94" s="48">
        <f t="shared" si="32"/>
      </c>
      <c r="L94" s="48">
        <f t="shared" si="33"/>
      </c>
      <c r="M94" s="369">
        <f t="shared" si="34"/>
      </c>
      <c r="N94" s="437">
        <f t="shared" si="35"/>
      </c>
      <c r="O94" s="303">
        <f t="shared" si="36"/>
      </c>
      <c r="P94" s="303">
        <f t="shared" si="37"/>
      </c>
      <c r="Q94" s="303">
        <f t="shared" si="38"/>
      </c>
      <c r="R94" s="300">
        <f t="shared" si="39"/>
      </c>
      <c r="S94" s="44">
        <f t="shared" si="40"/>
      </c>
      <c r="T94" s="311">
        <f t="shared" si="41"/>
      </c>
      <c r="U94" s="95"/>
    </row>
    <row r="95" spans="2:21" ht="12.75">
      <c r="B95" s="376">
        <v>85</v>
      </c>
      <c r="C95" s="84"/>
      <c r="D95" s="85"/>
      <c r="E95" s="85"/>
      <c r="F95" s="85"/>
      <c r="G95" s="420">
        <f t="shared" si="28"/>
        <v>0</v>
      </c>
      <c r="H95" s="420">
        <f t="shared" si="29"/>
        <v>0</v>
      </c>
      <c r="I95" s="420">
        <f t="shared" si="30"/>
        <v>0</v>
      </c>
      <c r="J95" s="48">
        <f t="shared" si="31"/>
      </c>
      <c r="K95" s="48">
        <f t="shared" si="32"/>
      </c>
      <c r="L95" s="48">
        <f t="shared" si="33"/>
      </c>
      <c r="M95" s="369">
        <f t="shared" si="34"/>
      </c>
      <c r="N95" s="437">
        <f t="shared" si="35"/>
      </c>
      <c r="O95" s="303">
        <f t="shared" si="36"/>
      </c>
      <c r="P95" s="303">
        <f t="shared" si="37"/>
      </c>
      <c r="Q95" s="303">
        <f t="shared" si="38"/>
      </c>
      <c r="R95" s="300">
        <f t="shared" si="39"/>
      </c>
      <c r="S95" s="44">
        <f t="shared" si="40"/>
      </c>
      <c r="T95" s="311">
        <f t="shared" si="41"/>
      </c>
      <c r="U95" s="95"/>
    </row>
    <row r="96" spans="2:21" ht="12.75">
      <c r="B96" s="376">
        <v>86</v>
      </c>
      <c r="C96" s="84"/>
      <c r="D96" s="85"/>
      <c r="E96" s="85"/>
      <c r="F96" s="85"/>
      <c r="G96" s="420">
        <f t="shared" si="28"/>
        <v>0</v>
      </c>
      <c r="H96" s="420">
        <f t="shared" si="29"/>
        <v>0</v>
      </c>
      <c r="I96" s="420">
        <f t="shared" si="30"/>
        <v>0</v>
      </c>
      <c r="J96" s="48">
        <f t="shared" si="31"/>
      </c>
      <c r="K96" s="48">
        <f t="shared" si="32"/>
      </c>
      <c r="L96" s="48">
        <f t="shared" si="33"/>
      </c>
      <c r="M96" s="369">
        <f t="shared" si="34"/>
      </c>
      <c r="N96" s="437">
        <f t="shared" si="35"/>
      </c>
      <c r="O96" s="303">
        <f t="shared" si="36"/>
      </c>
      <c r="P96" s="303">
        <f t="shared" si="37"/>
      </c>
      <c r="Q96" s="303">
        <f t="shared" si="38"/>
      </c>
      <c r="R96" s="300">
        <f t="shared" si="39"/>
      </c>
      <c r="S96" s="44">
        <f t="shared" si="40"/>
      </c>
      <c r="T96" s="311">
        <f t="shared" si="41"/>
      </c>
      <c r="U96" s="95"/>
    </row>
    <row r="97" spans="2:21" ht="12.75">
      <c r="B97" s="376">
        <v>87</v>
      </c>
      <c r="C97" s="84"/>
      <c r="D97" s="85"/>
      <c r="E97" s="85"/>
      <c r="F97" s="85"/>
      <c r="G97" s="420">
        <f t="shared" si="28"/>
        <v>0</v>
      </c>
      <c r="H97" s="420">
        <f t="shared" si="29"/>
        <v>0</v>
      </c>
      <c r="I97" s="420">
        <f t="shared" si="30"/>
        <v>0</v>
      </c>
      <c r="J97" s="48">
        <f t="shared" si="31"/>
      </c>
      <c r="K97" s="48">
        <f t="shared" si="32"/>
      </c>
      <c r="L97" s="48">
        <f t="shared" si="33"/>
      </c>
      <c r="M97" s="369">
        <f t="shared" si="34"/>
      </c>
      <c r="N97" s="437">
        <f t="shared" si="35"/>
      </c>
      <c r="O97" s="303">
        <f t="shared" si="36"/>
      </c>
      <c r="P97" s="303">
        <f t="shared" si="37"/>
      </c>
      <c r="Q97" s="303">
        <f t="shared" si="38"/>
      </c>
      <c r="R97" s="300">
        <f t="shared" si="39"/>
      </c>
      <c r="S97" s="44">
        <f t="shared" si="40"/>
      </c>
      <c r="T97" s="311">
        <f t="shared" si="41"/>
      </c>
      <c r="U97" s="95"/>
    </row>
    <row r="98" spans="2:21" ht="12.75">
      <c r="B98" s="376">
        <v>88</v>
      </c>
      <c r="C98" s="84"/>
      <c r="D98" s="85"/>
      <c r="E98" s="85"/>
      <c r="F98" s="85"/>
      <c r="G98" s="420">
        <f t="shared" si="28"/>
        <v>0</v>
      </c>
      <c r="H98" s="420">
        <f t="shared" si="29"/>
        <v>0</v>
      </c>
      <c r="I98" s="420">
        <f t="shared" si="30"/>
        <v>0</v>
      </c>
      <c r="J98" s="48">
        <f t="shared" si="31"/>
      </c>
      <c r="K98" s="48">
        <f t="shared" si="32"/>
      </c>
      <c r="L98" s="48">
        <f t="shared" si="33"/>
      </c>
      <c r="M98" s="369">
        <f t="shared" si="34"/>
      </c>
      <c r="N98" s="437">
        <f t="shared" si="35"/>
      </c>
      <c r="O98" s="303">
        <f t="shared" si="36"/>
      </c>
      <c r="P98" s="303">
        <f t="shared" si="37"/>
      </c>
      <c r="Q98" s="303">
        <f t="shared" si="38"/>
      </c>
      <c r="R98" s="300">
        <f t="shared" si="39"/>
      </c>
      <c r="S98" s="44">
        <f t="shared" si="40"/>
      </c>
      <c r="T98" s="311">
        <f t="shared" si="41"/>
      </c>
      <c r="U98" s="95"/>
    </row>
    <row r="99" spans="2:21" ht="12.75">
      <c r="B99" s="376">
        <v>89</v>
      </c>
      <c r="C99" s="84"/>
      <c r="D99" s="85"/>
      <c r="E99" s="85"/>
      <c r="F99" s="85"/>
      <c r="G99" s="420">
        <f t="shared" si="28"/>
        <v>0</v>
      </c>
      <c r="H99" s="420">
        <f t="shared" si="29"/>
        <v>0</v>
      </c>
      <c r="I99" s="420">
        <f t="shared" si="30"/>
        <v>0</v>
      </c>
      <c r="J99" s="48">
        <f t="shared" si="31"/>
      </c>
      <c r="K99" s="48">
        <f t="shared" si="32"/>
      </c>
      <c r="L99" s="48">
        <f t="shared" si="33"/>
      </c>
      <c r="M99" s="369">
        <f t="shared" si="34"/>
      </c>
      <c r="N99" s="437">
        <f t="shared" si="35"/>
      </c>
      <c r="O99" s="303">
        <f t="shared" si="36"/>
      </c>
      <c r="P99" s="303">
        <f t="shared" si="37"/>
      </c>
      <c r="Q99" s="303">
        <f t="shared" si="38"/>
      </c>
      <c r="R99" s="300">
        <f t="shared" si="39"/>
      </c>
      <c r="S99" s="44">
        <f t="shared" si="40"/>
      </c>
      <c r="T99" s="311">
        <f t="shared" si="41"/>
      </c>
      <c r="U99" s="95"/>
    </row>
    <row r="100" spans="2:21" ht="12.75">
      <c r="B100" s="376">
        <v>90</v>
      </c>
      <c r="C100" s="84"/>
      <c r="D100" s="85"/>
      <c r="E100" s="85"/>
      <c r="F100" s="85"/>
      <c r="G100" s="420">
        <f t="shared" si="28"/>
        <v>0</v>
      </c>
      <c r="H100" s="420">
        <f t="shared" si="29"/>
        <v>0</v>
      </c>
      <c r="I100" s="420">
        <f t="shared" si="30"/>
        <v>0</v>
      </c>
      <c r="J100" s="48">
        <f t="shared" si="31"/>
      </c>
      <c r="K100" s="48">
        <f t="shared" si="32"/>
      </c>
      <c r="L100" s="48">
        <f t="shared" si="33"/>
      </c>
      <c r="M100" s="369">
        <f t="shared" si="34"/>
      </c>
      <c r="N100" s="437">
        <f t="shared" si="35"/>
      </c>
      <c r="O100" s="303">
        <f t="shared" si="36"/>
      </c>
      <c r="P100" s="303">
        <f t="shared" si="37"/>
      </c>
      <c r="Q100" s="303">
        <f t="shared" si="38"/>
      </c>
      <c r="R100" s="300">
        <f t="shared" si="39"/>
      </c>
      <c r="S100" s="44">
        <f t="shared" si="40"/>
      </c>
      <c r="T100" s="311">
        <f t="shared" si="41"/>
      </c>
      <c r="U100" s="95"/>
    </row>
    <row r="101" spans="2:21" ht="12.75">
      <c r="B101" s="376">
        <v>91</v>
      </c>
      <c r="C101" s="84"/>
      <c r="D101" s="85"/>
      <c r="E101" s="85"/>
      <c r="F101" s="85"/>
      <c r="G101" s="420">
        <f t="shared" si="28"/>
        <v>0</v>
      </c>
      <c r="H101" s="420">
        <f t="shared" si="29"/>
        <v>0</v>
      </c>
      <c r="I101" s="420">
        <f t="shared" si="30"/>
        <v>0</v>
      </c>
      <c r="J101" s="48">
        <f t="shared" si="31"/>
      </c>
      <c r="K101" s="48">
        <f t="shared" si="32"/>
      </c>
      <c r="L101" s="48">
        <f t="shared" si="33"/>
      </c>
      <c r="M101" s="369">
        <f t="shared" si="34"/>
      </c>
      <c r="N101" s="437">
        <f t="shared" si="35"/>
      </c>
      <c r="O101" s="303">
        <f t="shared" si="36"/>
      </c>
      <c r="P101" s="303">
        <f t="shared" si="37"/>
      </c>
      <c r="Q101" s="303">
        <f t="shared" si="38"/>
      </c>
      <c r="R101" s="300">
        <f t="shared" si="39"/>
      </c>
      <c r="S101" s="44">
        <f t="shared" si="40"/>
      </c>
      <c r="T101" s="311">
        <f t="shared" si="41"/>
      </c>
      <c r="U101" s="95"/>
    </row>
    <row r="102" spans="2:21" ht="12.75">
      <c r="B102" s="376">
        <v>92</v>
      </c>
      <c r="C102" s="84"/>
      <c r="D102" s="85"/>
      <c r="E102" s="85"/>
      <c r="F102" s="85"/>
      <c r="G102" s="420">
        <f t="shared" si="28"/>
        <v>0</v>
      </c>
      <c r="H102" s="420">
        <f t="shared" si="29"/>
        <v>0</v>
      </c>
      <c r="I102" s="420">
        <f t="shared" si="30"/>
        <v>0</v>
      </c>
      <c r="J102" s="48">
        <f t="shared" si="31"/>
      </c>
      <c r="K102" s="48">
        <f t="shared" si="32"/>
      </c>
      <c r="L102" s="48">
        <f t="shared" si="33"/>
      </c>
      <c r="M102" s="369">
        <f t="shared" si="34"/>
      </c>
      <c r="N102" s="437">
        <f t="shared" si="35"/>
      </c>
      <c r="O102" s="303">
        <f t="shared" si="36"/>
      </c>
      <c r="P102" s="303">
        <f t="shared" si="37"/>
      </c>
      <c r="Q102" s="303">
        <f t="shared" si="38"/>
      </c>
      <c r="R102" s="300">
        <f t="shared" si="39"/>
      </c>
      <c r="S102" s="44">
        <f t="shared" si="40"/>
      </c>
      <c r="T102" s="311">
        <f t="shared" si="41"/>
      </c>
      <c r="U102" s="95"/>
    </row>
    <row r="103" spans="2:21" ht="12.75">
      <c r="B103" s="376">
        <v>93</v>
      </c>
      <c r="C103" s="84"/>
      <c r="D103" s="85"/>
      <c r="E103" s="85"/>
      <c r="F103" s="85"/>
      <c r="G103" s="420">
        <f t="shared" si="28"/>
        <v>0</v>
      </c>
      <c r="H103" s="420">
        <f t="shared" si="29"/>
        <v>0</v>
      </c>
      <c r="I103" s="420">
        <f t="shared" si="30"/>
        <v>0</v>
      </c>
      <c r="J103" s="48">
        <f t="shared" si="31"/>
      </c>
      <c r="K103" s="48">
        <f t="shared" si="32"/>
      </c>
      <c r="L103" s="48">
        <f t="shared" si="33"/>
      </c>
      <c r="M103" s="369">
        <f t="shared" si="34"/>
      </c>
      <c r="N103" s="437">
        <f t="shared" si="35"/>
      </c>
      <c r="O103" s="303">
        <f t="shared" si="36"/>
      </c>
      <c r="P103" s="303">
        <f t="shared" si="37"/>
      </c>
      <c r="Q103" s="303">
        <f t="shared" si="38"/>
      </c>
      <c r="R103" s="300">
        <f t="shared" si="39"/>
      </c>
      <c r="S103" s="44">
        <f t="shared" si="40"/>
      </c>
      <c r="T103" s="311">
        <f t="shared" si="41"/>
      </c>
      <c r="U103" s="95"/>
    </row>
    <row r="104" spans="2:21" ht="12.75">
      <c r="B104" s="376">
        <v>94</v>
      </c>
      <c r="C104" s="84"/>
      <c r="D104" s="85"/>
      <c r="E104" s="85"/>
      <c r="F104" s="85"/>
      <c r="G104" s="420">
        <f t="shared" si="28"/>
        <v>0</v>
      </c>
      <c r="H104" s="420">
        <f t="shared" si="29"/>
        <v>0</v>
      </c>
      <c r="I104" s="420">
        <f t="shared" si="30"/>
        <v>0</v>
      </c>
      <c r="J104" s="48">
        <f t="shared" si="31"/>
      </c>
      <c r="K104" s="48">
        <f t="shared" si="32"/>
      </c>
      <c r="L104" s="48">
        <f t="shared" si="33"/>
      </c>
      <c r="M104" s="369">
        <f t="shared" si="34"/>
      </c>
      <c r="N104" s="437">
        <f t="shared" si="35"/>
      </c>
      <c r="O104" s="303">
        <f t="shared" si="36"/>
      </c>
      <c r="P104" s="303">
        <f t="shared" si="37"/>
      </c>
      <c r="Q104" s="303">
        <f t="shared" si="38"/>
      </c>
      <c r="R104" s="300">
        <f t="shared" si="39"/>
      </c>
      <c r="S104" s="44">
        <f t="shared" si="40"/>
      </c>
      <c r="T104" s="311">
        <f t="shared" si="41"/>
      </c>
      <c r="U104" s="95"/>
    </row>
    <row r="105" spans="2:21" ht="12.75">
      <c r="B105" s="376">
        <v>95</v>
      </c>
      <c r="C105" s="84"/>
      <c r="D105" s="85"/>
      <c r="E105" s="85"/>
      <c r="F105" s="85"/>
      <c r="G105" s="420">
        <f t="shared" si="28"/>
        <v>0</v>
      </c>
      <c r="H105" s="420">
        <f t="shared" si="29"/>
        <v>0</v>
      </c>
      <c r="I105" s="420">
        <f t="shared" si="30"/>
        <v>0</v>
      </c>
      <c r="J105" s="48">
        <f t="shared" si="31"/>
      </c>
      <c r="K105" s="48">
        <f t="shared" si="32"/>
      </c>
      <c r="L105" s="48">
        <f t="shared" si="33"/>
      </c>
      <c r="M105" s="369">
        <f t="shared" si="34"/>
      </c>
      <c r="N105" s="437">
        <f t="shared" si="35"/>
      </c>
      <c r="O105" s="303">
        <f t="shared" si="36"/>
      </c>
      <c r="P105" s="303">
        <f t="shared" si="37"/>
      </c>
      <c r="Q105" s="303">
        <f t="shared" si="38"/>
      </c>
      <c r="R105" s="300">
        <f t="shared" si="39"/>
      </c>
      <c r="S105" s="44">
        <f t="shared" si="40"/>
      </c>
      <c r="T105" s="311">
        <f t="shared" si="41"/>
      </c>
      <c r="U105" s="95"/>
    </row>
    <row r="106" spans="2:21" ht="12.75">
      <c r="B106" s="376">
        <v>96</v>
      </c>
      <c r="C106" s="84"/>
      <c r="D106" s="85"/>
      <c r="E106" s="85"/>
      <c r="F106" s="85"/>
      <c r="G106" s="420">
        <f t="shared" si="28"/>
        <v>0</v>
      </c>
      <c r="H106" s="420">
        <f t="shared" si="29"/>
        <v>0</v>
      </c>
      <c r="I106" s="420">
        <f t="shared" si="30"/>
        <v>0</v>
      </c>
      <c r="J106" s="48">
        <f t="shared" si="31"/>
      </c>
      <c r="K106" s="48">
        <f t="shared" si="32"/>
      </c>
      <c r="L106" s="48">
        <f t="shared" si="33"/>
      </c>
      <c r="M106" s="369">
        <f t="shared" si="34"/>
      </c>
      <c r="N106" s="437">
        <f t="shared" si="35"/>
      </c>
      <c r="O106" s="303">
        <f t="shared" si="36"/>
      </c>
      <c r="P106" s="303">
        <f t="shared" si="37"/>
      </c>
      <c r="Q106" s="303">
        <f t="shared" si="38"/>
      </c>
      <c r="R106" s="300">
        <f t="shared" si="39"/>
      </c>
      <c r="S106" s="44">
        <f t="shared" si="40"/>
      </c>
      <c r="T106" s="311">
        <f t="shared" si="41"/>
      </c>
      <c r="U106" s="95"/>
    </row>
    <row r="107" spans="2:21" ht="12.75">
      <c r="B107" s="376">
        <v>97</v>
      </c>
      <c r="C107" s="84"/>
      <c r="D107" s="85"/>
      <c r="E107" s="85"/>
      <c r="F107" s="85"/>
      <c r="G107" s="420">
        <f t="shared" si="28"/>
        <v>0</v>
      </c>
      <c r="H107" s="420">
        <f t="shared" si="29"/>
        <v>0</v>
      </c>
      <c r="I107" s="420">
        <f t="shared" si="30"/>
        <v>0</v>
      </c>
      <c r="J107" s="48">
        <f t="shared" si="31"/>
      </c>
      <c r="K107" s="48">
        <f t="shared" si="32"/>
      </c>
      <c r="L107" s="48">
        <f t="shared" si="33"/>
      </c>
      <c r="M107" s="369">
        <f t="shared" si="34"/>
      </c>
      <c r="N107" s="437">
        <f t="shared" si="35"/>
      </c>
      <c r="O107" s="303">
        <f t="shared" si="36"/>
      </c>
      <c r="P107" s="303">
        <f t="shared" si="37"/>
      </c>
      <c r="Q107" s="303">
        <f t="shared" si="38"/>
      </c>
      <c r="R107" s="300">
        <f t="shared" si="39"/>
      </c>
      <c r="S107" s="44">
        <f t="shared" si="40"/>
      </c>
      <c r="T107" s="311">
        <f t="shared" si="41"/>
      </c>
      <c r="U107" s="95"/>
    </row>
    <row r="108" spans="2:21" ht="12.75">
      <c r="B108" s="376">
        <v>98</v>
      </c>
      <c r="C108" s="84"/>
      <c r="D108" s="85"/>
      <c r="E108" s="85"/>
      <c r="F108" s="85"/>
      <c r="G108" s="420">
        <f t="shared" si="28"/>
        <v>0</v>
      </c>
      <c r="H108" s="420">
        <f t="shared" si="29"/>
        <v>0</v>
      </c>
      <c r="I108" s="420">
        <f t="shared" si="30"/>
        <v>0</v>
      </c>
      <c r="J108" s="48">
        <f t="shared" si="31"/>
      </c>
      <c r="K108" s="48">
        <f t="shared" si="32"/>
      </c>
      <c r="L108" s="48">
        <f t="shared" si="33"/>
      </c>
      <c r="M108" s="369">
        <f t="shared" si="34"/>
      </c>
      <c r="N108" s="437">
        <f t="shared" si="35"/>
      </c>
      <c r="O108" s="303">
        <f t="shared" si="36"/>
      </c>
      <c r="P108" s="303">
        <f t="shared" si="37"/>
      </c>
      <c r="Q108" s="303">
        <f t="shared" si="38"/>
      </c>
      <c r="R108" s="300">
        <f t="shared" si="39"/>
      </c>
      <c r="S108" s="44">
        <f t="shared" si="40"/>
      </c>
      <c r="T108" s="311">
        <f t="shared" si="41"/>
      </c>
      <c r="U108" s="95"/>
    </row>
    <row r="109" spans="2:21" ht="12.75">
      <c r="B109" s="376">
        <v>99</v>
      </c>
      <c r="C109" s="84"/>
      <c r="D109" s="85"/>
      <c r="E109" s="85"/>
      <c r="F109" s="85"/>
      <c r="G109" s="420">
        <f t="shared" si="28"/>
        <v>0</v>
      </c>
      <c r="H109" s="420">
        <f t="shared" si="29"/>
        <v>0</v>
      </c>
      <c r="I109" s="420">
        <f t="shared" si="30"/>
        <v>0</v>
      </c>
      <c r="J109" s="48">
        <f t="shared" si="31"/>
      </c>
      <c r="K109" s="48">
        <f t="shared" si="32"/>
      </c>
      <c r="L109" s="48">
        <f t="shared" si="33"/>
      </c>
      <c r="M109" s="369">
        <f t="shared" si="34"/>
      </c>
      <c r="N109" s="437">
        <f t="shared" si="35"/>
      </c>
      <c r="O109" s="303">
        <f t="shared" si="36"/>
      </c>
      <c r="P109" s="303">
        <f t="shared" si="37"/>
      </c>
      <c r="Q109" s="303">
        <f t="shared" si="38"/>
      </c>
      <c r="R109" s="300">
        <f t="shared" si="39"/>
      </c>
      <c r="S109" s="44">
        <f t="shared" si="40"/>
      </c>
      <c r="T109" s="311">
        <f t="shared" si="41"/>
      </c>
      <c r="U109" s="95"/>
    </row>
    <row r="110" spans="2:21" ht="12.75">
      <c r="B110" s="376">
        <v>100</v>
      </c>
      <c r="C110" s="84"/>
      <c r="D110" s="85"/>
      <c r="E110" s="85"/>
      <c r="F110" s="85"/>
      <c r="G110" s="420">
        <f t="shared" si="28"/>
        <v>0</v>
      </c>
      <c r="H110" s="420">
        <f t="shared" si="29"/>
        <v>0</v>
      </c>
      <c r="I110" s="420">
        <f t="shared" si="30"/>
        <v>0</v>
      </c>
      <c r="J110" s="48">
        <f t="shared" si="31"/>
      </c>
      <c r="K110" s="48">
        <f t="shared" si="32"/>
      </c>
      <c r="L110" s="48">
        <f t="shared" si="33"/>
      </c>
      <c r="M110" s="369">
        <f t="shared" si="34"/>
      </c>
      <c r="N110" s="437">
        <f t="shared" si="35"/>
      </c>
      <c r="O110" s="303">
        <f t="shared" si="36"/>
      </c>
      <c r="P110" s="303">
        <f t="shared" si="37"/>
      </c>
      <c r="Q110" s="303">
        <f t="shared" si="38"/>
      </c>
      <c r="R110" s="300">
        <f t="shared" si="39"/>
      </c>
      <c r="S110" s="44">
        <f t="shared" si="40"/>
      </c>
      <c r="T110" s="311">
        <f t="shared" si="41"/>
      </c>
      <c r="U110" s="95"/>
    </row>
    <row r="111" spans="2:21" ht="12.75">
      <c r="B111" s="376">
        <v>101</v>
      </c>
      <c r="C111" s="84"/>
      <c r="D111" s="85"/>
      <c r="E111" s="85"/>
      <c r="F111" s="85"/>
      <c r="G111" s="420">
        <f t="shared" si="28"/>
        <v>0</v>
      </c>
      <c r="H111" s="420">
        <f t="shared" si="29"/>
        <v>0</v>
      </c>
      <c r="I111" s="420">
        <f t="shared" si="30"/>
        <v>0</v>
      </c>
      <c r="J111" s="48">
        <f t="shared" si="31"/>
      </c>
      <c r="K111" s="48">
        <f t="shared" si="32"/>
      </c>
      <c r="L111" s="48">
        <f t="shared" si="33"/>
      </c>
      <c r="M111" s="369">
        <f t="shared" si="34"/>
      </c>
      <c r="N111" s="437">
        <f t="shared" si="35"/>
      </c>
      <c r="O111" s="303">
        <f t="shared" si="36"/>
      </c>
      <c r="P111" s="303">
        <f t="shared" si="37"/>
      </c>
      <c r="Q111" s="303">
        <f t="shared" si="38"/>
      </c>
      <c r="R111" s="300">
        <f t="shared" si="39"/>
      </c>
      <c r="S111" s="44">
        <f t="shared" si="40"/>
      </c>
      <c r="T111" s="311">
        <f t="shared" si="41"/>
      </c>
      <c r="U111" s="95"/>
    </row>
    <row r="112" spans="2:21" ht="12.75">
      <c r="B112" s="376">
        <v>102</v>
      </c>
      <c r="C112" s="84"/>
      <c r="D112" s="85"/>
      <c r="E112" s="85"/>
      <c r="F112" s="85"/>
      <c r="G112" s="420">
        <f t="shared" si="28"/>
        <v>0</v>
      </c>
      <c r="H112" s="420">
        <f t="shared" si="29"/>
        <v>0</v>
      </c>
      <c r="I112" s="420">
        <f t="shared" si="30"/>
        <v>0</v>
      </c>
      <c r="J112" s="48">
        <f t="shared" si="31"/>
      </c>
      <c r="K112" s="48">
        <f t="shared" si="32"/>
      </c>
      <c r="L112" s="48">
        <f t="shared" si="33"/>
      </c>
      <c r="M112" s="369">
        <f t="shared" si="34"/>
      </c>
      <c r="N112" s="437">
        <f t="shared" si="35"/>
      </c>
      <c r="O112" s="303">
        <f t="shared" si="36"/>
      </c>
      <c r="P112" s="303">
        <f t="shared" si="37"/>
      </c>
      <c r="Q112" s="303">
        <f t="shared" si="38"/>
      </c>
      <c r="R112" s="300">
        <f t="shared" si="39"/>
      </c>
      <c r="S112" s="44">
        <f t="shared" si="40"/>
      </c>
      <c r="T112" s="311">
        <f t="shared" si="41"/>
      </c>
      <c r="U112" s="95"/>
    </row>
    <row r="113" spans="2:21" ht="12.75">
      <c r="B113" s="376">
        <v>103</v>
      </c>
      <c r="C113" s="84"/>
      <c r="D113" s="85"/>
      <c r="E113" s="85"/>
      <c r="F113" s="85"/>
      <c r="G113" s="420">
        <f t="shared" si="28"/>
        <v>0</v>
      </c>
      <c r="H113" s="420">
        <f t="shared" si="29"/>
        <v>0</v>
      </c>
      <c r="I113" s="420">
        <f t="shared" si="30"/>
        <v>0</v>
      </c>
      <c r="J113" s="48">
        <f t="shared" si="31"/>
      </c>
      <c r="K113" s="48">
        <f t="shared" si="32"/>
      </c>
      <c r="L113" s="48">
        <f t="shared" si="33"/>
      </c>
      <c r="M113" s="369">
        <f t="shared" si="34"/>
      </c>
      <c r="N113" s="437">
        <f t="shared" si="35"/>
      </c>
      <c r="O113" s="303">
        <f t="shared" si="36"/>
      </c>
      <c r="P113" s="303">
        <f t="shared" si="37"/>
      </c>
      <c r="Q113" s="303">
        <f t="shared" si="38"/>
      </c>
      <c r="R113" s="300">
        <f t="shared" si="39"/>
      </c>
      <c r="S113" s="44">
        <f t="shared" si="40"/>
      </c>
      <c r="T113" s="311">
        <f t="shared" si="41"/>
      </c>
      <c r="U113" s="95"/>
    </row>
    <row r="114" spans="2:21" ht="12.75">
      <c r="B114" s="376">
        <v>104</v>
      </c>
      <c r="C114" s="84"/>
      <c r="D114" s="85"/>
      <c r="E114" s="85"/>
      <c r="F114" s="85"/>
      <c r="G114" s="420">
        <f t="shared" si="28"/>
        <v>0</v>
      </c>
      <c r="H114" s="420">
        <f t="shared" si="29"/>
        <v>0</v>
      </c>
      <c r="I114" s="420">
        <f t="shared" si="30"/>
        <v>0</v>
      </c>
      <c r="J114" s="48">
        <f t="shared" si="31"/>
      </c>
      <c r="K114" s="48">
        <f t="shared" si="32"/>
      </c>
      <c r="L114" s="48">
        <f t="shared" si="33"/>
      </c>
      <c r="M114" s="369">
        <f t="shared" si="34"/>
      </c>
      <c r="N114" s="437">
        <f t="shared" si="35"/>
      </c>
      <c r="O114" s="303">
        <f t="shared" si="36"/>
      </c>
      <c r="P114" s="303">
        <f t="shared" si="37"/>
      </c>
      <c r="Q114" s="303">
        <f t="shared" si="38"/>
      </c>
      <c r="R114" s="300">
        <f t="shared" si="39"/>
      </c>
      <c r="S114" s="44">
        <f t="shared" si="40"/>
      </c>
      <c r="T114" s="311">
        <f t="shared" si="41"/>
      </c>
      <c r="U114" s="95"/>
    </row>
    <row r="115" spans="2:21" ht="12.75">
      <c r="B115" s="376">
        <v>105</v>
      </c>
      <c r="C115" s="84"/>
      <c r="D115" s="85"/>
      <c r="E115" s="85"/>
      <c r="F115" s="85"/>
      <c r="G115" s="420">
        <f t="shared" si="28"/>
        <v>0</v>
      </c>
      <c r="H115" s="420">
        <f t="shared" si="29"/>
        <v>0</v>
      </c>
      <c r="I115" s="420">
        <f t="shared" si="30"/>
        <v>0</v>
      </c>
      <c r="J115" s="48">
        <f t="shared" si="31"/>
      </c>
      <c r="K115" s="48">
        <f t="shared" si="32"/>
      </c>
      <c r="L115" s="48">
        <f t="shared" si="33"/>
      </c>
      <c r="M115" s="369">
        <f t="shared" si="34"/>
      </c>
      <c r="N115" s="437">
        <f t="shared" si="35"/>
      </c>
      <c r="O115" s="303">
        <f t="shared" si="36"/>
      </c>
      <c r="P115" s="303">
        <f t="shared" si="37"/>
      </c>
      <c r="Q115" s="303">
        <f t="shared" si="38"/>
      </c>
      <c r="R115" s="300">
        <f t="shared" si="39"/>
      </c>
      <c r="S115" s="44">
        <f t="shared" si="40"/>
      </c>
      <c r="T115" s="311">
        <f t="shared" si="41"/>
      </c>
      <c r="U115" s="95"/>
    </row>
    <row r="116" spans="2:21" ht="12.75">
      <c r="B116" s="376">
        <v>106</v>
      </c>
      <c r="C116" s="84"/>
      <c r="D116" s="85"/>
      <c r="E116" s="85"/>
      <c r="F116" s="85"/>
      <c r="G116" s="420">
        <f t="shared" si="28"/>
        <v>0</v>
      </c>
      <c r="H116" s="420">
        <f t="shared" si="29"/>
        <v>0</v>
      </c>
      <c r="I116" s="420">
        <f t="shared" si="30"/>
        <v>0</v>
      </c>
      <c r="J116" s="48">
        <f t="shared" si="31"/>
      </c>
      <c r="K116" s="48">
        <f t="shared" si="32"/>
      </c>
      <c r="L116" s="48">
        <f t="shared" si="33"/>
      </c>
      <c r="M116" s="369">
        <f t="shared" si="34"/>
      </c>
      <c r="N116" s="437">
        <f t="shared" si="35"/>
      </c>
      <c r="O116" s="303">
        <f t="shared" si="36"/>
      </c>
      <c r="P116" s="303">
        <f t="shared" si="37"/>
      </c>
      <c r="Q116" s="303">
        <f t="shared" si="38"/>
      </c>
      <c r="R116" s="300">
        <f t="shared" si="39"/>
      </c>
      <c r="S116" s="44">
        <f t="shared" si="40"/>
      </c>
      <c r="T116" s="311">
        <f t="shared" si="41"/>
      </c>
      <c r="U116" s="95"/>
    </row>
    <row r="117" spans="2:21" ht="12.75">
      <c r="B117" s="376">
        <v>107</v>
      </c>
      <c r="C117" s="84"/>
      <c r="D117" s="85"/>
      <c r="E117" s="85"/>
      <c r="F117" s="85"/>
      <c r="G117" s="420">
        <f t="shared" si="28"/>
        <v>0</v>
      </c>
      <c r="H117" s="420">
        <f t="shared" si="29"/>
        <v>0</v>
      </c>
      <c r="I117" s="420">
        <f t="shared" si="30"/>
        <v>0</v>
      </c>
      <c r="J117" s="48">
        <f t="shared" si="31"/>
      </c>
      <c r="K117" s="48">
        <f t="shared" si="32"/>
      </c>
      <c r="L117" s="48">
        <f t="shared" si="33"/>
      </c>
      <c r="M117" s="369">
        <f t="shared" si="34"/>
      </c>
      <c r="N117" s="437">
        <f t="shared" si="35"/>
      </c>
      <c r="O117" s="303">
        <f t="shared" si="36"/>
      </c>
      <c r="P117" s="303">
        <f t="shared" si="37"/>
      </c>
      <c r="Q117" s="303">
        <f t="shared" si="38"/>
      </c>
      <c r="R117" s="300">
        <f t="shared" si="39"/>
      </c>
      <c r="S117" s="44">
        <f t="shared" si="40"/>
      </c>
      <c r="T117" s="311">
        <f t="shared" si="41"/>
      </c>
      <c r="U117" s="95"/>
    </row>
    <row r="118" spans="2:21" ht="12.75">
      <c r="B118" s="376">
        <v>108</v>
      </c>
      <c r="C118" s="84"/>
      <c r="D118" s="85"/>
      <c r="E118" s="85"/>
      <c r="F118" s="85"/>
      <c r="G118" s="420">
        <f t="shared" si="28"/>
        <v>0</v>
      </c>
      <c r="H118" s="420">
        <f t="shared" si="29"/>
        <v>0</v>
      </c>
      <c r="I118" s="420">
        <f t="shared" si="30"/>
        <v>0</v>
      </c>
      <c r="J118" s="48">
        <f t="shared" si="31"/>
      </c>
      <c r="K118" s="48">
        <f t="shared" si="32"/>
      </c>
      <c r="L118" s="48">
        <f t="shared" si="33"/>
      </c>
      <c r="M118" s="369">
        <f t="shared" si="34"/>
      </c>
      <c r="N118" s="437">
        <f t="shared" si="35"/>
      </c>
      <c r="O118" s="303">
        <f t="shared" si="36"/>
      </c>
      <c r="P118" s="303">
        <f t="shared" si="37"/>
      </c>
      <c r="Q118" s="303">
        <f t="shared" si="38"/>
      </c>
      <c r="R118" s="300">
        <f t="shared" si="39"/>
      </c>
      <c r="S118" s="44">
        <f t="shared" si="40"/>
      </c>
      <c r="T118" s="311">
        <f t="shared" si="41"/>
      </c>
      <c r="U118" s="95"/>
    </row>
    <row r="119" spans="2:21" ht="12.75">
      <c r="B119" s="376">
        <v>109</v>
      </c>
      <c r="C119" s="84"/>
      <c r="D119" s="85"/>
      <c r="E119" s="85"/>
      <c r="F119" s="85"/>
      <c r="G119" s="420">
        <f t="shared" si="28"/>
        <v>0</v>
      </c>
      <c r="H119" s="420">
        <f t="shared" si="29"/>
        <v>0</v>
      </c>
      <c r="I119" s="420">
        <f t="shared" si="30"/>
        <v>0</v>
      </c>
      <c r="J119" s="48">
        <f t="shared" si="31"/>
      </c>
      <c r="K119" s="48">
        <f t="shared" si="32"/>
      </c>
      <c r="L119" s="48">
        <f t="shared" si="33"/>
      </c>
      <c r="M119" s="369">
        <f t="shared" si="34"/>
      </c>
      <c r="N119" s="437">
        <f t="shared" si="35"/>
      </c>
      <c r="O119" s="303">
        <f t="shared" si="36"/>
      </c>
      <c r="P119" s="303">
        <f t="shared" si="37"/>
      </c>
      <c r="Q119" s="303">
        <f t="shared" si="38"/>
      </c>
      <c r="R119" s="300">
        <f t="shared" si="39"/>
      </c>
      <c r="S119" s="44">
        <f t="shared" si="40"/>
      </c>
      <c r="T119" s="311">
        <f t="shared" si="41"/>
      </c>
      <c r="U119" s="95"/>
    </row>
    <row r="120" spans="2:21" ht="12.75">
      <c r="B120" s="376">
        <v>110</v>
      </c>
      <c r="C120" s="84"/>
      <c r="D120" s="85"/>
      <c r="E120" s="85"/>
      <c r="F120" s="85"/>
      <c r="G120" s="420">
        <f t="shared" si="28"/>
        <v>0</v>
      </c>
      <c r="H120" s="420">
        <f t="shared" si="29"/>
        <v>0</v>
      </c>
      <c r="I120" s="420">
        <f t="shared" si="30"/>
        <v>0</v>
      </c>
      <c r="J120" s="48">
        <f t="shared" si="31"/>
      </c>
      <c r="K120" s="48">
        <f t="shared" si="32"/>
      </c>
      <c r="L120" s="48">
        <f t="shared" si="33"/>
      </c>
      <c r="M120" s="369">
        <f t="shared" si="34"/>
      </c>
      <c r="N120" s="437">
        <f t="shared" si="35"/>
      </c>
      <c r="O120" s="303">
        <f t="shared" si="36"/>
      </c>
      <c r="P120" s="303">
        <f t="shared" si="37"/>
      </c>
      <c r="Q120" s="303">
        <f t="shared" si="38"/>
      </c>
      <c r="R120" s="300">
        <f t="shared" si="39"/>
      </c>
      <c r="S120" s="44">
        <f t="shared" si="40"/>
      </c>
      <c r="T120" s="311">
        <f t="shared" si="41"/>
      </c>
      <c r="U120" s="95"/>
    </row>
    <row r="121" spans="2:21" ht="12.75">
      <c r="B121" s="376">
        <v>111</v>
      </c>
      <c r="C121" s="84"/>
      <c r="D121" s="85"/>
      <c r="E121" s="85"/>
      <c r="F121" s="85"/>
      <c r="G121" s="420">
        <f t="shared" si="28"/>
        <v>0</v>
      </c>
      <c r="H121" s="420">
        <f t="shared" si="29"/>
        <v>0</v>
      </c>
      <c r="I121" s="420">
        <f t="shared" si="30"/>
        <v>0</v>
      </c>
      <c r="J121" s="48">
        <f t="shared" si="31"/>
      </c>
      <c r="K121" s="48">
        <f t="shared" si="32"/>
      </c>
      <c r="L121" s="48">
        <f t="shared" si="33"/>
      </c>
      <c r="M121" s="369">
        <f t="shared" si="34"/>
      </c>
      <c r="N121" s="437">
        <f t="shared" si="35"/>
      </c>
      <c r="O121" s="303">
        <f t="shared" si="36"/>
      </c>
      <c r="P121" s="303">
        <f t="shared" si="37"/>
      </c>
      <c r="Q121" s="303">
        <f t="shared" si="38"/>
      </c>
      <c r="R121" s="300">
        <f t="shared" si="39"/>
      </c>
      <c r="S121" s="44">
        <f t="shared" si="40"/>
      </c>
      <c r="T121" s="311">
        <f t="shared" si="41"/>
      </c>
      <c r="U121" s="95"/>
    </row>
    <row r="122" spans="2:21" ht="12.75">
      <c r="B122" s="376">
        <v>112</v>
      </c>
      <c r="C122" s="84"/>
      <c r="D122" s="85"/>
      <c r="E122" s="85"/>
      <c r="F122" s="85"/>
      <c r="G122" s="420">
        <f t="shared" si="28"/>
        <v>0</v>
      </c>
      <c r="H122" s="420">
        <f t="shared" si="29"/>
        <v>0</v>
      </c>
      <c r="I122" s="420">
        <f t="shared" si="30"/>
        <v>0</v>
      </c>
      <c r="J122" s="48">
        <f t="shared" si="31"/>
      </c>
      <c r="K122" s="48">
        <f t="shared" si="32"/>
      </c>
      <c r="L122" s="48">
        <f t="shared" si="33"/>
      </c>
      <c r="M122" s="369">
        <f t="shared" si="34"/>
      </c>
      <c r="N122" s="437">
        <f t="shared" si="35"/>
      </c>
      <c r="O122" s="303">
        <f t="shared" si="36"/>
      </c>
      <c r="P122" s="303">
        <f t="shared" si="37"/>
      </c>
      <c r="Q122" s="303">
        <f t="shared" si="38"/>
      </c>
      <c r="R122" s="300">
        <f t="shared" si="39"/>
      </c>
      <c r="S122" s="44">
        <f t="shared" si="40"/>
      </c>
      <c r="T122" s="311">
        <f t="shared" si="41"/>
      </c>
      <c r="U122" s="95"/>
    </row>
    <row r="123" spans="2:21" ht="12.75">
      <c r="B123" s="376">
        <v>113</v>
      </c>
      <c r="C123" s="84"/>
      <c r="D123" s="85"/>
      <c r="E123" s="85"/>
      <c r="F123" s="85"/>
      <c r="G123" s="420">
        <f t="shared" si="28"/>
        <v>0</v>
      </c>
      <c r="H123" s="420">
        <f t="shared" si="29"/>
        <v>0</v>
      </c>
      <c r="I123" s="420">
        <f t="shared" si="30"/>
        <v>0</v>
      </c>
      <c r="J123" s="48">
        <f t="shared" si="31"/>
      </c>
      <c r="K123" s="48">
        <f t="shared" si="32"/>
      </c>
      <c r="L123" s="48">
        <f t="shared" si="33"/>
      </c>
      <c r="M123" s="369">
        <f t="shared" si="34"/>
      </c>
      <c r="N123" s="437">
        <f t="shared" si="35"/>
      </c>
      <c r="O123" s="303">
        <f t="shared" si="36"/>
      </c>
      <c r="P123" s="303">
        <f t="shared" si="37"/>
      </c>
      <c r="Q123" s="303">
        <f t="shared" si="38"/>
      </c>
      <c r="R123" s="300">
        <f t="shared" si="39"/>
      </c>
      <c r="S123" s="44">
        <f t="shared" si="40"/>
      </c>
      <c r="T123" s="311">
        <f t="shared" si="41"/>
      </c>
      <c r="U123" s="95"/>
    </row>
    <row r="124" spans="2:21" ht="12.75">
      <c r="B124" s="376">
        <v>114</v>
      </c>
      <c r="C124" s="84"/>
      <c r="D124" s="85"/>
      <c r="E124" s="85"/>
      <c r="F124" s="85"/>
      <c r="G124" s="420">
        <f aca="true" t="shared" si="42" ref="G124:G131">IF(OR(ISBLANK(D124),ISTEXT(D124)),0,D124)</f>
        <v>0</v>
      </c>
      <c r="H124" s="420">
        <f aca="true" t="shared" si="43" ref="H124:H131">IF(OR(ISBLANK(E124),ISTEXT(E124)),0,E124)</f>
        <v>0</v>
      </c>
      <c r="I124" s="420">
        <f aca="true" t="shared" si="44" ref="I124:I131">IF(OR(ISBLANK(F124),ISTEXT(F124)),0,F124)</f>
        <v>0</v>
      </c>
      <c r="J124" s="48">
        <f aca="true" t="shared" si="45" ref="J124:J131">IF(M124&lt;2,"",(IF(OR(G124+H124=0,G124+I124=0),"",IF(AND(OR(2*G124/(G124+H124)&lt;0.93,2*G124/(G124+H124)&gt;1.07),OR(2*G124/(G124+I124)&lt;0.93,2*G124/(G124+I124)&gt;1.07)),"OUT","OK"))))</f>
      </c>
      <c r="K124" s="48">
        <f aca="true" t="shared" si="46" ref="K124:K131">IF(M124&lt;2,"",IF(OR(H124+G124=0,H124+I124=0),"",IF(AND(OR(2*H124/(H124+G124)&lt;0.93,2*H124/(H124+G124)&gt;1.07),OR(2*H124/(H124+I124)&lt;0.93,2*H124/(H124+I124)&gt;1.07)),"OUT","OK")))</f>
      </c>
      <c r="L124" s="48">
        <f aca="true" t="shared" si="47" ref="L124:L131">IF(M124&lt;2,"",IF(OR(I124+G124=0,I124+H124=0),"",IF(AND(OR(2*I124/(I124+G124)&lt;0.93,2*I124/(I124+G124)&gt;1.07),OR(2*I124/(I124+H124)&lt;0.93,2*I124/(I124+H124)&gt;1.07)),"OUT","OK")))</f>
      </c>
      <c r="M124" s="369">
        <f aca="true" t="shared" si="48" ref="M124:M131">IF(COUNT(D124:F124)=0,"",COUNT(D124:F124))</f>
      </c>
      <c r="N124" s="437">
        <f aca="true" t="shared" si="49" ref="N124:N131">IF(M124="","",IF(OR(M124&lt;2,R124&lt;3,R124&gt;200),"NOT VALID","ok"))</f>
      </c>
      <c r="O124" s="303">
        <f aca="true" t="shared" si="50" ref="O124:O131">IF(J124="OK",D124,"")</f>
      </c>
      <c r="P124" s="303">
        <f aca="true" t="shared" si="51" ref="P124:P131">IF(K124="OK",E124,"")</f>
      </c>
      <c r="Q124" s="303">
        <f aca="true" t="shared" si="52" ref="Q124:Q131">IF(L124="OK",F124,"")</f>
      </c>
      <c r="R124" s="300">
        <f aca="true" t="shared" si="53" ref="R124:R131">IF(ISERROR(AVERAGE(D124:F124)),"",AVERAGE(D124:F124))</f>
      </c>
      <c r="S124" s="44">
        <f aca="true" t="shared" si="54" ref="S124:S131">IF(M124="","",IF(M124&lt;2,"--  ",STDEV(D124:F124)))</f>
      </c>
      <c r="T124" s="311">
        <f aca="true" t="shared" si="55" ref="T124:T131">IF(S124="","",IF(S124="--  ","--  ",S124/R124))</f>
      </c>
      <c r="U124" s="95"/>
    </row>
    <row r="125" spans="2:21" ht="12.75">
      <c r="B125" s="376">
        <v>115</v>
      </c>
      <c r="C125" s="84"/>
      <c r="D125" s="85"/>
      <c r="E125" s="85"/>
      <c r="F125" s="85"/>
      <c r="G125" s="420">
        <f t="shared" si="42"/>
        <v>0</v>
      </c>
      <c r="H125" s="420">
        <f t="shared" si="43"/>
        <v>0</v>
      </c>
      <c r="I125" s="420">
        <f t="shared" si="44"/>
        <v>0</v>
      </c>
      <c r="J125" s="48">
        <f t="shared" si="45"/>
      </c>
      <c r="K125" s="48">
        <f t="shared" si="46"/>
      </c>
      <c r="L125" s="48">
        <f t="shared" si="47"/>
      </c>
      <c r="M125" s="369">
        <f t="shared" si="48"/>
      </c>
      <c r="N125" s="437">
        <f t="shared" si="49"/>
      </c>
      <c r="O125" s="303">
        <f t="shared" si="50"/>
      </c>
      <c r="P125" s="303">
        <f t="shared" si="51"/>
      </c>
      <c r="Q125" s="303">
        <f t="shared" si="52"/>
      </c>
      <c r="R125" s="300">
        <f t="shared" si="53"/>
      </c>
      <c r="S125" s="44">
        <f t="shared" si="54"/>
      </c>
      <c r="T125" s="311">
        <f t="shared" si="55"/>
      </c>
      <c r="U125" s="95"/>
    </row>
    <row r="126" spans="2:21" ht="12.75">
      <c r="B126" s="376">
        <v>116</v>
      </c>
      <c r="C126" s="84"/>
      <c r="D126" s="85"/>
      <c r="E126" s="85"/>
      <c r="F126" s="85"/>
      <c r="G126" s="420">
        <f t="shared" si="42"/>
        <v>0</v>
      </c>
      <c r="H126" s="420">
        <f t="shared" si="43"/>
        <v>0</v>
      </c>
      <c r="I126" s="420">
        <f t="shared" si="44"/>
        <v>0</v>
      </c>
      <c r="J126" s="48">
        <f t="shared" si="45"/>
      </c>
      <c r="K126" s="48">
        <f t="shared" si="46"/>
      </c>
      <c r="L126" s="48">
        <f t="shared" si="47"/>
      </c>
      <c r="M126" s="369">
        <f t="shared" si="48"/>
      </c>
      <c r="N126" s="437">
        <f t="shared" si="49"/>
      </c>
      <c r="O126" s="303">
        <f t="shared" si="50"/>
      </c>
      <c r="P126" s="303">
        <f t="shared" si="51"/>
      </c>
      <c r="Q126" s="303">
        <f t="shared" si="52"/>
      </c>
      <c r="R126" s="300">
        <f t="shared" si="53"/>
      </c>
      <c r="S126" s="44">
        <f t="shared" si="54"/>
      </c>
      <c r="T126" s="311">
        <f t="shared" si="55"/>
      </c>
      <c r="U126" s="95"/>
    </row>
    <row r="127" spans="2:21" ht="12.75">
      <c r="B127" s="376">
        <v>117</v>
      </c>
      <c r="C127" s="84"/>
      <c r="D127" s="85"/>
      <c r="E127" s="85"/>
      <c r="F127" s="85"/>
      <c r="G127" s="420">
        <f t="shared" si="42"/>
        <v>0</v>
      </c>
      <c r="H127" s="420">
        <f t="shared" si="43"/>
        <v>0</v>
      </c>
      <c r="I127" s="420">
        <f t="shared" si="44"/>
        <v>0</v>
      </c>
      <c r="J127" s="48">
        <f t="shared" si="45"/>
      </c>
      <c r="K127" s="48">
        <f t="shared" si="46"/>
      </c>
      <c r="L127" s="48">
        <f t="shared" si="47"/>
      </c>
      <c r="M127" s="369">
        <f t="shared" si="48"/>
      </c>
      <c r="N127" s="437">
        <f t="shared" si="49"/>
      </c>
      <c r="O127" s="303">
        <f t="shared" si="50"/>
      </c>
      <c r="P127" s="303">
        <f t="shared" si="51"/>
      </c>
      <c r="Q127" s="303">
        <f t="shared" si="52"/>
      </c>
      <c r="R127" s="300">
        <f t="shared" si="53"/>
      </c>
      <c r="S127" s="44">
        <f t="shared" si="54"/>
      </c>
      <c r="T127" s="311">
        <f t="shared" si="55"/>
      </c>
      <c r="U127" s="95"/>
    </row>
    <row r="128" spans="2:21" ht="12.75">
      <c r="B128" s="376">
        <v>118</v>
      </c>
      <c r="C128" s="84"/>
      <c r="D128" s="85"/>
      <c r="E128" s="85"/>
      <c r="F128" s="85"/>
      <c r="G128" s="420">
        <f t="shared" si="42"/>
        <v>0</v>
      </c>
      <c r="H128" s="420">
        <f t="shared" si="43"/>
        <v>0</v>
      </c>
      <c r="I128" s="420">
        <f t="shared" si="44"/>
        <v>0</v>
      </c>
      <c r="J128" s="48">
        <f t="shared" si="45"/>
      </c>
      <c r="K128" s="48">
        <f t="shared" si="46"/>
      </c>
      <c r="L128" s="48">
        <f t="shared" si="47"/>
      </c>
      <c r="M128" s="369">
        <f t="shared" si="48"/>
      </c>
      <c r="N128" s="437">
        <f t="shared" si="49"/>
      </c>
      <c r="O128" s="303">
        <f t="shared" si="50"/>
      </c>
      <c r="P128" s="303">
        <f t="shared" si="51"/>
      </c>
      <c r="Q128" s="303">
        <f t="shared" si="52"/>
      </c>
      <c r="R128" s="300">
        <f t="shared" si="53"/>
      </c>
      <c r="S128" s="44">
        <f t="shared" si="54"/>
      </c>
      <c r="T128" s="311">
        <f t="shared" si="55"/>
      </c>
      <c r="U128" s="95"/>
    </row>
    <row r="129" spans="2:21" ht="12.75">
      <c r="B129" s="376">
        <v>119</v>
      </c>
      <c r="C129" s="84"/>
      <c r="D129" s="85"/>
      <c r="E129" s="85"/>
      <c r="F129" s="85"/>
      <c r="G129" s="420">
        <f t="shared" si="42"/>
        <v>0</v>
      </c>
      <c r="H129" s="420">
        <f t="shared" si="43"/>
        <v>0</v>
      </c>
      <c r="I129" s="420">
        <f t="shared" si="44"/>
        <v>0</v>
      </c>
      <c r="J129" s="48">
        <f t="shared" si="45"/>
      </c>
      <c r="K129" s="48">
        <f t="shared" si="46"/>
      </c>
      <c r="L129" s="48">
        <f t="shared" si="47"/>
      </c>
      <c r="M129" s="369">
        <f t="shared" si="48"/>
      </c>
      <c r="N129" s="437">
        <f t="shared" si="49"/>
      </c>
      <c r="O129" s="303">
        <f t="shared" si="50"/>
      </c>
      <c r="P129" s="303">
        <f t="shared" si="51"/>
      </c>
      <c r="Q129" s="303">
        <f t="shared" si="52"/>
      </c>
      <c r="R129" s="300">
        <f t="shared" si="53"/>
      </c>
      <c r="S129" s="44">
        <f t="shared" si="54"/>
      </c>
      <c r="T129" s="311">
        <f t="shared" si="55"/>
      </c>
      <c r="U129" s="95"/>
    </row>
    <row r="130" spans="2:21" ht="12.75">
      <c r="B130" s="376">
        <v>120</v>
      </c>
      <c r="C130" s="84"/>
      <c r="D130" s="85"/>
      <c r="E130" s="85"/>
      <c r="F130" s="85"/>
      <c r="G130" s="420">
        <f t="shared" si="42"/>
        <v>0</v>
      </c>
      <c r="H130" s="420">
        <f t="shared" si="43"/>
        <v>0</v>
      </c>
      <c r="I130" s="420">
        <f t="shared" si="44"/>
        <v>0</v>
      </c>
      <c r="J130" s="48">
        <f t="shared" si="45"/>
      </c>
      <c r="K130" s="48">
        <f t="shared" si="46"/>
      </c>
      <c r="L130" s="48">
        <f t="shared" si="47"/>
      </c>
      <c r="M130" s="369">
        <f t="shared" si="48"/>
      </c>
      <c r="N130" s="437">
        <f t="shared" si="49"/>
      </c>
      <c r="O130" s="303">
        <f t="shared" si="50"/>
      </c>
      <c r="P130" s="303">
        <f t="shared" si="51"/>
      </c>
      <c r="Q130" s="303">
        <f t="shared" si="52"/>
      </c>
      <c r="R130" s="300">
        <f t="shared" si="53"/>
      </c>
      <c r="S130" s="44">
        <f t="shared" si="54"/>
      </c>
      <c r="T130" s="311">
        <f t="shared" si="55"/>
      </c>
      <c r="U130" s="95"/>
    </row>
    <row r="131" spans="2:21" ht="12.75">
      <c r="B131" s="376">
        <v>121</v>
      </c>
      <c r="C131" s="84"/>
      <c r="D131" s="85"/>
      <c r="E131" s="85"/>
      <c r="F131" s="85"/>
      <c r="G131" s="420">
        <f t="shared" si="42"/>
        <v>0</v>
      </c>
      <c r="H131" s="420">
        <f t="shared" si="43"/>
        <v>0</v>
      </c>
      <c r="I131" s="420">
        <f t="shared" si="44"/>
        <v>0</v>
      </c>
      <c r="J131" s="48">
        <f t="shared" si="45"/>
      </c>
      <c r="K131" s="48">
        <f t="shared" si="46"/>
      </c>
      <c r="L131" s="48">
        <f t="shared" si="47"/>
      </c>
      <c r="M131" s="369">
        <f t="shared" si="48"/>
      </c>
      <c r="N131" s="437">
        <f t="shared" si="49"/>
      </c>
      <c r="O131" s="303">
        <f t="shared" si="50"/>
      </c>
      <c r="P131" s="303">
        <f t="shared" si="51"/>
      </c>
      <c r="Q131" s="303">
        <f t="shared" si="52"/>
      </c>
      <c r="R131" s="300">
        <f t="shared" si="53"/>
      </c>
      <c r="S131" s="44">
        <f t="shared" si="54"/>
      </c>
      <c r="T131" s="311">
        <f t="shared" si="55"/>
      </c>
      <c r="U131" s="95"/>
    </row>
    <row r="132" spans="2:21" ht="13.5" thickBot="1">
      <c r="B132" s="376">
        <v>122</v>
      </c>
      <c r="C132" s="374"/>
      <c r="D132" s="332"/>
      <c r="E132" s="332"/>
      <c r="F132" s="332"/>
      <c r="G132" s="420">
        <f>IF(OR(ISBLANK(D132),ISTEXT(D132)),0,D132)</f>
        <v>0</v>
      </c>
      <c r="H132" s="420">
        <f>IF(OR(ISBLANK(E132),ISTEXT(E132)),0,E132)</f>
        <v>0</v>
      </c>
      <c r="I132" s="420">
        <f>IF(OR(ISBLANK(F132),ISTEXT(F132)),0,F132)</f>
        <v>0</v>
      </c>
      <c r="J132" s="432">
        <f>IF(M132&lt;2,"",(IF(OR(G132+H132=0,G132+I132=0),"",IF(AND(OR(2*G132/(G132+H132)&lt;0.93,2*G132/(G132+H132)&gt;1.07),OR(2*G132/(G132+I132)&lt;0.93,2*G132/(G132+I132)&gt;1.07)),"OUT","OK"))))</f>
      </c>
      <c r="K132" s="432">
        <f>IF(M132&lt;2,"",IF(OR(H132+G132=0,H132+I132=0),"",IF(AND(OR(2*H132/(H132+G132)&lt;0.93,2*H132/(H132+G132)&gt;1.07),OR(2*H132/(H132+I132)&lt;0.93,2*H132/(H132+I132)&gt;1.07)),"OUT","OK")))</f>
      </c>
      <c r="L132" s="432">
        <f>IF(M132&lt;2,"",IF(OR(I132+G132=0,I132+H132=0),"",IF(AND(OR(2*I132/(I132+G132)&lt;0.93,2*I132/(I132+G132)&gt;1.07),OR(2*I132/(I132+H132)&lt;0.93,2*I132/(I132+H132)&gt;1.07)),"OUT","OK")))</f>
      </c>
      <c r="M132" s="433">
        <f>IF(COUNT(D132:F132)=0,"",COUNT(D132:F132))</f>
      </c>
      <c r="N132" s="438">
        <f>IF(M132="","",IF(OR(M132&lt;2,R132&lt;3,R132&gt;200),"NOT VALID","ok"))</f>
      </c>
      <c r="O132" s="434">
        <f>IF(J132="OK",D132,"")</f>
      </c>
      <c r="P132" s="434">
        <f>IF(K132="OK",E132,"")</f>
      </c>
      <c r="Q132" s="434">
        <f>IF(L132="OK",F132,"")</f>
      </c>
      <c r="R132" s="435">
        <f>IF(ISERROR(AVERAGE(D132:F132)),"",AVERAGE(D132:F132))</f>
      </c>
      <c r="S132" s="431">
        <f>IF(M132="","",IF(M132&lt;2,"--  ",STDEV(D132:F132)))</f>
      </c>
      <c r="T132" s="436">
        <f>IF(S132="","",IF(S132="--  ","--  ",S132/R132))</f>
      </c>
      <c r="U132" s="96"/>
    </row>
    <row r="133" spans="2:20" ht="14.25" thickBot="1" thickTop="1">
      <c r="B133" s="287"/>
      <c r="C133" s="287"/>
      <c r="D133" s="287"/>
      <c r="E133" s="287"/>
      <c r="F133" s="287"/>
      <c r="G133" s="287"/>
      <c r="H133" s="287"/>
      <c r="I133" s="287"/>
      <c r="J133" s="287"/>
      <c r="K133" s="287"/>
      <c r="L133" s="287"/>
      <c r="M133" s="287"/>
      <c r="N133" s="287"/>
      <c r="O133" s="287"/>
      <c r="P133" s="287"/>
      <c r="Q133" s="287"/>
      <c r="R133" s="287"/>
      <c r="S133" s="287"/>
      <c r="T133" s="287"/>
    </row>
    <row r="134" spans="14:20" ht="13.5" thickBot="1">
      <c r="N134" s="71" t="s">
        <v>26</v>
      </c>
      <c r="O134" s="75"/>
      <c r="P134" s="75"/>
      <c r="Q134" s="75"/>
      <c r="R134" s="429" t="s">
        <v>27</v>
      </c>
      <c r="S134" s="69" t="s">
        <v>9</v>
      </c>
      <c r="T134" s="70" t="s">
        <v>10</v>
      </c>
    </row>
    <row r="135" spans="3:20" ht="12.75">
      <c r="C135" s="38" t="s">
        <v>25</v>
      </c>
      <c r="D135" s="55">
        <f>COUNT(D11:D132)</f>
        <v>0</v>
      </c>
      <c r="E135" s="55">
        <f>COUNT(E11:E132)</f>
        <v>0</v>
      </c>
      <c r="F135" s="56">
        <f>COUNT(F11:F132)</f>
        <v>0</v>
      </c>
      <c r="M135" s="66" t="s">
        <v>25</v>
      </c>
      <c r="N135" s="55">
        <f>COUNTIF(N11:N132,"ok")</f>
        <v>0</v>
      </c>
      <c r="O135" s="76"/>
      <c r="P135" s="76"/>
      <c r="Q135" s="76"/>
      <c r="R135" s="55">
        <f>COUNT(R11:R132)</f>
        <v>0</v>
      </c>
      <c r="S135" s="55">
        <f>COUNT(S11:S132)</f>
        <v>0</v>
      </c>
      <c r="T135" s="56">
        <f>COUNT(T11:T132)</f>
        <v>0</v>
      </c>
    </row>
    <row r="136" spans="3:20" ht="12.75">
      <c r="C136" s="39" t="s">
        <v>23</v>
      </c>
      <c r="D136" s="57">
        <f>MAX(D$11:D$132)</f>
        <v>0</v>
      </c>
      <c r="E136" s="57">
        <f>MAX(E$11:E$132)</f>
        <v>0</v>
      </c>
      <c r="F136" s="58">
        <f>MAX(F$11:F$132)</f>
        <v>0</v>
      </c>
      <c r="M136" s="68" t="s">
        <v>23</v>
      </c>
      <c r="N136" s="62"/>
      <c r="O136" s="77"/>
      <c r="P136" s="77"/>
      <c r="Q136" s="77"/>
      <c r="R136" s="57">
        <f>MAX(R$11:R$132)</f>
        <v>0</v>
      </c>
      <c r="S136" s="57">
        <f>MAX(S$11:S$132)</f>
        <v>0</v>
      </c>
      <c r="T136" s="63">
        <f>MAX(T$11:T$132)</f>
        <v>0</v>
      </c>
    </row>
    <row r="137" spans="3:20" ht="12.75">
      <c r="C137" s="39" t="s">
        <v>24</v>
      </c>
      <c r="D137" s="57">
        <f>MIN(D$11:D$132)</f>
        <v>0</v>
      </c>
      <c r="E137" s="57">
        <f>MIN(E$11:E$132)</f>
        <v>0</v>
      </c>
      <c r="F137" s="58">
        <f>MIN(F$11:F$132)</f>
        <v>0</v>
      </c>
      <c r="M137" s="68" t="s">
        <v>24</v>
      </c>
      <c r="N137" s="62"/>
      <c r="O137" s="77"/>
      <c r="P137" s="77"/>
      <c r="Q137" s="77"/>
      <c r="R137" s="57">
        <f>MIN(R$11:R$132)</f>
        <v>0</v>
      </c>
      <c r="S137" s="57">
        <f>MIN(S$11:S$132)</f>
        <v>0</v>
      </c>
      <c r="T137" s="63">
        <f>MIN(T$11:T$132)</f>
        <v>0</v>
      </c>
    </row>
    <row r="138" spans="3:20" ht="13.5" thickBot="1">
      <c r="C138" s="40" t="s">
        <v>8</v>
      </c>
      <c r="D138" s="59">
        <f>IF(ISERROR(AVERAGE(D11:D132)),"",AVERAGE(D11:D132))</f>
      </c>
      <c r="E138" s="59">
        <f>IF(ISERROR(AVERAGE(E11:E132)),"",AVERAGE(E11:E132))</f>
      </c>
      <c r="F138" s="60">
        <f>IF(ISERROR(AVERAGE(F11:F132)),"",AVERAGE(F11:F132))</f>
      </c>
      <c r="M138" s="67" t="s">
        <v>8</v>
      </c>
      <c r="N138" s="64"/>
      <c r="O138" s="78"/>
      <c r="P138" s="78"/>
      <c r="Q138" s="78"/>
      <c r="R138" s="59">
        <f>IF(ISERROR(AVERAGE(R11:R132)),"",AVERAGE(R11:R132))</f>
      </c>
      <c r="S138" s="59">
        <f>IF(ISERROR(AVERAGE(S11:S132)),"",AVERAGE(S11:S132))</f>
      </c>
      <c r="T138" s="65">
        <f>IF(ISERROR(AVERAGE(T11:T132)),"",AVERAGE(T11:T132))</f>
      </c>
    </row>
  </sheetData>
  <sheetProtection sheet="1" objects="1" scenarios="1" selectLockedCells="1"/>
  <mergeCells count="4">
    <mergeCell ref="E5:R5"/>
    <mergeCell ref="E6:R6"/>
    <mergeCell ref="E7:R7"/>
    <mergeCell ref="T5:U7"/>
  </mergeCells>
  <conditionalFormatting sqref="N11:N132">
    <cfRule type="cellIs" priority="1" dxfId="0" operator="equal" stopIfTrue="1">
      <formula>"NOT VALID"</formula>
    </cfRule>
  </conditionalFormatting>
  <conditionalFormatting sqref="D11:F132 J11:L132">
    <cfRule type="cellIs" priority="2" dxfId="1" operator="equal" stopIfTrue="1">
      <formula>"OUT"</formula>
    </cfRule>
  </conditionalFormatting>
  <conditionalFormatting sqref="R11:R132">
    <cfRule type="cellIs" priority="3" dxfId="1" operator="notBetween" stopIfTrue="1">
      <formula>3</formula>
      <formula>200</formula>
    </cfRule>
  </conditionalFormatting>
  <conditionalFormatting sqref="S11:S132">
    <cfRule type="expression" priority="4" dxfId="0" stopIfTrue="1">
      <formula>N11="NOT VALID"</formula>
    </cfRule>
  </conditionalFormatting>
  <conditionalFormatting sqref="T11:T132">
    <cfRule type="expression" priority="5" dxfId="0" stopIfTrue="1">
      <formula>N11="NOT VALID"</formula>
    </cfRule>
  </conditionalFormatting>
  <conditionalFormatting sqref="T5:U7">
    <cfRule type="cellIs" priority="6" dxfId="2"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138"/>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4.57421875" style="0" customWidth="1"/>
  </cols>
  <sheetData>
    <row r="1" ht="11.25" customHeight="1">
      <c r="O1" s="142"/>
    </row>
    <row r="2" spans="6:15" ht="15.75" customHeight="1">
      <c r="F2" s="26" t="s">
        <v>141</v>
      </c>
      <c r="O2" s="142"/>
    </row>
    <row r="3" ht="11.25" customHeight="1">
      <c r="O3" s="142"/>
    </row>
    <row r="4" ht="4.5" customHeight="1" thickBot="1"/>
    <row r="5" spans="3:18" ht="12.75">
      <c r="C5" s="9" t="s">
        <v>0</v>
      </c>
      <c r="D5" s="23"/>
      <c r="E5" s="459">
        <f>'Raw FRM data'!E5</f>
      </c>
      <c r="F5" s="469"/>
      <c r="G5" s="469"/>
      <c r="H5" s="469"/>
      <c r="I5" s="469"/>
      <c r="J5" s="469"/>
      <c r="K5" s="469"/>
      <c r="L5" s="460"/>
      <c r="M5" s="460"/>
      <c r="N5" s="460"/>
      <c r="O5" s="461"/>
      <c r="Q5" s="468">
        <f>IF(M11=1,"If all the data sets consist of single candidate measurements, the candidate data may be entered directly on the Regression sheet.","")</f>
      </c>
      <c r="R5" s="468"/>
    </row>
    <row r="6" spans="3:18" ht="12.75">
      <c r="C6" s="22" t="s">
        <v>3</v>
      </c>
      <c r="D6" s="24"/>
      <c r="E6" s="462">
        <f>'Raw FRM data'!E6</f>
      </c>
      <c r="F6" s="470"/>
      <c r="G6" s="470"/>
      <c r="H6" s="470"/>
      <c r="I6" s="470"/>
      <c r="J6" s="470"/>
      <c r="K6" s="470"/>
      <c r="L6" s="463"/>
      <c r="M6" s="463"/>
      <c r="N6" s="463"/>
      <c r="O6" s="464"/>
      <c r="Q6" s="468"/>
      <c r="R6" s="468"/>
    </row>
    <row r="7" spans="3:18" ht="13.5" thickBot="1">
      <c r="C7" s="14" t="s">
        <v>2</v>
      </c>
      <c r="D7" s="25"/>
      <c r="E7" s="471">
        <f>'Raw FRM data'!E7</f>
      </c>
      <c r="F7" s="472"/>
      <c r="G7" s="472"/>
      <c r="H7" s="472"/>
      <c r="I7" s="472"/>
      <c r="J7" s="472"/>
      <c r="K7" s="472"/>
      <c r="L7" s="473"/>
      <c r="M7" s="473"/>
      <c r="N7" s="473"/>
      <c r="O7" s="474"/>
      <c r="Q7" s="468"/>
      <c r="R7" s="468"/>
    </row>
    <row r="8" ht="13.5" thickBot="1"/>
    <row r="9" spans="2:18" ht="15" thickTop="1">
      <c r="B9" s="372" t="s">
        <v>12</v>
      </c>
      <c r="C9" s="28" t="s">
        <v>21</v>
      </c>
      <c r="D9" s="29" t="s">
        <v>108</v>
      </c>
      <c r="E9" s="30"/>
      <c r="F9" s="80"/>
      <c r="G9" s="79" t="s">
        <v>18</v>
      </c>
      <c r="H9" s="19"/>
      <c r="I9" s="19"/>
      <c r="J9" s="279" t="s">
        <v>29</v>
      </c>
      <c r="K9" s="279"/>
      <c r="L9" s="280"/>
      <c r="M9" s="91" t="s">
        <v>30</v>
      </c>
      <c r="N9" s="28" t="s">
        <v>35</v>
      </c>
      <c r="O9" s="32" t="s">
        <v>8</v>
      </c>
      <c r="P9" s="28" t="s">
        <v>9</v>
      </c>
      <c r="Q9" s="32" t="s">
        <v>10</v>
      </c>
      <c r="R9" s="98"/>
    </row>
    <row r="10" spans="2:18" ht="15" thickBot="1">
      <c r="B10" s="373" t="s">
        <v>11</v>
      </c>
      <c r="C10" s="33" t="s">
        <v>4</v>
      </c>
      <c r="D10" s="34" t="s">
        <v>32</v>
      </c>
      <c r="E10" s="35" t="s">
        <v>33</v>
      </c>
      <c r="F10" s="81" t="s">
        <v>34</v>
      </c>
      <c r="G10" s="20">
        <v>1</v>
      </c>
      <c r="H10" s="21">
        <v>2</v>
      </c>
      <c r="I10" s="21">
        <v>3</v>
      </c>
      <c r="J10" s="281" t="s">
        <v>5</v>
      </c>
      <c r="K10" s="281" t="s">
        <v>6</v>
      </c>
      <c r="L10" s="282" t="s">
        <v>7</v>
      </c>
      <c r="M10" s="92" t="s">
        <v>31</v>
      </c>
      <c r="N10" s="33" t="s">
        <v>19</v>
      </c>
      <c r="O10" s="37" t="s">
        <v>22</v>
      </c>
      <c r="P10" s="33" t="s">
        <v>13</v>
      </c>
      <c r="Q10" s="37" t="s">
        <v>14</v>
      </c>
      <c r="R10" s="93" t="s">
        <v>38</v>
      </c>
    </row>
    <row r="11" spans="2:18" ht="13.5" customHeight="1">
      <c r="B11" s="375">
        <v>1</v>
      </c>
      <c r="C11" s="83">
        <f>IF(ISBLANK('Raw FRM data'!C11),"",'Raw FRM data'!C11)</f>
      </c>
      <c r="D11" s="85"/>
      <c r="E11" s="82"/>
      <c r="F11" s="88"/>
      <c r="G11" s="421">
        <f aca="true" t="shared" si="0" ref="G11:G50">IF(OR(ISBLANK(D11),ISTEXT(D11)),0,D11)</f>
        <v>0</v>
      </c>
      <c r="H11" s="422">
        <f aca="true" t="shared" si="1" ref="H11:H50">IF(OR(ISBLANK(E11),ISTEXT(E11)),0,E11)</f>
        <v>0</v>
      </c>
      <c r="I11" s="422">
        <f aca="true" t="shared" si="2" ref="I11:I50">IF(OR(ISBLANK(F11),ISTEXT(F11)),0,F11)</f>
        <v>0</v>
      </c>
      <c r="J11" s="283">
        <f aca="true" t="shared" si="3" ref="J11:J49">IF(M11&lt;2,"",IF(OR(G11+H11=0,G11+I11=0),"",IF(AND(OR(2*G11/(G11+H11)&lt;0.93,2*G11/(G11+H11)&gt;1.07),OR(2*G11/(G11+I11)&lt;0.93,2*G11/(G11+I11)&gt;1.07)),"OUT","OK")))</f>
      </c>
      <c r="K11" s="283">
        <f aca="true" t="shared" si="4" ref="K11:K49">IF(M11&lt;2,"",IF(OR(H11+G11=0,H11+I11=0),"",IF(AND(OR(2*H11/(H11+G11)&lt;0.93,2*H11/(H11+G11)&gt;1.07),OR(2*H11/(H11+I11)&lt;0.93,2*H11/(H11+I11)&gt;1.07)),"OUT","OK")))</f>
      </c>
      <c r="L11" s="377">
        <f aca="true" t="shared" si="5" ref="L11:L49">IF(M11&lt;2,"",IF(OR(I11+G11=0,I11+H11=0),"",IF(AND(OR(2*I11/(I11+G11)&lt;0.93,2*I11/(I11+G11)&gt;1.07),OR(2*I11/(I11+H11)&lt;0.93,2*I11/(I11+H11)&gt;1.07)),"OUT","OK")))</f>
      </c>
      <c r="M11" s="45">
        <f aca="true" t="shared" si="6" ref="M11:M50">IF(COUNT(D11:F11),COUNT(D11:F11),"")</f>
      </c>
      <c r="N11" s="41">
        <f>IF(M11="","",IF(OR('Raw FRM data'!R11&lt;3,'Raw FRM data'!R11&gt;200,M11&lt;2),"NOT VALID","ok"))</f>
      </c>
      <c r="O11" s="309">
        <f aca="true" t="shared" si="7" ref="O11:O50">IF(ISERROR(AVERAGE(D11:F11)),"",AVERAGE(D11:F11))</f>
      </c>
      <c r="P11" s="42">
        <f aca="true" t="shared" si="8" ref="P11:P50">IF(M11="","",IF(M11&lt;2,"--  ",STDEV(D11:F11)))</f>
      </c>
      <c r="Q11" s="413">
        <f aca="true" t="shared" si="9" ref="Q11:Q50">IF(P11="","",IF(P11="--  ","--  ",P11/O11))</f>
      </c>
      <c r="R11" s="94"/>
    </row>
    <row r="12" spans="2:18" ht="12.75">
      <c r="B12" s="376">
        <v>2</v>
      </c>
      <c r="C12" s="84">
        <f>IF(ISBLANK('Raw FRM data'!C12),"",'Raw FRM data'!C12)</f>
      </c>
      <c r="D12" s="85"/>
      <c r="E12" s="85"/>
      <c r="F12" s="89"/>
      <c r="G12" s="423">
        <f t="shared" si="0"/>
        <v>0</v>
      </c>
      <c r="H12" s="424">
        <f t="shared" si="1"/>
        <v>0</v>
      </c>
      <c r="I12" s="424">
        <f t="shared" si="2"/>
        <v>0</v>
      </c>
      <c r="J12" s="284">
        <f t="shared" si="3"/>
      </c>
      <c r="K12" s="284">
        <f t="shared" si="4"/>
      </c>
      <c r="L12" s="378">
        <f t="shared" si="5"/>
      </c>
      <c r="M12" s="46">
        <f t="shared" si="6"/>
      </c>
      <c r="N12" s="43">
        <f>IF(M12="","",IF(OR('Raw FRM data'!R12&lt;3,'Raw FRM data'!R12&gt;200,M12&lt;2),"NOT VALID","ok"))</f>
      </c>
      <c r="O12" s="309">
        <f t="shared" si="7"/>
      </c>
      <c r="P12" s="44">
        <f t="shared" si="8"/>
      </c>
      <c r="Q12" s="414">
        <f t="shared" si="9"/>
      </c>
      <c r="R12" s="95"/>
    </row>
    <row r="13" spans="2:18" ht="12.75">
      <c r="B13" s="376">
        <v>3</v>
      </c>
      <c r="C13" s="84">
        <f>IF(ISBLANK('Raw FRM data'!C13),"",'Raw FRM data'!C13)</f>
      </c>
      <c r="D13" s="85"/>
      <c r="E13" s="85"/>
      <c r="F13" s="89"/>
      <c r="G13" s="423">
        <f t="shared" si="0"/>
        <v>0</v>
      </c>
      <c r="H13" s="424">
        <f t="shared" si="1"/>
        <v>0</v>
      </c>
      <c r="I13" s="424">
        <f t="shared" si="2"/>
        <v>0</v>
      </c>
      <c r="J13" s="284">
        <f t="shared" si="3"/>
      </c>
      <c r="K13" s="284">
        <f t="shared" si="4"/>
      </c>
      <c r="L13" s="378">
        <f t="shared" si="5"/>
      </c>
      <c r="M13" s="46">
        <f t="shared" si="6"/>
      </c>
      <c r="N13" s="43">
        <f>IF(M13="","",IF(OR('Raw FRM data'!R13&lt;3,'Raw FRM data'!R13&gt;200,M13&lt;2),"NOT VALID","ok"))</f>
      </c>
      <c r="O13" s="309">
        <f t="shared" si="7"/>
      </c>
      <c r="P13" s="44">
        <f t="shared" si="8"/>
      </c>
      <c r="Q13" s="414">
        <f t="shared" si="9"/>
      </c>
      <c r="R13" s="95"/>
    </row>
    <row r="14" spans="2:18" ht="12.75">
      <c r="B14" s="376">
        <v>4</v>
      </c>
      <c r="C14" s="84">
        <f>IF(ISBLANK('Raw FRM data'!C14),"",'Raw FRM data'!C14)</f>
      </c>
      <c r="D14" s="85"/>
      <c r="E14" s="85"/>
      <c r="F14" s="89"/>
      <c r="G14" s="423">
        <f t="shared" si="0"/>
        <v>0</v>
      </c>
      <c r="H14" s="424">
        <f t="shared" si="1"/>
        <v>0</v>
      </c>
      <c r="I14" s="424">
        <f t="shared" si="2"/>
        <v>0</v>
      </c>
      <c r="J14" s="284">
        <f t="shared" si="3"/>
      </c>
      <c r="K14" s="284">
        <f t="shared" si="4"/>
      </c>
      <c r="L14" s="378">
        <f t="shared" si="5"/>
      </c>
      <c r="M14" s="46">
        <f t="shared" si="6"/>
      </c>
      <c r="N14" s="43">
        <f>IF(M14="","",IF(OR('Raw FRM data'!R14&lt;3,'Raw FRM data'!R14&gt;200,M14&lt;2),"NOT VALID","ok"))</f>
      </c>
      <c r="O14" s="309">
        <f t="shared" si="7"/>
      </c>
      <c r="P14" s="44">
        <f t="shared" si="8"/>
      </c>
      <c r="Q14" s="414">
        <f t="shared" si="9"/>
      </c>
      <c r="R14" s="95"/>
    </row>
    <row r="15" spans="2:18" ht="12.75">
      <c r="B15" s="376">
        <v>5</v>
      </c>
      <c r="C15" s="84">
        <f>IF(ISBLANK('Raw FRM data'!C15),"",'Raw FRM data'!C15)</f>
      </c>
      <c r="D15" s="85"/>
      <c r="E15" s="85"/>
      <c r="F15" s="89"/>
      <c r="G15" s="423">
        <f t="shared" si="0"/>
        <v>0</v>
      </c>
      <c r="H15" s="424">
        <f t="shared" si="1"/>
        <v>0</v>
      </c>
      <c r="I15" s="424">
        <f t="shared" si="2"/>
        <v>0</v>
      </c>
      <c r="J15" s="284">
        <f t="shared" si="3"/>
      </c>
      <c r="K15" s="284">
        <f t="shared" si="4"/>
      </c>
      <c r="L15" s="378">
        <f t="shared" si="5"/>
      </c>
      <c r="M15" s="46">
        <f t="shared" si="6"/>
      </c>
      <c r="N15" s="43">
        <f>IF(M15="","",IF(OR('Raw FRM data'!R15&lt;3,'Raw FRM data'!R15&gt;200,M15&lt;2),"NOT VALID","ok"))</f>
      </c>
      <c r="O15" s="309">
        <f t="shared" si="7"/>
      </c>
      <c r="P15" s="44">
        <f t="shared" si="8"/>
      </c>
      <c r="Q15" s="414">
        <f t="shared" si="9"/>
      </c>
      <c r="R15" s="95"/>
    </row>
    <row r="16" spans="2:18" ht="12.75">
      <c r="B16" s="376">
        <v>6</v>
      </c>
      <c r="C16" s="84">
        <f>IF(ISBLANK('Raw FRM data'!C16),"",'Raw FRM data'!C16)</f>
      </c>
      <c r="D16" s="85"/>
      <c r="E16" s="85"/>
      <c r="F16" s="89"/>
      <c r="G16" s="423">
        <f t="shared" si="0"/>
        <v>0</v>
      </c>
      <c r="H16" s="424">
        <f t="shared" si="1"/>
        <v>0</v>
      </c>
      <c r="I16" s="424">
        <f t="shared" si="2"/>
        <v>0</v>
      </c>
      <c r="J16" s="284">
        <f t="shared" si="3"/>
      </c>
      <c r="K16" s="284">
        <f t="shared" si="4"/>
      </c>
      <c r="L16" s="378">
        <f t="shared" si="5"/>
      </c>
      <c r="M16" s="46">
        <f t="shared" si="6"/>
      </c>
      <c r="N16" s="43">
        <f>IF(M16="","",IF(OR('Raw FRM data'!R16&lt;3,'Raw FRM data'!R16&gt;200,M16&lt;2),"NOT VALID","ok"))</f>
      </c>
      <c r="O16" s="309">
        <f t="shared" si="7"/>
      </c>
      <c r="P16" s="44">
        <f t="shared" si="8"/>
      </c>
      <c r="Q16" s="414">
        <f t="shared" si="9"/>
      </c>
      <c r="R16" s="95"/>
    </row>
    <row r="17" spans="2:18" ht="12.75">
      <c r="B17" s="376">
        <v>7</v>
      </c>
      <c r="C17" s="84">
        <f>IF(ISBLANK('Raw FRM data'!C17),"",'Raw FRM data'!C17)</f>
      </c>
      <c r="D17" s="85"/>
      <c r="E17" s="85"/>
      <c r="F17" s="89"/>
      <c r="G17" s="423">
        <f t="shared" si="0"/>
        <v>0</v>
      </c>
      <c r="H17" s="424">
        <f t="shared" si="1"/>
        <v>0</v>
      </c>
      <c r="I17" s="424">
        <f t="shared" si="2"/>
        <v>0</v>
      </c>
      <c r="J17" s="284">
        <f t="shared" si="3"/>
      </c>
      <c r="K17" s="284">
        <f t="shared" si="4"/>
      </c>
      <c r="L17" s="378">
        <f t="shared" si="5"/>
      </c>
      <c r="M17" s="46">
        <f t="shared" si="6"/>
      </c>
      <c r="N17" s="43">
        <f>IF(M17="","",IF(OR('Raw FRM data'!R17&lt;3,'Raw FRM data'!R17&gt;200,M17&lt;2),"NOT VALID","ok"))</f>
      </c>
      <c r="O17" s="309">
        <f t="shared" si="7"/>
      </c>
      <c r="P17" s="44">
        <f t="shared" si="8"/>
      </c>
      <c r="Q17" s="414">
        <f t="shared" si="9"/>
      </c>
      <c r="R17" s="95"/>
    </row>
    <row r="18" spans="2:18" ht="12.75">
      <c r="B18" s="376">
        <v>8</v>
      </c>
      <c r="C18" s="84">
        <f>IF(ISBLANK('Raw FRM data'!C18),"",'Raw FRM data'!C18)</f>
      </c>
      <c r="D18" s="85"/>
      <c r="E18" s="85"/>
      <c r="F18" s="89"/>
      <c r="G18" s="423">
        <f t="shared" si="0"/>
        <v>0</v>
      </c>
      <c r="H18" s="424">
        <f t="shared" si="1"/>
        <v>0</v>
      </c>
      <c r="I18" s="424">
        <f t="shared" si="2"/>
        <v>0</v>
      </c>
      <c r="J18" s="284">
        <f t="shared" si="3"/>
      </c>
      <c r="K18" s="284">
        <f t="shared" si="4"/>
      </c>
      <c r="L18" s="378">
        <f t="shared" si="5"/>
      </c>
      <c r="M18" s="46">
        <f t="shared" si="6"/>
      </c>
      <c r="N18" s="43">
        <f>IF(M18="","",IF(OR('Raw FRM data'!R18&lt;3,'Raw FRM data'!R18&gt;200,M18&lt;2),"NOT VALID","ok"))</f>
      </c>
      <c r="O18" s="309">
        <f t="shared" si="7"/>
      </c>
      <c r="P18" s="44">
        <f t="shared" si="8"/>
      </c>
      <c r="Q18" s="414">
        <f t="shared" si="9"/>
      </c>
      <c r="R18" s="95"/>
    </row>
    <row r="19" spans="2:18" ht="12.75">
      <c r="B19" s="376">
        <v>9</v>
      </c>
      <c r="C19" s="84">
        <f>IF(ISBLANK('Raw FRM data'!C19),"",'Raw FRM data'!C19)</f>
      </c>
      <c r="D19" s="85"/>
      <c r="E19" s="85"/>
      <c r="F19" s="89"/>
      <c r="G19" s="423">
        <f t="shared" si="0"/>
        <v>0</v>
      </c>
      <c r="H19" s="424">
        <f t="shared" si="1"/>
        <v>0</v>
      </c>
      <c r="I19" s="424">
        <f t="shared" si="2"/>
        <v>0</v>
      </c>
      <c r="J19" s="284">
        <f t="shared" si="3"/>
      </c>
      <c r="K19" s="284">
        <f t="shared" si="4"/>
      </c>
      <c r="L19" s="378">
        <f t="shared" si="5"/>
      </c>
      <c r="M19" s="46">
        <f t="shared" si="6"/>
      </c>
      <c r="N19" s="43">
        <f>IF(M19="","",IF(OR('Raw FRM data'!R19&lt;3,'Raw FRM data'!R19&gt;200,M19&lt;2),"NOT VALID","ok"))</f>
      </c>
      <c r="O19" s="309">
        <f t="shared" si="7"/>
      </c>
      <c r="P19" s="44">
        <f t="shared" si="8"/>
      </c>
      <c r="Q19" s="414">
        <f t="shared" si="9"/>
      </c>
      <c r="R19" s="95"/>
    </row>
    <row r="20" spans="2:18" ht="12.75">
      <c r="B20" s="376">
        <v>10</v>
      </c>
      <c r="C20" s="84">
        <f>IF(ISBLANK('Raw FRM data'!C20),"",'Raw FRM data'!C20)</f>
      </c>
      <c r="D20" s="85"/>
      <c r="E20" s="85"/>
      <c r="F20" s="89"/>
      <c r="G20" s="423">
        <f t="shared" si="0"/>
        <v>0</v>
      </c>
      <c r="H20" s="424">
        <f t="shared" si="1"/>
        <v>0</v>
      </c>
      <c r="I20" s="424">
        <f t="shared" si="2"/>
        <v>0</v>
      </c>
      <c r="J20" s="284">
        <f t="shared" si="3"/>
      </c>
      <c r="K20" s="284">
        <f t="shared" si="4"/>
      </c>
      <c r="L20" s="378">
        <f t="shared" si="5"/>
      </c>
      <c r="M20" s="46">
        <f t="shared" si="6"/>
      </c>
      <c r="N20" s="43">
        <f>IF(M20="","",IF(OR('Raw FRM data'!R20&lt;3,'Raw FRM data'!R20&gt;200,M20&lt;2),"NOT VALID","ok"))</f>
      </c>
      <c r="O20" s="309">
        <f t="shared" si="7"/>
      </c>
      <c r="P20" s="44">
        <f t="shared" si="8"/>
      </c>
      <c r="Q20" s="414">
        <f t="shared" si="9"/>
      </c>
      <c r="R20" s="95"/>
    </row>
    <row r="21" spans="2:18" ht="12.75">
      <c r="B21" s="376">
        <v>11</v>
      </c>
      <c r="C21" s="84">
        <f>IF(ISBLANK('Raw FRM data'!C21),"",'Raw FRM data'!C21)</f>
      </c>
      <c r="D21" s="85"/>
      <c r="E21" s="85"/>
      <c r="F21" s="89"/>
      <c r="G21" s="423">
        <f t="shared" si="0"/>
        <v>0</v>
      </c>
      <c r="H21" s="424">
        <f t="shared" si="1"/>
        <v>0</v>
      </c>
      <c r="I21" s="424">
        <f t="shared" si="2"/>
        <v>0</v>
      </c>
      <c r="J21" s="284">
        <f t="shared" si="3"/>
      </c>
      <c r="K21" s="284">
        <f t="shared" si="4"/>
      </c>
      <c r="L21" s="378">
        <f t="shared" si="5"/>
      </c>
      <c r="M21" s="46">
        <f t="shared" si="6"/>
      </c>
      <c r="N21" s="43">
        <f>IF(M21="","",IF(OR('Raw FRM data'!R21&lt;3,'Raw FRM data'!R21&gt;200,M21&lt;2),"NOT VALID","ok"))</f>
      </c>
      <c r="O21" s="309">
        <f t="shared" si="7"/>
      </c>
      <c r="P21" s="44">
        <f t="shared" si="8"/>
      </c>
      <c r="Q21" s="414">
        <f t="shared" si="9"/>
      </c>
      <c r="R21" s="95"/>
    </row>
    <row r="22" spans="2:18" ht="12.75">
      <c r="B22" s="376">
        <v>12</v>
      </c>
      <c r="C22" s="84">
        <f>IF(ISBLANK('Raw FRM data'!C22),"",'Raw FRM data'!C22)</f>
      </c>
      <c r="D22" s="85"/>
      <c r="E22" s="85"/>
      <c r="F22" s="89"/>
      <c r="G22" s="423">
        <f t="shared" si="0"/>
        <v>0</v>
      </c>
      <c r="H22" s="424">
        <f t="shared" si="1"/>
        <v>0</v>
      </c>
      <c r="I22" s="424">
        <f t="shared" si="2"/>
        <v>0</v>
      </c>
      <c r="J22" s="284">
        <f t="shared" si="3"/>
      </c>
      <c r="K22" s="284">
        <f t="shared" si="4"/>
      </c>
      <c r="L22" s="378">
        <f t="shared" si="5"/>
      </c>
      <c r="M22" s="46">
        <f t="shared" si="6"/>
      </c>
      <c r="N22" s="43">
        <f>IF(M22="","",IF(OR('Raw FRM data'!R22&lt;3,'Raw FRM data'!R22&gt;200,M22&lt;2),"NOT VALID","ok"))</f>
      </c>
      <c r="O22" s="309">
        <f t="shared" si="7"/>
      </c>
      <c r="P22" s="44">
        <f t="shared" si="8"/>
      </c>
      <c r="Q22" s="414">
        <f t="shared" si="9"/>
      </c>
      <c r="R22" s="95"/>
    </row>
    <row r="23" spans="2:18" ht="12.75">
      <c r="B23" s="376">
        <v>13</v>
      </c>
      <c r="C23" s="84">
        <f>IF(ISBLANK('Raw FRM data'!C23),"",'Raw FRM data'!C23)</f>
      </c>
      <c r="D23" s="85"/>
      <c r="E23" s="85"/>
      <c r="F23" s="89"/>
      <c r="G23" s="423">
        <f t="shared" si="0"/>
        <v>0</v>
      </c>
      <c r="H23" s="424">
        <f t="shared" si="1"/>
        <v>0</v>
      </c>
      <c r="I23" s="424">
        <f t="shared" si="2"/>
        <v>0</v>
      </c>
      <c r="J23" s="284">
        <f t="shared" si="3"/>
      </c>
      <c r="K23" s="284">
        <f t="shared" si="4"/>
      </c>
      <c r="L23" s="378">
        <f t="shared" si="5"/>
      </c>
      <c r="M23" s="46">
        <f t="shared" si="6"/>
      </c>
      <c r="N23" s="43">
        <f>IF(M23="","",IF(OR('Raw FRM data'!R23&lt;3,'Raw FRM data'!R23&gt;200,M23&lt;2),"NOT VALID","ok"))</f>
      </c>
      <c r="O23" s="309">
        <f t="shared" si="7"/>
      </c>
      <c r="P23" s="44">
        <f t="shared" si="8"/>
      </c>
      <c r="Q23" s="414">
        <f t="shared" si="9"/>
      </c>
      <c r="R23" s="95"/>
    </row>
    <row r="24" spans="2:18" ht="12.75">
      <c r="B24" s="376">
        <v>14</v>
      </c>
      <c r="C24" s="84">
        <f>IF(ISBLANK('Raw FRM data'!C24),"",'Raw FRM data'!C24)</f>
      </c>
      <c r="D24" s="85"/>
      <c r="E24" s="85"/>
      <c r="F24" s="89"/>
      <c r="G24" s="423">
        <f t="shared" si="0"/>
        <v>0</v>
      </c>
      <c r="H24" s="424">
        <f t="shared" si="1"/>
        <v>0</v>
      </c>
      <c r="I24" s="424">
        <f t="shared" si="2"/>
        <v>0</v>
      </c>
      <c r="J24" s="284">
        <f t="shared" si="3"/>
      </c>
      <c r="K24" s="284">
        <f t="shared" si="4"/>
      </c>
      <c r="L24" s="378">
        <f t="shared" si="5"/>
      </c>
      <c r="M24" s="46">
        <f t="shared" si="6"/>
      </c>
      <c r="N24" s="43">
        <f>IF(M24="","",IF(OR('Raw FRM data'!R24&lt;3,'Raw FRM data'!R24&gt;200,M24&lt;2),"NOT VALID","ok"))</f>
      </c>
      <c r="O24" s="309">
        <f t="shared" si="7"/>
      </c>
      <c r="P24" s="44">
        <f t="shared" si="8"/>
      </c>
      <c r="Q24" s="414">
        <f t="shared" si="9"/>
      </c>
      <c r="R24" s="95"/>
    </row>
    <row r="25" spans="2:18" ht="12.75">
      <c r="B25" s="376">
        <v>15</v>
      </c>
      <c r="C25" s="84">
        <f>IF(ISBLANK('Raw FRM data'!C25),"",'Raw FRM data'!C25)</f>
      </c>
      <c r="D25" s="85"/>
      <c r="E25" s="85"/>
      <c r="F25" s="89"/>
      <c r="G25" s="423">
        <f t="shared" si="0"/>
        <v>0</v>
      </c>
      <c r="H25" s="424">
        <f t="shared" si="1"/>
        <v>0</v>
      </c>
      <c r="I25" s="424">
        <f t="shared" si="2"/>
        <v>0</v>
      </c>
      <c r="J25" s="284">
        <f t="shared" si="3"/>
      </c>
      <c r="K25" s="284">
        <f t="shared" si="4"/>
      </c>
      <c r="L25" s="378">
        <f t="shared" si="5"/>
      </c>
      <c r="M25" s="46">
        <f t="shared" si="6"/>
      </c>
      <c r="N25" s="43">
        <f>IF(M25="","",IF(OR('Raw FRM data'!R25&lt;3,'Raw FRM data'!R25&gt;200,M25&lt;2),"NOT VALID","ok"))</f>
      </c>
      <c r="O25" s="309">
        <f t="shared" si="7"/>
      </c>
      <c r="P25" s="44">
        <f t="shared" si="8"/>
      </c>
      <c r="Q25" s="414">
        <f t="shared" si="9"/>
      </c>
      <c r="R25" s="95"/>
    </row>
    <row r="26" spans="2:18" ht="12.75">
      <c r="B26" s="376">
        <v>16</v>
      </c>
      <c r="C26" s="84">
        <f>IF(ISBLANK('Raw FRM data'!C26),"",'Raw FRM data'!C26)</f>
      </c>
      <c r="D26" s="85"/>
      <c r="E26" s="85"/>
      <c r="F26" s="89"/>
      <c r="G26" s="423">
        <f t="shared" si="0"/>
        <v>0</v>
      </c>
      <c r="H26" s="424">
        <f t="shared" si="1"/>
        <v>0</v>
      </c>
      <c r="I26" s="424">
        <f t="shared" si="2"/>
        <v>0</v>
      </c>
      <c r="J26" s="284">
        <f t="shared" si="3"/>
      </c>
      <c r="K26" s="284">
        <f t="shared" si="4"/>
      </c>
      <c r="L26" s="378">
        <f t="shared" si="5"/>
      </c>
      <c r="M26" s="46">
        <f t="shared" si="6"/>
      </c>
      <c r="N26" s="43">
        <f>IF(M26="","",IF(OR('Raw FRM data'!R26&lt;3,'Raw FRM data'!R26&gt;200,M26&lt;2),"NOT VALID","ok"))</f>
      </c>
      <c r="O26" s="309">
        <f t="shared" si="7"/>
      </c>
      <c r="P26" s="44">
        <f t="shared" si="8"/>
      </c>
      <c r="Q26" s="414">
        <f t="shared" si="9"/>
      </c>
      <c r="R26" s="95"/>
    </row>
    <row r="27" spans="2:18" ht="12.75">
      <c r="B27" s="376">
        <v>17</v>
      </c>
      <c r="C27" s="84">
        <f>IF(ISBLANK('Raw FRM data'!C27),"",'Raw FRM data'!C27)</f>
      </c>
      <c r="D27" s="85"/>
      <c r="E27" s="85"/>
      <c r="F27" s="89"/>
      <c r="G27" s="423">
        <f t="shared" si="0"/>
        <v>0</v>
      </c>
      <c r="H27" s="424">
        <f t="shared" si="1"/>
        <v>0</v>
      </c>
      <c r="I27" s="424">
        <f t="shared" si="2"/>
        <v>0</v>
      </c>
      <c r="J27" s="284">
        <f t="shared" si="3"/>
      </c>
      <c r="K27" s="284">
        <f t="shared" si="4"/>
      </c>
      <c r="L27" s="378">
        <f t="shared" si="5"/>
      </c>
      <c r="M27" s="46">
        <f t="shared" si="6"/>
      </c>
      <c r="N27" s="43">
        <f>IF(M27="","",IF(OR('Raw FRM data'!R27&lt;3,'Raw FRM data'!R27&gt;200,M27&lt;2),"NOT VALID","ok"))</f>
      </c>
      <c r="O27" s="309">
        <f t="shared" si="7"/>
      </c>
      <c r="P27" s="44">
        <f t="shared" si="8"/>
      </c>
      <c r="Q27" s="414">
        <f t="shared" si="9"/>
      </c>
      <c r="R27" s="95"/>
    </row>
    <row r="28" spans="2:18" ht="12.75">
      <c r="B28" s="376">
        <v>18</v>
      </c>
      <c r="C28" s="84">
        <f>IF(ISBLANK('Raw FRM data'!C28),"",'Raw FRM data'!C28)</f>
      </c>
      <c r="D28" s="85"/>
      <c r="E28" s="85"/>
      <c r="F28" s="89"/>
      <c r="G28" s="423">
        <f t="shared" si="0"/>
        <v>0</v>
      </c>
      <c r="H28" s="424">
        <f t="shared" si="1"/>
        <v>0</v>
      </c>
      <c r="I28" s="424">
        <f t="shared" si="2"/>
        <v>0</v>
      </c>
      <c r="J28" s="284">
        <f t="shared" si="3"/>
      </c>
      <c r="K28" s="284">
        <f t="shared" si="4"/>
      </c>
      <c r="L28" s="378">
        <f t="shared" si="5"/>
      </c>
      <c r="M28" s="46">
        <f t="shared" si="6"/>
      </c>
      <c r="N28" s="43">
        <f>IF(M28="","",IF(OR('Raw FRM data'!R28&lt;3,'Raw FRM data'!R28&gt;200,M28&lt;2),"NOT VALID","ok"))</f>
      </c>
      <c r="O28" s="309">
        <f t="shared" si="7"/>
      </c>
      <c r="P28" s="44">
        <f t="shared" si="8"/>
      </c>
      <c r="Q28" s="414">
        <f t="shared" si="9"/>
      </c>
      <c r="R28" s="95"/>
    </row>
    <row r="29" spans="2:18" ht="12.75">
      <c r="B29" s="376">
        <v>19</v>
      </c>
      <c r="C29" s="84">
        <f>IF(ISBLANK('Raw FRM data'!C29),"",'Raw FRM data'!C29)</f>
      </c>
      <c r="D29" s="85"/>
      <c r="E29" s="85"/>
      <c r="F29" s="89"/>
      <c r="G29" s="423">
        <f t="shared" si="0"/>
        <v>0</v>
      </c>
      <c r="H29" s="424">
        <f t="shared" si="1"/>
        <v>0</v>
      </c>
      <c r="I29" s="424">
        <f t="shared" si="2"/>
        <v>0</v>
      </c>
      <c r="J29" s="284">
        <f t="shared" si="3"/>
      </c>
      <c r="K29" s="284">
        <f t="shared" si="4"/>
      </c>
      <c r="L29" s="378">
        <f t="shared" si="5"/>
      </c>
      <c r="M29" s="46">
        <f t="shared" si="6"/>
      </c>
      <c r="N29" s="43">
        <f>IF(M29="","",IF(OR('Raw FRM data'!R29&lt;3,'Raw FRM data'!R29&gt;200,M29&lt;2),"NOT VALID","ok"))</f>
      </c>
      <c r="O29" s="309">
        <f t="shared" si="7"/>
      </c>
      <c r="P29" s="44">
        <f t="shared" si="8"/>
      </c>
      <c r="Q29" s="414">
        <f t="shared" si="9"/>
      </c>
      <c r="R29" s="95"/>
    </row>
    <row r="30" spans="2:18" ht="12.75">
      <c r="B30" s="376">
        <v>20</v>
      </c>
      <c r="C30" s="84">
        <f>IF(ISBLANK('Raw FRM data'!C30),"",'Raw FRM data'!C30)</f>
      </c>
      <c r="D30" s="85"/>
      <c r="E30" s="85"/>
      <c r="F30" s="89"/>
      <c r="G30" s="423">
        <f t="shared" si="0"/>
        <v>0</v>
      </c>
      <c r="H30" s="424">
        <f t="shared" si="1"/>
        <v>0</v>
      </c>
      <c r="I30" s="424">
        <f t="shared" si="2"/>
        <v>0</v>
      </c>
      <c r="J30" s="284">
        <f t="shared" si="3"/>
      </c>
      <c r="K30" s="284">
        <f t="shared" si="4"/>
      </c>
      <c r="L30" s="378">
        <f t="shared" si="5"/>
      </c>
      <c r="M30" s="46">
        <f t="shared" si="6"/>
      </c>
      <c r="N30" s="43">
        <f>IF(M30="","",IF(OR('Raw FRM data'!R30&lt;3,'Raw FRM data'!R30&gt;200,M30&lt;2),"NOT VALID","ok"))</f>
      </c>
      <c r="O30" s="309">
        <f t="shared" si="7"/>
      </c>
      <c r="P30" s="44">
        <f t="shared" si="8"/>
      </c>
      <c r="Q30" s="414">
        <f t="shared" si="9"/>
      </c>
      <c r="R30" s="95"/>
    </row>
    <row r="31" spans="2:18" ht="12.75">
      <c r="B31" s="376">
        <v>21</v>
      </c>
      <c r="C31" s="84">
        <f>IF(ISBLANK('Raw FRM data'!C31),"",'Raw FRM data'!C31)</f>
      </c>
      <c r="D31" s="85"/>
      <c r="E31" s="85"/>
      <c r="F31" s="89"/>
      <c r="G31" s="423">
        <f t="shared" si="0"/>
        <v>0</v>
      </c>
      <c r="H31" s="424">
        <f t="shared" si="1"/>
        <v>0</v>
      </c>
      <c r="I31" s="424">
        <f t="shared" si="2"/>
        <v>0</v>
      </c>
      <c r="J31" s="284">
        <f t="shared" si="3"/>
      </c>
      <c r="K31" s="284">
        <f t="shared" si="4"/>
      </c>
      <c r="L31" s="378">
        <f t="shared" si="5"/>
      </c>
      <c r="M31" s="46">
        <f t="shared" si="6"/>
      </c>
      <c r="N31" s="43">
        <f>IF(M31="","",IF(OR('Raw FRM data'!R31&lt;3,'Raw FRM data'!R31&gt;200,M31&lt;2),"NOT VALID","ok"))</f>
      </c>
      <c r="O31" s="309">
        <f t="shared" si="7"/>
      </c>
      <c r="P31" s="44">
        <f t="shared" si="8"/>
      </c>
      <c r="Q31" s="414">
        <f t="shared" si="9"/>
      </c>
      <c r="R31" s="95"/>
    </row>
    <row r="32" spans="2:18" ht="12.75">
      <c r="B32" s="376">
        <v>22</v>
      </c>
      <c r="C32" s="84">
        <f>IF(ISBLANK('Raw FRM data'!C32),"",'Raw FRM data'!C32)</f>
      </c>
      <c r="D32" s="85"/>
      <c r="E32" s="85"/>
      <c r="F32" s="89"/>
      <c r="G32" s="423">
        <f t="shared" si="0"/>
        <v>0</v>
      </c>
      <c r="H32" s="424">
        <f t="shared" si="1"/>
        <v>0</v>
      </c>
      <c r="I32" s="424">
        <f t="shared" si="2"/>
        <v>0</v>
      </c>
      <c r="J32" s="284">
        <f t="shared" si="3"/>
      </c>
      <c r="K32" s="284">
        <f t="shared" si="4"/>
      </c>
      <c r="L32" s="378">
        <f t="shared" si="5"/>
      </c>
      <c r="M32" s="46">
        <f t="shared" si="6"/>
      </c>
      <c r="N32" s="43">
        <f>IF(M32="","",IF(OR('Raw FRM data'!R32&lt;3,'Raw FRM data'!R32&gt;200,M32&lt;2),"NOT VALID","ok"))</f>
      </c>
      <c r="O32" s="309">
        <f t="shared" si="7"/>
      </c>
      <c r="P32" s="44">
        <f t="shared" si="8"/>
      </c>
      <c r="Q32" s="414">
        <f t="shared" si="9"/>
      </c>
      <c r="R32" s="95"/>
    </row>
    <row r="33" spans="2:18" ht="12.75">
      <c r="B33" s="376">
        <v>23</v>
      </c>
      <c r="C33" s="84">
        <f>IF(ISBLANK('Raw FRM data'!C33),"",'Raw FRM data'!C33)</f>
      </c>
      <c r="D33" s="85"/>
      <c r="E33" s="85"/>
      <c r="F33" s="89"/>
      <c r="G33" s="423">
        <f t="shared" si="0"/>
        <v>0</v>
      </c>
      <c r="H33" s="424">
        <f t="shared" si="1"/>
        <v>0</v>
      </c>
      <c r="I33" s="424">
        <f t="shared" si="2"/>
        <v>0</v>
      </c>
      <c r="J33" s="284">
        <f t="shared" si="3"/>
      </c>
      <c r="K33" s="284">
        <f t="shared" si="4"/>
      </c>
      <c r="L33" s="378">
        <f t="shared" si="5"/>
      </c>
      <c r="M33" s="46">
        <f t="shared" si="6"/>
      </c>
      <c r="N33" s="43">
        <f>IF(M33="","",IF(OR('Raw FRM data'!R33&lt;3,'Raw FRM data'!R33&gt;200,M33&lt;2),"NOT VALID","ok"))</f>
      </c>
      <c r="O33" s="309">
        <f t="shared" si="7"/>
      </c>
      <c r="P33" s="44">
        <f t="shared" si="8"/>
      </c>
      <c r="Q33" s="414">
        <f t="shared" si="9"/>
      </c>
      <c r="R33" s="95"/>
    </row>
    <row r="34" spans="2:18" ht="13.5" customHeight="1">
      <c r="B34" s="376">
        <v>24</v>
      </c>
      <c r="C34" s="84">
        <f>IF(ISBLANK('Raw FRM data'!C34),"",'Raw FRM data'!C34)</f>
      </c>
      <c r="D34" s="87"/>
      <c r="E34" s="87"/>
      <c r="F34" s="90"/>
      <c r="G34" s="423">
        <f t="shared" si="0"/>
        <v>0</v>
      </c>
      <c r="H34" s="424">
        <f t="shared" si="1"/>
        <v>0</v>
      </c>
      <c r="I34" s="424">
        <f t="shared" si="2"/>
        <v>0</v>
      </c>
      <c r="J34" s="285">
        <f t="shared" si="3"/>
      </c>
      <c r="K34" s="285">
        <f t="shared" si="4"/>
      </c>
      <c r="L34" s="379">
        <f t="shared" si="5"/>
      </c>
      <c r="M34" s="99">
        <f t="shared" si="6"/>
      </c>
      <c r="N34" s="335">
        <f>IF(M34="","",IF(OR('Raw FRM data'!R34&lt;3,'Raw FRM data'!R34&gt;200,M34&lt;2),"NOT VALID","ok"))</f>
      </c>
      <c r="O34" s="312">
        <f t="shared" si="7"/>
      </c>
      <c r="P34" s="74">
        <f t="shared" si="8"/>
      </c>
      <c r="Q34" s="414">
        <f t="shared" si="9"/>
      </c>
      <c r="R34" s="94"/>
    </row>
    <row r="35" spans="2:18" ht="12.75">
      <c r="B35" s="376">
        <v>25</v>
      </c>
      <c r="C35" s="84">
        <f>IF(ISBLANK('Raw FRM data'!C35),"",'Raw FRM data'!C35)</f>
      </c>
      <c r="D35" s="85"/>
      <c r="E35" s="85"/>
      <c r="F35" s="89"/>
      <c r="G35" s="423">
        <f t="shared" si="0"/>
        <v>0</v>
      </c>
      <c r="H35" s="424">
        <f t="shared" si="1"/>
        <v>0</v>
      </c>
      <c r="I35" s="424">
        <f t="shared" si="2"/>
        <v>0</v>
      </c>
      <c r="J35" s="284">
        <f t="shared" si="3"/>
      </c>
      <c r="K35" s="284">
        <f t="shared" si="4"/>
      </c>
      <c r="L35" s="378">
        <f t="shared" si="5"/>
      </c>
      <c r="M35" s="46">
        <f t="shared" si="6"/>
      </c>
      <c r="N35" s="43">
        <f>IF(M35="","",IF(OR('Raw FRM data'!R35&lt;3,'Raw FRM data'!R35&gt;200,M35&lt;2),"NOT VALID","ok"))</f>
      </c>
      <c r="O35" s="309">
        <f t="shared" si="7"/>
      </c>
      <c r="P35" s="44">
        <f t="shared" si="8"/>
      </c>
      <c r="Q35" s="414">
        <f t="shared" si="9"/>
      </c>
      <c r="R35" s="95"/>
    </row>
    <row r="36" spans="2:18" ht="12.75">
      <c r="B36" s="376">
        <v>26</v>
      </c>
      <c r="C36" s="84">
        <f>IF(ISBLANK('Raw FRM data'!C36),"",'Raw FRM data'!C36)</f>
      </c>
      <c r="D36" s="85"/>
      <c r="E36" s="85"/>
      <c r="F36" s="89"/>
      <c r="G36" s="423">
        <f t="shared" si="0"/>
        <v>0</v>
      </c>
      <c r="H36" s="424">
        <f t="shared" si="1"/>
        <v>0</v>
      </c>
      <c r="I36" s="424">
        <f t="shared" si="2"/>
        <v>0</v>
      </c>
      <c r="J36" s="284">
        <f t="shared" si="3"/>
      </c>
      <c r="K36" s="284">
        <f t="shared" si="4"/>
      </c>
      <c r="L36" s="378">
        <f t="shared" si="5"/>
      </c>
      <c r="M36" s="46">
        <f t="shared" si="6"/>
      </c>
      <c r="N36" s="43">
        <f>IF(M36="","",IF(OR('Raw FRM data'!R36&lt;3,'Raw FRM data'!R36&gt;200,M36&lt;2),"NOT VALID","ok"))</f>
      </c>
      <c r="O36" s="309">
        <f t="shared" si="7"/>
      </c>
      <c r="P36" s="44">
        <f t="shared" si="8"/>
      </c>
      <c r="Q36" s="414">
        <f t="shared" si="9"/>
      </c>
      <c r="R36" s="95"/>
    </row>
    <row r="37" spans="2:18" ht="12.75">
      <c r="B37" s="376">
        <v>27</v>
      </c>
      <c r="C37" s="84">
        <f>IF(ISBLANK('Raw FRM data'!C37),"",'Raw FRM data'!C37)</f>
      </c>
      <c r="D37" s="85"/>
      <c r="E37" s="85"/>
      <c r="F37" s="89"/>
      <c r="G37" s="423">
        <f t="shared" si="0"/>
        <v>0</v>
      </c>
      <c r="H37" s="424">
        <f t="shared" si="1"/>
        <v>0</v>
      </c>
      <c r="I37" s="424">
        <f t="shared" si="2"/>
        <v>0</v>
      </c>
      <c r="J37" s="284">
        <f t="shared" si="3"/>
      </c>
      <c r="K37" s="284">
        <f t="shared" si="4"/>
      </c>
      <c r="L37" s="378">
        <f t="shared" si="5"/>
      </c>
      <c r="M37" s="46">
        <f t="shared" si="6"/>
      </c>
      <c r="N37" s="43">
        <f>IF(M37="","",IF(OR('Raw FRM data'!R37&lt;3,'Raw FRM data'!R37&gt;200,M37&lt;2),"NOT VALID","ok"))</f>
      </c>
      <c r="O37" s="309">
        <f t="shared" si="7"/>
      </c>
      <c r="P37" s="44">
        <f t="shared" si="8"/>
      </c>
      <c r="Q37" s="414">
        <f t="shared" si="9"/>
      </c>
      <c r="R37" s="95"/>
    </row>
    <row r="38" spans="2:18" ht="12.75">
      <c r="B38" s="376">
        <v>28</v>
      </c>
      <c r="C38" s="84">
        <f>IF(ISBLANK('Raw FRM data'!C38),"",'Raw FRM data'!C38)</f>
      </c>
      <c r="D38" s="85"/>
      <c r="E38" s="85"/>
      <c r="F38" s="89"/>
      <c r="G38" s="423">
        <f t="shared" si="0"/>
        <v>0</v>
      </c>
      <c r="H38" s="424">
        <f t="shared" si="1"/>
        <v>0</v>
      </c>
      <c r="I38" s="424">
        <f t="shared" si="2"/>
        <v>0</v>
      </c>
      <c r="J38" s="284">
        <f t="shared" si="3"/>
      </c>
      <c r="K38" s="284">
        <f t="shared" si="4"/>
      </c>
      <c r="L38" s="378">
        <f t="shared" si="5"/>
      </c>
      <c r="M38" s="46">
        <f t="shared" si="6"/>
      </c>
      <c r="N38" s="43">
        <f>IF(M38="","",IF(OR('Raw FRM data'!R38&lt;3,'Raw FRM data'!R38&gt;200,M38&lt;2),"NOT VALID","ok"))</f>
      </c>
      <c r="O38" s="309">
        <f t="shared" si="7"/>
      </c>
      <c r="P38" s="44">
        <f t="shared" si="8"/>
      </c>
      <c r="Q38" s="414">
        <f t="shared" si="9"/>
      </c>
      <c r="R38" s="95"/>
    </row>
    <row r="39" spans="2:18" ht="12.75">
      <c r="B39" s="376">
        <v>29</v>
      </c>
      <c r="C39" s="84">
        <f>IF(ISBLANK('Raw FRM data'!C39),"",'Raw FRM data'!C39)</f>
      </c>
      <c r="D39" s="85"/>
      <c r="E39" s="85"/>
      <c r="F39" s="89"/>
      <c r="G39" s="423">
        <f t="shared" si="0"/>
        <v>0</v>
      </c>
      <c r="H39" s="424">
        <f t="shared" si="1"/>
        <v>0</v>
      </c>
      <c r="I39" s="424">
        <f t="shared" si="2"/>
        <v>0</v>
      </c>
      <c r="J39" s="284">
        <f t="shared" si="3"/>
      </c>
      <c r="K39" s="284">
        <f t="shared" si="4"/>
      </c>
      <c r="L39" s="378">
        <f t="shared" si="5"/>
      </c>
      <c r="M39" s="46">
        <f t="shared" si="6"/>
      </c>
      <c r="N39" s="43">
        <f>IF(M39="","",IF(OR('Raw FRM data'!R39&lt;3,'Raw FRM data'!R39&gt;200,M39&lt;2),"NOT VALID","ok"))</f>
      </c>
      <c r="O39" s="309">
        <f t="shared" si="7"/>
      </c>
      <c r="P39" s="44">
        <f t="shared" si="8"/>
      </c>
      <c r="Q39" s="414">
        <f t="shared" si="9"/>
      </c>
      <c r="R39" s="95"/>
    </row>
    <row r="40" spans="2:18" ht="12.75">
      <c r="B40" s="376">
        <v>30</v>
      </c>
      <c r="C40" s="84">
        <f>IF(ISBLANK('Raw FRM data'!C40),"",'Raw FRM data'!C40)</f>
      </c>
      <c r="D40" s="85"/>
      <c r="E40" s="85"/>
      <c r="F40" s="89"/>
      <c r="G40" s="423">
        <f t="shared" si="0"/>
        <v>0</v>
      </c>
      <c r="H40" s="424">
        <f t="shared" si="1"/>
        <v>0</v>
      </c>
      <c r="I40" s="424">
        <f t="shared" si="2"/>
        <v>0</v>
      </c>
      <c r="J40" s="284">
        <f t="shared" si="3"/>
      </c>
      <c r="K40" s="284">
        <f t="shared" si="4"/>
      </c>
      <c r="L40" s="378">
        <f t="shared" si="5"/>
      </c>
      <c r="M40" s="46">
        <f t="shared" si="6"/>
      </c>
      <c r="N40" s="43">
        <f>IF(M40="","",IF(OR('Raw FRM data'!R40&lt;3,'Raw FRM data'!R40&gt;200,M40&lt;2),"NOT VALID","ok"))</f>
      </c>
      <c r="O40" s="309">
        <f t="shared" si="7"/>
      </c>
      <c r="P40" s="44">
        <f t="shared" si="8"/>
      </c>
      <c r="Q40" s="414">
        <f t="shared" si="9"/>
      </c>
      <c r="R40" s="95"/>
    </row>
    <row r="41" spans="2:18" ht="12.75">
      <c r="B41" s="376">
        <v>31</v>
      </c>
      <c r="C41" s="84">
        <f>IF(ISBLANK('Raw FRM data'!C41),"",'Raw FRM data'!C41)</f>
      </c>
      <c r="D41" s="85"/>
      <c r="E41" s="85"/>
      <c r="F41" s="89"/>
      <c r="G41" s="423">
        <f t="shared" si="0"/>
        <v>0</v>
      </c>
      <c r="H41" s="424">
        <f t="shared" si="1"/>
        <v>0</v>
      </c>
      <c r="I41" s="424">
        <f t="shared" si="2"/>
        <v>0</v>
      </c>
      <c r="J41" s="284">
        <f t="shared" si="3"/>
      </c>
      <c r="K41" s="284">
        <f t="shared" si="4"/>
      </c>
      <c r="L41" s="378">
        <f t="shared" si="5"/>
      </c>
      <c r="M41" s="46">
        <f t="shared" si="6"/>
      </c>
      <c r="N41" s="43">
        <f>IF(M41="","",IF(OR('Raw FRM data'!R41&lt;3,'Raw FRM data'!R41&gt;200,M41&lt;2),"NOT VALID","ok"))</f>
      </c>
      <c r="O41" s="309">
        <f t="shared" si="7"/>
      </c>
      <c r="P41" s="44">
        <f t="shared" si="8"/>
      </c>
      <c r="Q41" s="414">
        <f t="shared" si="9"/>
      </c>
      <c r="R41" s="95"/>
    </row>
    <row r="42" spans="2:18" ht="12.75">
      <c r="B42" s="376">
        <v>32</v>
      </c>
      <c r="C42" s="84">
        <f>IF(ISBLANK('Raw FRM data'!C42),"",'Raw FRM data'!C42)</f>
      </c>
      <c r="D42" s="85"/>
      <c r="E42" s="85"/>
      <c r="F42" s="89"/>
      <c r="G42" s="423">
        <f t="shared" si="0"/>
        <v>0</v>
      </c>
      <c r="H42" s="424">
        <f t="shared" si="1"/>
        <v>0</v>
      </c>
      <c r="I42" s="424">
        <f t="shared" si="2"/>
        <v>0</v>
      </c>
      <c r="J42" s="284">
        <f t="shared" si="3"/>
      </c>
      <c r="K42" s="284">
        <f t="shared" si="4"/>
      </c>
      <c r="L42" s="378">
        <f t="shared" si="5"/>
      </c>
      <c r="M42" s="46">
        <f t="shared" si="6"/>
      </c>
      <c r="N42" s="43">
        <f>IF(M42="","",IF(OR('Raw FRM data'!R42&lt;3,'Raw FRM data'!R42&gt;200,M42&lt;2),"NOT VALID","ok"))</f>
      </c>
      <c r="O42" s="309">
        <f t="shared" si="7"/>
      </c>
      <c r="P42" s="44">
        <f t="shared" si="8"/>
      </c>
      <c r="Q42" s="414">
        <f t="shared" si="9"/>
      </c>
      <c r="R42" s="95"/>
    </row>
    <row r="43" spans="2:18" ht="12.75">
      <c r="B43" s="376">
        <v>33</v>
      </c>
      <c r="C43" s="84">
        <f>IF(ISBLANK('Raw FRM data'!C43),"",'Raw FRM data'!C43)</f>
      </c>
      <c r="D43" s="85"/>
      <c r="E43" s="85"/>
      <c r="F43" s="89"/>
      <c r="G43" s="423">
        <f t="shared" si="0"/>
        <v>0</v>
      </c>
      <c r="H43" s="424">
        <f t="shared" si="1"/>
        <v>0</v>
      </c>
      <c r="I43" s="424">
        <f t="shared" si="2"/>
        <v>0</v>
      </c>
      <c r="J43" s="284">
        <f t="shared" si="3"/>
      </c>
      <c r="K43" s="284">
        <f t="shared" si="4"/>
      </c>
      <c r="L43" s="378">
        <f t="shared" si="5"/>
      </c>
      <c r="M43" s="46">
        <f t="shared" si="6"/>
      </c>
      <c r="N43" s="43">
        <f>IF(M43="","",IF(OR('Raw FRM data'!R43&lt;3,'Raw FRM data'!R43&gt;200,M43&lt;2),"NOT VALID","ok"))</f>
      </c>
      <c r="O43" s="309">
        <f t="shared" si="7"/>
      </c>
      <c r="P43" s="44">
        <f t="shared" si="8"/>
      </c>
      <c r="Q43" s="414">
        <f t="shared" si="9"/>
      </c>
      <c r="R43" s="95"/>
    </row>
    <row r="44" spans="2:18" ht="12.75">
      <c r="B44" s="376">
        <v>34</v>
      </c>
      <c r="C44" s="84">
        <f>IF(ISBLANK('Raw FRM data'!C44),"",'Raw FRM data'!C44)</f>
      </c>
      <c r="D44" s="85"/>
      <c r="E44" s="85"/>
      <c r="F44" s="89"/>
      <c r="G44" s="423">
        <f t="shared" si="0"/>
        <v>0</v>
      </c>
      <c r="H44" s="424">
        <f t="shared" si="1"/>
        <v>0</v>
      </c>
      <c r="I44" s="424">
        <f t="shared" si="2"/>
        <v>0</v>
      </c>
      <c r="J44" s="284">
        <f t="shared" si="3"/>
      </c>
      <c r="K44" s="284">
        <f t="shared" si="4"/>
      </c>
      <c r="L44" s="378">
        <f t="shared" si="5"/>
      </c>
      <c r="M44" s="46">
        <f t="shared" si="6"/>
      </c>
      <c r="N44" s="43">
        <f>IF(M44="","",IF(OR('Raw FRM data'!R44&lt;3,'Raw FRM data'!R44&gt;200,M44&lt;2),"NOT VALID","ok"))</f>
      </c>
      <c r="O44" s="309">
        <f t="shared" si="7"/>
      </c>
      <c r="P44" s="44">
        <f t="shared" si="8"/>
      </c>
      <c r="Q44" s="414">
        <f t="shared" si="9"/>
      </c>
      <c r="R44" s="95"/>
    </row>
    <row r="45" spans="2:18" ht="12.75">
      <c r="B45" s="376">
        <v>35</v>
      </c>
      <c r="C45" s="84">
        <f>IF(ISBLANK('Raw FRM data'!C45),"",'Raw FRM data'!C45)</f>
      </c>
      <c r="D45" s="85"/>
      <c r="E45" s="85"/>
      <c r="F45" s="89"/>
      <c r="G45" s="423">
        <f t="shared" si="0"/>
        <v>0</v>
      </c>
      <c r="H45" s="424">
        <f t="shared" si="1"/>
        <v>0</v>
      </c>
      <c r="I45" s="424">
        <f t="shared" si="2"/>
        <v>0</v>
      </c>
      <c r="J45" s="284">
        <f t="shared" si="3"/>
      </c>
      <c r="K45" s="284">
        <f t="shared" si="4"/>
      </c>
      <c r="L45" s="378">
        <f t="shared" si="5"/>
      </c>
      <c r="M45" s="46">
        <f t="shared" si="6"/>
      </c>
      <c r="N45" s="43">
        <f>IF(M45="","",IF(OR('Raw FRM data'!R45&lt;3,'Raw FRM data'!R45&gt;200,M45&lt;2),"NOT VALID","ok"))</f>
      </c>
      <c r="O45" s="309">
        <f t="shared" si="7"/>
      </c>
      <c r="P45" s="44">
        <f t="shared" si="8"/>
      </c>
      <c r="Q45" s="414">
        <f t="shared" si="9"/>
      </c>
      <c r="R45" s="95"/>
    </row>
    <row r="46" spans="2:18" ht="12.75">
      <c r="B46" s="376">
        <v>36</v>
      </c>
      <c r="C46" s="84">
        <f>IF(ISBLANK('Raw FRM data'!C46),"",'Raw FRM data'!C46)</f>
      </c>
      <c r="D46" s="85"/>
      <c r="E46" s="85"/>
      <c r="F46" s="89"/>
      <c r="G46" s="423">
        <f t="shared" si="0"/>
        <v>0</v>
      </c>
      <c r="H46" s="424">
        <f t="shared" si="1"/>
        <v>0</v>
      </c>
      <c r="I46" s="424">
        <f t="shared" si="2"/>
        <v>0</v>
      </c>
      <c r="J46" s="284">
        <f t="shared" si="3"/>
      </c>
      <c r="K46" s="284">
        <f t="shared" si="4"/>
      </c>
      <c r="L46" s="378">
        <f t="shared" si="5"/>
      </c>
      <c r="M46" s="46">
        <f t="shared" si="6"/>
      </c>
      <c r="N46" s="43">
        <f>IF(M46="","",IF(OR('Raw FRM data'!R46&lt;3,'Raw FRM data'!R46&gt;200,M46&lt;2),"NOT VALID","ok"))</f>
      </c>
      <c r="O46" s="309">
        <f t="shared" si="7"/>
      </c>
      <c r="P46" s="44">
        <f t="shared" si="8"/>
      </c>
      <c r="Q46" s="414">
        <f t="shared" si="9"/>
      </c>
      <c r="R46" s="95"/>
    </row>
    <row r="47" spans="2:18" ht="12.75">
      <c r="B47" s="376">
        <v>37</v>
      </c>
      <c r="C47" s="84">
        <f>IF(ISBLANK('Raw FRM data'!C47),"",'Raw FRM data'!C47)</f>
      </c>
      <c r="D47" s="85"/>
      <c r="E47" s="85"/>
      <c r="F47" s="89"/>
      <c r="G47" s="423">
        <f t="shared" si="0"/>
        <v>0</v>
      </c>
      <c r="H47" s="424">
        <f t="shared" si="1"/>
        <v>0</v>
      </c>
      <c r="I47" s="424">
        <f t="shared" si="2"/>
        <v>0</v>
      </c>
      <c r="J47" s="284">
        <f t="shared" si="3"/>
      </c>
      <c r="K47" s="284">
        <f t="shared" si="4"/>
      </c>
      <c r="L47" s="378">
        <f t="shared" si="5"/>
      </c>
      <c r="M47" s="46">
        <f t="shared" si="6"/>
      </c>
      <c r="N47" s="43">
        <f>IF(M47="","",IF(OR('Raw FRM data'!R47&lt;3,'Raw FRM data'!R47&gt;200,M47&lt;2),"NOT VALID","ok"))</f>
      </c>
      <c r="O47" s="309">
        <f t="shared" si="7"/>
      </c>
      <c r="P47" s="44">
        <f t="shared" si="8"/>
      </c>
      <c r="Q47" s="414">
        <f t="shared" si="9"/>
      </c>
      <c r="R47" s="95"/>
    </row>
    <row r="48" spans="2:18" ht="12.75">
      <c r="B48" s="376">
        <v>38</v>
      </c>
      <c r="C48" s="84">
        <f>IF(ISBLANK('Raw FRM data'!C48),"",'Raw FRM data'!C48)</f>
      </c>
      <c r="D48" s="85"/>
      <c r="E48" s="85"/>
      <c r="F48" s="89"/>
      <c r="G48" s="423">
        <f t="shared" si="0"/>
        <v>0</v>
      </c>
      <c r="H48" s="424">
        <f t="shared" si="1"/>
        <v>0</v>
      </c>
      <c r="I48" s="424">
        <f t="shared" si="2"/>
        <v>0</v>
      </c>
      <c r="J48" s="284">
        <f t="shared" si="3"/>
      </c>
      <c r="K48" s="284">
        <f t="shared" si="4"/>
      </c>
      <c r="L48" s="378">
        <f t="shared" si="5"/>
      </c>
      <c r="M48" s="46">
        <f t="shared" si="6"/>
      </c>
      <c r="N48" s="43">
        <f>IF(M48="","",IF(OR('Raw FRM data'!R48&lt;3,'Raw FRM data'!R48&gt;200,M48&lt;2),"NOT VALID","ok"))</f>
      </c>
      <c r="O48" s="309">
        <f t="shared" si="7"/>
      </c>
      <c r="P48" s="44">
        <f t="shared" si="8"/>
      </c>
      <c r="Q48" s="414">
        <f t="shared" si="9"/>
      </c>
      <c r="R48" s="95"/>
    </row>
    <row r="49" spans="2:18" ht="12.75">
      <c r="B49" s="376">
        <v>39</v>
      </c>
      <c r="C49" s="84">
        <f>IF(ISBLANK('Raw FRM data'!C49),"",'Raw FRM data'!C49)</f>
      </c>
      <c r="D49" s="85"/>
      <c r="E49" s="85"/>
      <c r="F49" s="89"/>
      <c r="G49" s="423">
        <f t="shared" si="0"/>
        <v>0</v>
      </c>
      <c r="H49" s="424">
        <f t="shared" si="1"/>
        <v>0</v>
      </c>
      <c r="I49" s="424">
        <f t="shared" si="2"/>
        <v>0</v>
      </c>
      <c r="J49" s="284">
        <f t="shared" si="3"/>
      </c>
      <c r="K49" s="284">
        <f t="shared" si="4"/>
      </c>
      <c r="L49" s="378">
        <f t="shared" si="5"/>
      </c>
      <c r="M49" s="46">
        <f t="shared" si="6"/>
      </c>
      <c r="N49" s="43">
        <f>IF(M49="","",IF(OR('Raw FRM data'!R49&lt;3,'Raw FRM data'!R49&gt;200,M49&lt;2),"NOT VALID","ok"))</f>
      </c>
      <c r="O49" s="309">
        <f t="shared" si="7"/>
      </c>
      <c r="P49" s="44">
        <f t="shared" si="8"/>
      </c>
      <c r="Q49" s="414">
        <f t="shared" si="9"/>
      </c>
      <c r="R49" s="95"/>
    </row>
    <row r="50" spans="2:18" ht="12.75">
      <c r="B50" s="376">
        <v>40</v>
      </c>
      <c r="C50" s="84">
        <f>IF(ISBLANK('Raw FRM data'!C50),"",'Raw FRM data'!C50)</f>
      </c>
      <c r="D50" s="85"/>
      <c r="E50" s="85"/>
      <c r="F50" s="89"/>
      <c r="G50" s="423">
        <f t="shared" si="0"/>
        <v>0</v>
      </c>
      <c r="H50" s="424">
        <f t="shared" si="1"/>
        <v>0</v>
      </c>
      <c r="I50" s="424">
        <f t="shared" si="2"/>
        <v>0</v>
      </c>
      <c r="J50" s="284">
        <f aca="true" t="shared" si="10" ref="J50:J60">IF(M50&lt;2,"",IF(OR(G50+H50=0,G50+I50=0),"",IF(AND(OR(2*G50/(G50+H50)&lt;0.93,2*G50/(G50+H50)&gt;1.07),OR(2*G50/(G50+I50)&lt;0.93,2*G50/(G50+I50)&gt;1.07)),"OUT","OK")))</f>
      </c>
      <c r="K50" s="284">
        <f aca="true" t="shared" si="11" ref="K50:K60">IF(M50&lt;2,"",IF(OR(H50+G50=0,H50+I50=0),"",IF(AND(OR(2*H50/(H50+G50)&lt;0.93,2*H50/(H50+G50)&gt;1.07),OR(2*H50/(H50+I50)&lt;0.93,2*H50/(H50+I50)&gt;1.07)),"OUT","OK")))</f>
      </c>
      <c r="L50" s="378">
        <f aca="true" t="shared" si="12" ref="L50:L60">IF(M50&lt;2,"",IF(OR(I50+G50=0,I50+H50=0),"",IF(AND(OR(2*I50/(I50+G50)&lt;0.93,2*I50/(I50+G50)&gt;1.07),OR(2*I50/(I50+H50)&lt;0.93,2*I50/(I50+H50)&gt;1.07)),"OUT","OK")))</f>
      </c>
      <c r="M50" s="46">
        <f t="shared" si="6"/>
      </c>
      <c r="N50" s="43">
        <f>IF(M50="","",IF(OR('Raw FRM data'!R50&lt;3,'Raw FRM data'!R50&gt;200,M50&lt;2),"NOT VALID","ok"))</f>
      </c>
      <c r="O50" s="309">
        <f t="shared" si="7"/>
      </c>
      <c r="P50" s="44">
        <f t="shared" si="8"/>
      </c>
      <c r="Q50" s="414">
        <f t="shared" si="9"/>
      </c>
      <c r="R50" s="95"/>
    </row>
    <row r="51" spans="2:18" ht="12.75">
      <c r="B51" s="376">
        <v>41</v>
      </c>
      <c r="C51" s="84">
        <f>IF(ISBLANK('Raw FRM data'!C51),"",'Raw FRM data'!C51)</f>
      </c>
      <c r="D51" s="85"/>
      <c r="E51" s="85"/>
      <c r="F51" s="89"/>
      <c r="G51" s="423">
        <f aca="true" t="shared" si="13" ref="G51:G60">IF(OR(ISBLANK(D51),ISTEXT(D51)),0,D51)</f>
        <v>0</v>
      </c>
      <c r="H51" s="424">
        <f aca="true" t="shared" si="14" ref="H51:H60">IF(OR(ISBLANK(E51),ISTEXT(E51)),0,E51)</f>
        <v>0</v>
      </c>
      <c r="I51" s="424">
        <f aca="true" t="shared" si="15" ref="I51:I60">IF(OR(ISBLANK(F51),ISTEXT(F51)),0,F51)</f>
        <v>0</v>
      </c>
      <c r="J51" s="284">
        <f t="shared" si="10"/>
      </c>
      <c r="K51" s="284">
        <f t="shared" si="11"/>
      </c>
      <c r="L51" s="378">
        <f t="shared" si="12"/>
      </c>
      <c r="M51" s="46">
        <f aca="true" t="shared" si="16" ref="M51:M60">IF(COUNT(D51:F51),COUNT(D51:F51),"")</f>
      </c>
      <c r="N51" s="43">
        <f>IF(M51="","",IF(OR('Raw FRM data'!R51&lt;3,'Raw FRM data'!R51&gt;200,M51&lt;2),"NOT VALID","ok"))</f>
      </c>
      <c r="O51" s="309">
        <f aca="true" t="shared" si="17" ref="O51:O60">IF(ISERROR(AVERAGE(D51:F51)),"",AVERAGE(D51:F51))</f>
      </c>
      <c r="P51" s="44">
        <f aca="true" t="shared" si="18" ref="P51:P60">IF(M51="","",IF(M51&lt;2,"--  ",STDEV(D51:F51)))</f>
      </c>
      <c r="Q51" s="414">
        <f aca="true" t="shared" si="19" ref="Q51:Q60">IF(P51="","",IF(P51="--  ","--  ",P51/O51))</f>
      </c>
      <c r="R51" s="95"/>
    </row>
    <row r="52" spans="2:18" ht="12.75">
      <c r="B52" s="376">
        <v>42</v>
      </c>
      <c r="C52" s="84">
        <f>IF(ISBLANK('Raw FRM data'!C52),"",'Raw FRM data'!C52)</f>
      </c>
      <c r="D52" s="85"/>
      <c r="E52" s="85"/>
      <c r="F52" s="89"/>
      <c r="G52" s="423">
        <f t="shared" si="13"/>
        <v>0</v>
      </c>
      <c r="H52" s="424">
        <f t="shared" si="14"/>
        <v>0</v>
      </c>
      <c r="I52" s="424">
        <f t="shared" si="15"/>
        <v>0</v>
      </c>
      <c r="J52" s="284">
        <f t="shared" si="10"/>
      </c>
      <c r="K52" s="284">
        <f t="shared" si="11"/>
      </c>
      <c r="L52" s="378">
        <f t="shared" si="12"/>
      </c>
      <c r="M52" s="46">
        <f t="shared" si="16"/>
      </c>
      <c r="N52" s="43">
        <f>IF(M52="","",IF(OR('Raw FRM data'!R52&lt;3,'Raw FRM data'!R52&gt;200,M52&lt;2),"NOT VALID","ok"))</f>
      </c>
      <c r="O52" s="309">
        <f t="shared" si="17"/>
      </c>
      <c r="P52" s="44">
        <f t="shared" si="18"/>
      </c>
      <c r="Q52" s="414">
        <f t="shared" si="19"/>
      </c>
      <c r="R52" s="95"/>
    </row>
    <row r="53" spans="2:18" ht="12.75">
      <c r="B53" s="376">
        <v>43</v>
      </c>
      <c r="C53" s="84">
        <f>IF(ISBLANK('Raw FRM data'!C53),"",'Raw FRM data'!C53)</f>
      </c>
      <c r="D53" s="85"/>
      <c r="E53" s="85"/>
      <c r="F53" s="89"/>
      <c r="G53" s="423">
        <f t="shared" si="13"/>
        <v>0</v>
      </c>
      <c r="H53" s="424">
        <f t="shared" si="14"/>
        <v>0</v>
      </c>
      <c r="I53" s="424">
        <f t="shared" si="15"/>
        <v>0</v>
      </c>
      <c r="J53" s="284">
        <f t="shared" si="10"/>
      </c>
      <c r="K53" s="284">
        <f t="shared" si="11"/>
      </c>
      <c r="L53" s="378">
        <f t="shared" si="12"/>
      </c>
      <c r="M53" s="46">
        <f t="shared" si="16"/>
      </c>
      <c r="N53" s="43">
        <f>IF(M53="","",IF(OR('Raw FRM data'!R53&lt;3,'Raw FRM data'!R53&gt;200,M53&lt;2),"NOT VALID","ok"))</f>
      </c>
      <c r="O53" s="309">
        <f t="shared" si="17"/>
      </c>
      <c r="P53" s="44">
        <f t="shared" si="18"/>
      </c>
      <c r="Q53" s="414">
        <f t="shared" si="19"/>
      </c>
      <c r="R53" s="95"/>
    </row>
    <row r="54" spans="2:18" ht="12.75">
      <c r="B54" s="376">
        <v>44</v>
      </c>
      <c r="C54" s="84">
        <f>IF(ISBLANK('Raw FRM data'!C54),"",'Raw FRM data'!C54)</f>
      </c>
      <c r="D54" s="85"/>
      <c r="E54" s="85"/>
      <c r="F54" s="89"/>
      <c r="G54" s="423">
        <f t="shared" si="13"/>
        <v>0</v>
      </c>
      <c r="H54" s="424">
        <f t="shared" si="14"/>
        <v>0</v>
      </c>
      <c r="I54" s="424">
        <f t="shared" si="15"/>
        <v>0</v>
      </c>
      <c r="J54" s="284">
        <f t="shared" si="10"/>
      </c>
      <c r="K54" s="284">
        <f t="shared" si="11"/>
      </c>
      <c r="L54" s="378">
        <f t="shared" si="12"/>
      </c>
      <c r="M54" s="46">
        <f t="shared" si="16"/>
      </c>
      <c r="N54" s="43">
        <f>IF(M54="","",IF(OR('Raw FRM data'!R54&lt;3,'Raw FRM data'!R54&gt;200,M54&lt;2),"NOT VALID","ok"))</f>
      </c>
      <c r="O54" s="309">
        <f t="shared" si="17"/>
      </c>
      <c r="P54" s="44">
        <f t="shared" si="18"/>
      </c>
      <c r="Q54" s="414">
        <f t="shared" si="19"/>
      </c>
      <c r="R54" s="95"/>
    </row>
    <row r="55" spans="2:18" ht="12.75">
      <c r="B55" s="376">
        <v>45</v>
      </c>
      <c r="C55" s="84">
        <f>IF(ISBLANK('Raw FRM data'!C55),"",'Raw FRM data'!C55)</f>
      </c>
      <c r="D55" s="85"/>
      <c r="E55" s="85"/>
      <c r="F55" s="89"/>
      <c r="G55" s="423">
        <f t="shared" si="13"/>
        <v>0</v>
      </c>
      <c r="H55" s="424">
        <f t="shared" si="14"/>
        <v>0</v>
      </c>
      <c r="I55" s="424">
        <f t="shared" si="15"/>
        <v>0</v>
      </c>
      <c r="J55" s="284">
        <f t="shared" si="10"/>
      </c>
      <c r="K55" s="284">
        <f t="shared" si="11"/>
      </c>
      <c r="L55" s="378">
        <f t="shared" si="12"/>
      </c>
      <c r="M55" s="46">
        <f t="shared" si="16"/>
      </c>
      <c r="N55" s="43">
        <f>IF(M55="","",IF(OR('Raw FRM data'!R55&lt;3,'Raw FRM data'!R55&gt;200,M55&lt;2),"NOT VALID","ok"))</f>
      </c>
      <c r="O55" s="309">
        <f t="shared" si="17"/>
      </c>
      <c r="P55" s="44">
        <f t="shared" si="18"/>
      </c>
      <c r="Q55" s="414">
        <f t="shared" si="19"/>
      </c>
      <c r="R55" s="95"/>
    </row>
    <row r="56" spans="2:18" ht="12.75">
      <c r="B56" s="376">
        <v>46</v>
      </c>
      <c r="C56" s="84">
        <f>IF(ISBLANK('Raw FRM data'!C56),"",'Raw FRM data'!C56)</f>
      </c>
      <c r="D56" s="85"/>
      <c r="E56" s="85"/>
      <c r="F56" s="89"/>
      <c r="G56" s="423">
        <f t="shared" si="13"/>
        <v>0</v>
      </c>
      <c r="H56" s="424">
        <f t="shared" si="14"/>
        <v>0</v>
      </c>
      <c r="I56" s="424">
        <f t="shared" si="15"/>
        <v>0</v>
      </c>
      <c r="J56" s="284">
        <f t="shared" si="10"/>
      </c>
      <c r="K56" s="284">
        <f t="shared" si="11"/>
      </c>
      <c r="L56" s="378">
        <f t="shared" si="12"/>
      </c>
      <c r="M56" s="46">
        <f t="shared" si="16"/>
      </c>
      <c r="N56" s="43">
        <f>IF(M56="","",IF(OR('Raw FRM data'!R56&lt;3,'Raw FRM data'!R56&gt;200,M56&lt;2),"NOT VALID","ok"))</f>
      </c>
      <c r="O56" s="309">
        <f t="shared" si="17"/>
      </c>
      <c r="P56" s="44">
        <f t="shared" si="18"/>
      </c>
      <c r="Q56" s="414">
        <f t="shared" si="19"/>
      </c>
      <c r="R56" s="95"/>
    </row>
    <row r="57" spans="2:18" ht="12.75">
      <c r="B57" s="376">
        <v>47</v>
      </c>
      <c r="C57" s="84">
        <f>IF(ISBLANK('Raw FRM data'!C57),"",'Raw FRM data'!C57)</f>
      </c>
      <c r="D57" s="85"/>
      <c r="E57" s="85"/>
      <c r="F57" s="89"/>
      <c r="G57" s="423">
        <f t="shared" si="13"/>
        <v>0</v>
      </c>
      <c r="H57" s="424">
        <f t="shared" si="14"/>
        <v>0</v>
      </c>
      <c r="I57" s="424">
        <f t="shared" si="15"/>
        <v>0</v>
      </c>
      <c r="J57" s="284">
        <f t="shared" si="10"/>
      </c>
      <c r="K57" s="284">
        <f t="shared" si="11"/>
      </c>
      <c r="L57" s="378">
        <f t="shared" si="12"/>
      </c>
      <c r="M57" s="46">
        <f t="shared" si="16"/>
      </c>
      <c r="N57" s="43">
        <f>IF(M57="","",IF(OR('Raw FRM data'!R57&lt;3,'Raw FRM data'!R57&gt;200,M57&lt;2),"NOT VALID","ok"))</f>
      </c>
      <c r="O57" s="309">
        <f t="shared" si="17"/>
      </c>
      <c r="P57" s="44">
        <f t="shared" si="18"/>
      </c>
      <c r="Q57" s="414">
        <f t="shared" si="19"/>
      </c>
      <c r="R57" s="95"/>
    </row>
    <row r="58" spans="2:18" ht="12.75">
      <c r="B58" s="376">
        <v>48</v>
      </c>
      <c r="C58" s="84">
        <f>IF(ISBLANK('Raw FRM data'!C58),"",'Raw FRM data'!C58)</f>
      </c>
      <c r="D58" s="85"/>
      <c r="E58" s="85"/>
      <c r="F58" s="89"/>
      <c r="G58" s="423">
        <f t="shared" si="13"/>
        <v>0</v>
      </c>
      <c r="H58" s="424">
        <f t="shared" si="14"/>
        <v>0</v>
      </c>
      <c r="I58" s="424">
        <f t="shared" si="15"/>
        <v>0</v>
      </c>
      <c r="J58" s="284">
        <f t="shared" si="10"/>
      </c>
      <c r="K58" s="284">
        <f t="shared" si="11"/>
      </c>
      <c r="L58" s="378">
        <f t="shared" si="12"/>
      </c>
      <c r="M58" s="46">
        <f t="shared" si="16"/>
      </c>
      <c r="N58" s="43">
        <f>IF(M58="","",IF(OR('Raw FRM data'!R58&lt;3,'Raw FRM data'!R58&gt;200,M58&lt;2),"NOT VALID","ok"))</f>
      </c>
      <c r="O58" s="309">
        <f t="shared" si="17"/>
      </c>
      <c r="P58" s="44">
        <f t="shared" si="18"/>
      </c>
      <c r="Q58" s="414">
        <f t="shared" si="19"/>
      </c>
      <c r="R58" s="95"/>
    </row>
    <row r="59" spans="2:18" ht="12.75">
      <c r="B59" s="376">
        <v>49</v>
      </c>
      <c r="C59" s="84">
        <f>IF(ISBLANK('Raw FRM data'!C59),"",'Raw FRM data'!C59)</f>
      </c>
      <c r="D59" s="85"/>
      <c r="E59" s="85"/>
      <c r="F59" s="89"/>
      <c r="G59" s="423">
        <f t="shared" si="13"/>
        <v>0</v>
      </c>
      <c r="H59" s="424">
        <f t="shared" si="14"/>
        <v>0</v>
      </c>
      <c r="I59" s="424">
        <f t="shared" si="15"/>
        <v>0</v>
      </c>
      <c r="J59" s="284">
        <f t="shared" si="10"/>
      </c>
      <c r="K59" s="284">
        <f t="shared" si="11"/>
      </c>
      <c r="L59" s="378">
        <f t="shared" si="12"/>
      </c>
      <c r="M59" s="46">
        <f t="shared" si="16"/>
      </c>
      <c r="N59" s="43">
        <f>IF(M59="","",IF(OR('Raw FRM data'!R59&lt;3,'Raw FRM data'!R59&gt;200,M59&lt;2),"NOT VALID","ok"))</f>
      </c>
      <c r="O59" s="309">
        <f t="shared" si="17"/>
      </c>
      <c r="P59" s="44">
        <f t="shared" si="18"/>
      </c>
      <c r="Q59" s="414">
        <f t="shared" si="19"/>
      </c>
      <c r="R59" s="95"/>
    </row>
    <row r="60" spans="2:18" ht="12.75">
      <c r="B60" s="376">
        <v>50</v>
      </c>
      <c r="C60" s="84">
        <f>IF(ISBLANK('Raw FRM data'!C60),"",'Raw FRM data'!C60)</f>
      </c>
      <c r="D60" s="85"/>
      <c r="E60" s="85"/>
      <c r="F60" s="89"/>
      <c r="G60" s="423">
        <f t="shared" si="13"/>
        <v>0</v>
      </c>
      <c r="H60" s="424">
        <f t="shared" si="14"/>
        <v>0</v>
      </c>
      <c r="I60" s="424">
        <f t="shared" si="15"/>
        <v>0</v>
      </c>
      <c r="J60" s="284">
        <f t="shared" si="10"/>
      </c>
      <c r="K60" s="284">
        <f t="shared" si="11"/>
      </c>
      <c r="L60" s="378">
        <f t="shared" si="12"/>
      </c>
      <c r="M60" s="46">
        <f t="shared" si="16"/>
      </c>
      <c r="N60" s="43">
        <f>IF(M60="","",IF(OR('Raw FRM data'!R60&lt;3,'Raw FRM data'!R60&gt;200,M60&lt;2),"NOT VALID","ok"))</f>
      </c>
      <c r="O60" s="309">
        <f t="shared" si="17"/>
      </c>
      <c r="P60" s="44">
        <f t="shared" si="18"/>
      </c>
      <c r="Q60" s="414">
        <f t="shared" si="19"/>
      </c>
      <c r="R60" s="95"/>
    </row>
    <row r="61" spans="2:18" ht="12.75">
      <c r="B61" s="376">
        <v>51</v>
      </c>
      <c r="C61" s="84">
        <f>IF(ISBLANK('Raw FRM data'!C61),"",'Raw FRM data'!C61)</f>
      </c>
      <c r="D61" s="85"/>
      <c r="E61" s="85"/>
      <c r="F61" s="89"/>
      <c r="G61" s="423">
        <f aca="true" t="shared" si="20" ref="G61:G124">IF(OR(ISBLANK(D61),ISTEXT(D61)),0,D61)</f>
        <v>0</v>
      </c>
      <c r="H61" s="424">
        <f aca="true" t="shared" si="21" ref="H61:H124">IF(OR(ISBLANK(E61),ISTEXT(E61)),0,E61)</f>
        <v>0</v>
      </c>
      <c r="I61" s="424">
        <f aca="true" t="shared" si="22" ref="I61:I124">IF(OR(ISBLANK(F61),ISTEXT(F61)),0,F61)</f>
        <v>0</v>
      </c>
      <c r="J61" s="284">
        <f aca="true" t="shared" si="23" ref="J61:J124">IF(M61&lt;2,"",IF(OR(G61+H61=0,G61+I61=0),"",IF(AND(OR(2*G61/(G61+H61)&lt;0.93,2*G61/(G61+H61)&gt;1.07),OR(2*G61/(G61+I61)&lt;0.93,2*G61/(G61+I61)&gt;1.07)),"OUT","OK")))</f>
      </c>
      <c r="K61" s="284">
        <f aca="true" t="shared" si="24" ref="K61:K124">IF(M61&lt;2,"",IF(OR(H61+G61=0,H61+I61=0),"",IF(AND(OR(2*H61/(H61+G61)&lt;0.93,2*H61/(H61+G61)&gt;1.07),OR(2*H61/(H61+I61)&lt;0.93,2*H61/(H61+I61)&gt;1.07)),"OUT","OK")))</f>
      </c>
      <c r="L61" s="378">
        <f aca="true" t="shared" si="25" ref="L61:L124">IF(M61&lt;2,"",IF(OR(I61+G61=0,I61+H61=0),"",IF(AND(OR(2*I61/(I61+G61)&lt;0.93,2*I61/(I61+G61)&gt;1.07),OR(2*I61/(I61+H61)&lt;0.93,2*I61/(I61+H61)&gt;1.07)),"OUT","OK")))</f>
      </c>
      <c r="M61" s="46">
        <f aca="true" t="shared" si="26" ref="M61:M124">IF(COUNT(D61:F61),COUNT(D61:F61),"")</f>
      </c>
      <c r="N61" s="43">
        <f>IF(M61="","",IF(OR('Raw FRM data'!R61&lt;3,'Raw FRM data'!R61&gt;200,M61&lt;2),"NOT VALID","ok"))</f>
      </c>
      <c r="O61" s="309">
        <f aca="true" t="shared" si="27" ref="O61:O124">IF(ISERROR(AVERAGE(D61:F61)),"",AVERAGE(D61:F61))</f>
      </c>
      <c r="P61" s="44">
        <f aca="true" t="shared" si="28" ref="P61:P124">IF(M61="","",IF(M61&lt;2,"--  ",STDEV(D61:F61)))</f>
      </c>
      <c r="Q61" s="414">
        <f aca="true" t="shared" si="29" ref="Q61:Q124">IF(P61="","",IF(P61="--  ","--  ",P61/O61))</f>
      </c>
      <c r="R61" s="95"/>
    </row>
    <row r="62" spans="2:18" ht="12.75">
      <c r="B62" s="376">
        <v>52</v>
      </c>
      <c r="C62" s="84">
        <f>IF(ISBLANK('Raw FRM data'!C62),"",'Raw FRM data'!C62)</f>
      </c>
      <c r="D62" s="85"/>
      <c r="E62" s="85"/>
      <c r="F62" s="89"/>
      <c r="G62" s="423">
        <f t="shared" si="20"/>
        <v>0</v>
      </c>
      <c r="H62" s="424">
        <f t="shared" si="21"/>
        <v>0</v>
      </c>
      <c r="I62" s="424">
        <f t="shared" si="22"/>
        <v>0</v>
      </c>
      <c r="J62" s="284">
        <f t="shared" si="23"/>
      </c>
      <c r="K62" s="284">
        <f t="shared" si="24"/>
      </c>
      <c r="L62" s="378">
        <f t="shared" si="25"/>
      </c>
      <c r="M62" s="46">
        <f t="shared" si="26"/>
      </c>
      <c r="N62" s="43">
        <f>IF(M62="","",IF(OR('Raw FRM data'!R62&lt;3,'Raw FRM data'!R62&gt;200,M62&lt;2),"NOT VALID","ok"))</f>
      </c>
      <c r="O62" s="309">
        <f t="shared" si="27"/>
      </c>
      <c r="P62" s="44">
        <f t="shared" si="28"/>
      </c>
      <c r="Q62" s="414">
        <f t="shared" si="29"/>
      </c>
      <c r="R62" s="95"/>
    </row>
    <row r="63" spans="2:18" ht="12.75">
      <c r="B63" s="376">
        <v>53</v>
      </c>
      <c r="C63" s="84">
        <f>IF(ISBLANK('Raw FRM data'!C63),"",'Raw FRM data'!C63)</f>
      </c>
      <c r="D63" s="85"/>
      <c r="E63" s="85"/>
      <c r="F63" s="89"/>
      <c r="G63" s="423">
        <f t="shared" si="20"/>
        <v>0</v>
      </c>
      <c r="H63" s="424">
        <f t="shared" si="21"/>
        <v>0</v>
      </c>
      <c r="I63" s="424">
        <f t="shared" si="22"/>
        <v>0</v>
      </c>
      <c r="J63" s="284">
        <f t="shared" si="23"/>
      </c>
      <c r="K63" s="284">
        <f t="shared" si="24"/>
      </c>
      <c r="L63" s="378">
        <f t="shared" si="25"/>
      </c>
      <c r="M63" s="46">
        <f t="shared" si="26"/>
      </c>
      <c r="N63" s="43">
        <f>IF(M63="","",IF(OR('Raw FRM data'!R63&lt;3,'Raw FRM data'!R63&gt;200,M63&lt;2),"NOT VALID","ok"))</f>
      </c>
      <c r="O63" s="309">
        <f t="shared" si="27"/>
      </c>
      <c r="P63" s="44">
        <f t="shared" si="28"/>
      </c>
      <c r="Q63" s="414">
        <f t="shared" si="29"/>
      </c>
      <c r="R63" s="95"/>
    </row>
    <row r="64" spans="2:18" ht="12.75">
      <c r="B64" s="376">
        <v>54</v>
      </c>
      <c r="C64" s="84">
        <f>IF(ISBLANK('Raw FRM data'!C64),"",'Raw FRM data'!C64)</f>
      </c>
      <c r="D64" s="85"/>
      <c r="E64" s="85"/>
      <c r="F64" s="89"/>
      <c r="G64" s="423">
        <f t="shared" si="20"/>
        <v>0</v>
      </c>
      <c r="H64" s="424">
        <f t="shared" si="21"/>
        <v>0</v>
      </c>
      <c r="I64" s="424">
        <f t="shared" si="22"/>
        <v>0</v>
      </c>
      <c r="J64" s="284">
        <f t="shared" si="23"/>
      </c>
      <c r="K64" s="284">
        <f t="shared" si="24"/>
      </c>
      <c r="L64" s="378">
        <f t="shared" si="25"/>
      </c>
      <c r="M64" s="46">
        <f t="shared" si="26"/>
      </c>
      <c r="N64" s="43">
        <f>IF(M64="","",IF(OR('Raw FRM data'!R64&lt;3,'Raw FRM data'!R64&gt;200,M64&lt;2),"NOT VALID","ok"))</f>
      </c>
      <c r="O64" s="309">
        <f t="shared" si="27"/>
      </c>
      <c r="P64" s="44">
        <f t="shared" si="28"/>
      </c>
      <c r="Q64" s="414">
        <f t="shared" si="29"/>
      </c>
      <c r="R64" s="95"/>
    </row>
    <row r="65" spans="2:18" ht="12.75">
      <c r="B65" s="376">
        <v>55</v>
      </c>
      <c r="C65" s="84">
        <f>IF(ISBLANK('Raw FRM data'!C65),"",'Raw FRM data'!C65)</f>
      </c>
      <c r="D65" s="85"/>
      <c r="E65" s="85"/>
      <c r="F65" s="89"/>
      <c r="G65" s="423">
        <f t="shared" si="20"/>
        <v>0</v>
      </c>
      <c r="H65" s="424">
        <f t="shared" si="21"/>
        <v>0</v>
      </c>
      <c r="I65" s="424">
        <f t="shared" si="22"/>
        <v>0</v>
      </c>
      <c r="J65" s="284">
        <f t="shared" si="23"/>
      </c>
      <c r="K65" s="284">
        <f t="shared" si="24"/>
      </c>
      <c r="L65" s="378">
        <f t="shared" si="25"/>
      </c>
      <c r="M65" s="46">
        <f t="shared" si="26"/>
      </c>
      <c r="N65" s="43">
        <f>IF(M65="","",IF(OR('Raw FRM data'!R65&lt;3,'Raw FRM data'!R65&gt;200,M65&lt;2),"NOT VALID","ok"))</f>
      </c>
      <c r="O65" s="309">
        <f t="shared" si="27"/>
      </c>
      <c r="P65" s="44">
        <f t="shared" si="28"/>
      </c>
      <c r="Q65" s="414">
        <f t="shared" si="29"/>
      </c>
      <c r="R65" s="95"/>
    </row>
    <row r="66" spans="2:18" ht="12.75">
      <c r="B66" s="376">
        <v>56</v>
      </c>
      <c r="C66" s="84">
        <f>IF(ISBLANK('Raw FRM data'!C66),"",'Raw FRM data'!C66)</f>
      </c>
      <c r="D66" s="85"/>
      <c r="E66" s="85"/>
      <c r="F66" s="89"/>
      <c r="G66" s="423">
        <f t="shared" si="20"/>
        <v>0</v>
      </c>
      <c r="H66" s="424">
        <f t="shared" si="21"/>
        <v>0</v>
      </c>
      <c r="I66" s="424">
        <f t="shared" si="22"/>
        <v>0</v>
      </c>
      <c r="J66" s="284">
        <f t="shared" si="23"/>
      </c>
      <c r="K66" s="284">
        <f t="shared" si="24"/>
      </c>
      <c r="L66" s="378">
        <f t="shared" si="25"/>
      </c>
      <c r="M66" s="46">
        <f t="shared" si="26"/>
      </c>
      <c r="N66" s="43">
        <f>IF(M66="","",IF(OR('Raw FRM data'!R66&lt;3,'Raw FRM data'!R66&gt;200,M66&lt;2),"NOT VALID","ok"))</f>
      </c>
      <c r="O66" s="309">
        <f t="shared" si="27"/>
      </c>
      <c r="P66" s="44">
        <f t="shared" si="28"/>
      </c>
      <c r="Q66" s="414">
        <f t="shared" si="29"/>
      </c>
      <c r="R66" s="95"/>
    </row>
    <row r="67" spans="2:18" ht="12.75">
      <c r="B67" s="376">
        <v>57</v>
      </c>
      <c r="C67" s="84">
        <f>IF(ISBLANK('Raw FRM data'!C67),"",'Raw FRM data'!C67)</f>
      </c>
      <c r="D67" s="85"/>
      <c r="E67" s="85"/>
      <c r="F67" s="89"/>
      <c r="G67" s="423">
        <f t="shared" si="20"/>
        <v>0</v>
      </c>
      <c r="H67" s="424">
        <f t="shared" si="21"/>
        <v>0</v>
      </c>
      <c r="I67" s="424">
        <f t="shared" si="22"/>
        <v>0</v>
      </c>
      <c r="J67" s="284">
        <f t="shared" si="23"/>
      </c>
      <c r="K67" s="284">
        <f t="shared" si="24"/>
      </c>
      <c r="L67" s="378">
        <f t="shared" si="25"/>
      </c>
      <c r="M67" s="46">
        <f t="shared" si="26"/>
      </c>
      <c r="N67" s="43">
        <f>IF(M67="","",IF(OR('Raw FRM data'!R67&lt;3,'Raw FRM data'!R67&gt;200,M67&lt;2),"NOT VALID","ok"))</f>
      </c>
      <c r="O67" s="309">
        <f t="shared" si="27"/>
      </c>
      <c r="P67" s="44">
        <f t="shared" si="28"/>
      </c>
      <c r="Q67" s="414">
        <f t="shared" si="29"/>
      </c>
      <c r="R67" s="95"/>
    </row>
    <row r="68" spans="2:18" ht="12.75">
      <c r="B68" s="376">
        <v>58</v>
      </c>
      <c r="C68" s="84">
        <f>IF(ISBLANK('Raw FRM data'!C68),"",'Raw FRM data'!C68)</f>
      </c>
      <c r="D68" s="85"/>
      <c r="E68" s="85"/>
      <c r="F68" s="89"/>
      <c r="G68" s="423">
        <f t="shared" si="20"/>
        <v>0</v>
      </c>
      <c r="H68" s="424">
        <f t="shared" si="21"/>
        <v>0</v>
      </c>
      <c r="I68" s="424">
        <f t="shared" si="22"/>
        <v>0</v>
      </c>
      <c r="J68" s="284">
        <f t="shared" si="23"/>
      </c>
      <c r="K68" s="284">
        <f t="shared" si="24"/>
      </c>
      <c r="L68" s="378">
        <f t="shared" si="25"/>
      </c>
      <c r="M68" s="46">
        <f t="shared" si="26"/>
      </c>
      <c r="N68" s="43">
        <f>IF(M68="","",IF(OR('Raw FRM data'!R68&lt;3,'Raw FRM data'!R68&gt;200,M68&lt;2),"NOT VALID","ok"))</f>
      </c>
      <c r="O68" s="309">
        <f t="shared" si="27"/>
      </c>
      <c r="P68" s="44">
        <f t="shared" si="28"/>
      </c>
      <c r="Q68" s="414">
        <f t="shared" si="29"/>
      </c>
      <c r="R68" s="95"/>
    </row>
    <row r="69" spans="2:18" ht="12.75">
      <c r="B69" s="376">
        <v>59</v>
      </c>
      <c r="C69" s="84">
        <f>IF(ISBLANK('Raw FRM data'!C69),"",'Raw FRM data'!C69)</f>
      </c>
      <c r="D69" s="85"/>
      <c r="E69" s="85"/>
      <c r="F69" s="89"/>
      <c r="G69" s="423">
        <f t="shared" si="20"/>
        <v>0</v>
      </c>
      <c r="H69" s="424">
        <f t="shared" si="21"/>
        <v>0</v>
      </c>
      <c r="I69" s="424">
        <f t="shared" si="22"/>
        <v>0</v>
      </c>
      <c r="J69" s="284">
        <f t="shared" si="23"/>
      </c>
      <c r="K69" s="284">
        <f t="shared" si="24"/>
      </c>
      <c r="L69" s="378">
        <f t="shared" si="25"/>
      </c>
      <c r="M69" s="46">
        <f t="shared" si="26"/>
      </c>
      <c r="N69" s="43">
        <f>IF(M69="","",IF(OR('Raw FRM data'!R69&lt;3,'Raw FRM data'!R69&gt;200,M69&lt;2),"NOT VALID","ok"))</f>
      </c>
      <c r="O69" s="309">
        <f t="shared" si="27"/>
      </c>
      <c r="P69" s="44">
        <f t="shared" si="28"/>
      </c>
      <c r="Q69" s="414">
        <f t="shared" si="29"/>
      </c>
      <c r="R69" s="95"/>
    </row>
    <row r="70" spans="2:18" ht="12.75">
      <c r="B70" s="376">
        <v>60</v>
      </c>
      <c r="C70" s="84">
        <f>IF(ISBLANK('Raw FRM data'!C70),"",'Raw FRM data'!C70)</f>
      </c>
      <c r="D70" s="85"/>
      <c r="E70" s="85"/>
      <c r="F70" s="89"/>
      <c r="G70" s="423">
        <f t="shared" si="20"/>
        <v>0</v>
      </c>
      <c r="H70" s="424">
        <f t="shared" si="21"/>
        <v>0</v>
      </c>
      <c r="I70" s="424">
        <f t="shared" si="22"/>
        <v>0</v>
      </c>
      <c r="J70" s="284">
        <f t="shared" si="23"/>
      </c>
      <c r="K70" s="284">
        <f t="shared" si="24"/>
      </c>
      <c r="L70" s="378">
        <f t="shared" si="25"/>
      </c>
      <c r="M70" s="46">
        <f t="shared" si="26"/>
      </c>
      <c r="N70" s="43">
        <f>IF(M70="","",IF(OR('Raw FRM data'!R70&lt;3,'Raw FRM data'!R70&gt;200,M70&lt;2),"NOT VALID","ok"))</f>
      </c>
      <c r="O70" s="309">
        <f t="shared" si="27"/>
      </c>
      <c r="P70" s="44">
        <f t="shared" si="28"/>
      </c>
      <c r="Q70" s="414">
        <f t="shared" si="29"/>
      </c>
      <c r="R70" s="95"/>
    </row>
    <row r="71" spans="2:18" ht="12.75">
      <c r="B71" s="376">
        <v>61</v>
      </c>
      <c r="C71" s="84">
        <f>IF(ISBLANK('Raw FRM data'!C71),"",'Raw FRM data'!C71)</f>
      </c>
      <c r="D71" s="85"/>
      <c r="E71" s="85"/>
      <c r="F71" s="89"/>
      <c r="G71" s="423">
        <f t="shared" si="20"/>
        <v>0</v>
      </c>
      <c r="H71" s="424">
        <f t="shared" si="21"/>
        <v>0</v>
      </c>
      <c r="I71" s="424">
        <f t="shared" si="22"/>
        <v>0</v>
      </c>
      <c r="J71" s="284">
        <f t="shared" si="23"/>
      </c>
      <c r="K71" s="284">
        <f t="shared" si="24"/>
      </c>
      <c r="L71" s="378">
        <f t="shared" si="25"/>
      </c>
      <c r="M71" s="46">
        <f t="shared" si="26"/>
      </c>
      <c r="N71" s="43">
        <f>IF(M71="","",IF(OR('Raw FRM data'!R71&lt;3,'Raw FRM data'!R71&gt;200,M71&lt;2),"NOT VALID","ok"))</f>
      </c>
      <c r="O71" s="309">
        <f t="shared" si="27"/>
      </c>
      <c r="P71" s="44">
        <f t="shared" si="28"/>
      </c>
      <c r="Q71" s="414">
        <f t="shared" si="29"/>
      </c>
      <c r="R71" s="95"/>
    </row>
    <row r="72" spans="2:18" ht="12.75">
      <c r="B72" s="376">
        <v>62</v>
      </c>
      <c r="C72" s="84">
        <f>IF(ISBLANK('Raw FRM data'!C72),"",'Raw FRM data'!C72)</f>
      </c>
      <c r="D72" s="85"/>
      <c r="E72" s="85"/>
      <c r="F72" s="89"/>
      <c r="G72" s="423">
        <f t="shared" si="20"/>
        <v>0</v>
      </c>
      <c r="H72" s="424">
        <f t="shared" si="21"/>
        <v>0</v>
      </c>
      <c r="I72" s="424">
        <f t="shared" si="22"/>
        <v>0</v>
      </c>
      <c r="J72" s="284">
        <f t="shared" si="23"/>
      </c>
      <c r="K72" s="284">
        <f t="shared" si="24"/>
      </c>
      <c r="L72" s="378">
        <f t="shared" si="25"/>
      </c>
      <c r="M72" s="46">
        <f t="shared" si="26"/>
      </c>
      <c r="N72" s="43">
        <f>IF(M72="","",IF(OR('Raw FRM data'!R72&lt;3,'Raw FRM data'!R72&gt;200,M72&lt;2),"NOT VALID","ok"))</f>
      </c>
      <c r="O72" s="309">
        <f t="shared" si="27"/>
      </c>
      <c r="P72" s="44">
        <f t="shared" si="28"/>
      </c>
      <c r="Q72" s="414">
        <f t="shared" si="29"/>
      </c>
      <c r="R72" s="95"/>
    </row>
    <row r="73" spans="2:18" ht="12.75">
      <c r="B73" s="376">
        <v>63</v>
      </c>
      <c r="C73" s="84">
        <f>IF(ISBLANK('Raw FRM data'!C73),"",'Raw FRM data'!C73)</f>
      </c>
      <c r="D73" s="85"/>
      <c r="E73" s="85"/>
      <c r="F73" s="89"/>
      <c r="G73" s="423">
        <f t="shared" si="20"/>
        <v>0</v>
      </c>
      <c r="H73" s="424">
        <f t="shared" si="21"/>
        <v>0</v>
      </c>
      <c r="I73" s="424">
        <f t="shared" si="22"/>
        <v>0</v>
      </c>
      <c r="J73" s="284">
        <f t="shared" si="23"/>
      </c>
      <c r="K73" s="284">
        <f t="shared" si="24"/>
      </c>
      <c r="L73" s="378">
        <f t="shared" si="25"/>
      </c>
      <c r="M73" s="46">
        <f t="shared" si="26"/>
      </c>
      <c r="N73" s="43">
        <f>IF(M73="","",IF(OR('Raw FRM data'!R73&lt;3,'Raw FRM data'!R73&gt;200,M73&lt;2),"NOT VALID","ok"))</f>
      </c>
      <c r="O73" s="309">
        <f t="shared" si="27"/>
      </c>
      <c r="P73" s="44">
        <f t="shared" si="28"/>
      </c>
      <c r="Q73" s="414">
        <f t="shared" si="29"/>
      </c>
      <c r="R73" s="95"/>
    </row>
    <row r="74" spans="2:18" ht="12.75">
      <c r="B74" s="376">
        <v>64</v>
      </c>
      <c r="C74" s="84">
        <f>IF(ISBLANK('Raw FRM data'!C74),"",'Raw FRM data'!C74)</f>
      </c>
      <c r="D74" s="85"/>
      <c r="E74" s="85"/>
      <c r="F74" s="89"/>
      <c r="G74" s="423">
        <f t="shared" si="20"/>
        <v>0</v>
      </c>
      <c r="H74" s="424">
        <f t="shared" si="21"/>
        <v>0</v>
      </c>
      <c r="I74" s="424">
        <f t="shared" si="22"/>
        <v>0</v>
      </c>
      <c r="J74" s="284">
        <f t="shared" si="23"/>
      </c>
      <c r="K74" s="284">
        <f t="shared" si="24"/>
      </c>
      <c r="L74" s="378">
        <f t="shared" si="25"/>
      </c>
      <c r="M74" s="46">
        <f t="shared" si="26"/>
      </c>
      <c r="N74" s="43">
        <f>IF(M74="","",IF(OR('Raw FRM data'!R74&lt;3,'Raw FRM data'!R74&gt;200,M74&lt;2),"NOT VALID","ok"))</f>
      </c>
      <c r="O74" s="309">
        <f t="shared" si="27"/>
      </c>
      <c r="P74" s="44">
        <f t="shared" si="28"/>
      </c>
      <c r="Q74" s="414">
        <f t="shared" si="29"/>
      </c>
      <c r="R74" s="95"/>
    </row>
    <row r="75" spans="2:18" ht="12.75">
      <c r="B75" s="376">
        <v>65</v>
      </c>
      <c r="C75" s="84">
        <f>IF(ISBLANK('Raw FRM data'!C75),"",'Raw FRM data'!C75)</f>
      </c>
      <c r="D75" s="85"/>
      <c r="E75" s="85"/>
      <c r="F75" s="89"/>
      <c r="G75" s="423">
        <f t="shared" si="20"/>
        <v>0</v>
      </c>
      <c r="H75" s="424">
        <f t="shared" si="21"/>
        <v>0</v>
      </c>
      <c r="I75" s="424">
        <f t="shared" si="22"/>
        <v>0</v>
      </c>
      <c r="J75" s="284">
        <f t="shared" si="23"/>
      </c>
      <c r="K75" s="284">
        <f t="shared" si="24"/>
      </c>
      <c r="L75" s="378">
        <f t="shared" si="25"/>
      </c>
      <c r="M75" s="46">
        <f t="shared" si="26"/>
      </c>
      <c r="N75" s="43">
        <f>IF(M75="","",IF(OR('Raw FRM data'!R75&lt;3,'Raw FRM data'!R75&gt;200,M75&lt;2),"NOT VALID","ok"))</f>
      </c>
      <c r="O75" s="309">
        <f t="shared" si="27"/>
      </c>
      <c r="P75" s="44">
        <f t="shared" si="28"/>
      </c>
      <c r="Q75" s="414">
        <f t="shared" si="29"/>
      </c>
      <c r="R75" s="95"/>
    </row>
    <row r="76" spans="2:18" ht="12.75">
      <c r="B76" s="376">
        <v>66</v>
      </c>
      <c r="C76" s="84">
        <f>IF(ISBLANK('Raw FRM data'!C76),"",'Raw FRM data'!C76)</f>
      </c>
      <c r="D76" s="85"/>
      <c r="E76" s="85"/>
      <c r="F76" s="89"/>
      <c r="G76" s="423">
        <f t="shared" si="20"/>
        <v>0</v>
      </c>
      <c r="H76" s="424">
        <f t="shared" si="21"/>
        <v>0</v>
      </c>
      <c r="I76" s="424">
        <f t="shared" si="22"/>
        <v>0</v>
      </c>
      <c r="J76" s="284">
        <f t="shared" si="23"/>
      </c>
      <c r="K76" s="284">
        <f t="shared" si="24"/>
      </c>
      <c r="L76" s="378">
        <f t="shared" si="25"/>
      </c>
      <c r="M76" s="46">
        <f t="shared" si="26"/>
      </c>
      <c r="N76" s="43">
        <f>IF(M76="","",IF(OR('Raw FRM data'!R76&lt;3,'Raw FRM data'!R76&gt;200,M76&lt;2),"NOT VALID","ok"))</f>
      </c>
      <c r="O76" s="309">
        <f t="shared" si="27"/>
      </c>
      <c r="P76" s="44">
        <f t="shared" si="28"/>
      </c>
      <c r="Q76" s="414">
        <f t="shared" si="29"/>
      </c>
      <c r="R76" s="95"/>
    </row>
    <row r="77" spans="2:18" ht="12.75">
      <c r="B77" s="376">
        <v>67</v>
      </c>
      <c r="C77" s="84">
        <f>IF(ISBLANK('Raw FRM data'!C77),"",'Raw FRM data'!C77)</f>
      </c>
      <c r="D77" s="85"/>
      <c r="E77" s="85"/>
      <c r="F77" s="89"/>
      <c r="G77" s="423">
        <f t="shared" si="20"/>
        <v>0</v>
      </c>
      <c r="H77" s="424">
        <f t="shared" si="21"/>
        <v>0</v>
      </c>
      <c r="I77" s="424">
        <f t="shared" si="22"/>
        <v>0</v>
      </c>
      <c r="J77" s="284">
        <f t="shared" si="23"/>
      </c>
      <c r="K77" s="284">
        <f t="shared" si="24"/>
      </c>
      <c r="L77" s="378">
        <f t="shared" si="25"/>
      </c>
      <c r="M77" s="46">
        <f t="shared" si="26"/>
      </c>
      <c r="N77" s="43">
        <f>IF(M77="","",IF(OR('Raw FRM data'!R77&lt;3,'Raw FRM data'!R77&gt;200,M77&lt;2),"NOT VALID","ok"))</f>
      </c>
      <c r="O77" s="309">
        <f t="shared" si="27"/>
      </c>
      <c r="P77" s="44">
        <f t="shared" si="28"/>
      </c>
      <c r="Q77" s="414">
        <f t="shared" si="29"/>
      </c>
      <c r="R77" s="95"/>
    </row>
    <row r="78" spans="2:18" ht="12.75">
      <c r="B78" s="376">
        <v>68</v>
      </c>
      <c r="C78" s="84">
        <f>IF(ISBLANK('Raw FRM data'!C78),"",'Raw FRM data'!C78)</f>
      </c>
      <c r="D78" s="85"/>
      <c r="E78" s="85"/>
      <c r="F78" s="89"/>
      <c r="G78" s="423">
        <f t="shared" si="20"/>
        <v>0</v>
      </c>
      <c r="H78" s="424">
        <f t="shared" si="21"/>
        <v>0</v>
      </c>
      <c r="I78" s="424">
        <f t="shared" si="22"/>
        <v>0</v>
      </c>
      <c r="J78" s="284">
        <f t="shared" si="23"/>
      </c>
      <c r="K78" s="284">
        <f t="shared" si="24"/>
      </c>
      <c r="L78" s="378">
        <f t="shared" si="25"/>
      </c>
      <c r="M78" s="46">
        <f t="shared" si="26"/>
      </c>
      <c r="N78" s="43">
        <f>IF(M78="","",IF(OR('Raw FRM data'!R78&lt;3,'Raw FRM data'!R78&gt;200,M78&lt;2),"NOT VALID","ok"))</f>
      </c>
      <c r="O78" s="309">
        <f t="shared" si="27"/>
      </c>
      <c r="P78" s="44">
        <f t="shared" si="28"/>
      </c>
      <c r="Q78" s="414">
        <f t="shared" si="29"/>
      </c>
      <c r="R78" s="95"/>
    </row>
    <row r="79" spans="2:18" ht="12.75">
      <c r="B79" s="376">
        <v>69</v>
      </c>
      <c r="C79" s="84">
        <f>IF(ISBLANK('Raw FRM data'!C79),"",'Raw FRM data'!C79)</f>
      </c>
      <c r="D79" s="85"/>
      <c r="E79" s="85"/>
      <c r="F79" s="89"/>
      <c r="G79" s="423">
        <f t="shared" si="20"/>
        <v>0</v>
      </c>
      <c r="H79" s="424">
        <f t="shared" si="21"/>
        <v>0</v>
      </c>
      <c r="I79" s="424">
        <f t="shared" si="22"/>
        <v>0</v>
      </c>
      <c r="J79" s="284">
        <f t="shared" si="23"/>
      </c>
      <c r="K79" s="284">
        <f t="shared" si="24"/>
      </c>
      <c r="L79" s="378">
        <f t="shared" si="25"/>
      </c>
      <c r="M79" s="46">
        <f t="shared" si="26"/>
      </c>
      <c r="N79" s="43">
        <f>IF(M79="","",IF(OR('Raw FRM data'!R79&lt;3,'Raw FRM data'!R79&gt;200,M79&lt;2),"NOT VALID","ok"))</f>
      </c>
      <c r="O79" s="309">
        <f t="shared" si="27"/>
      </c>
      <c r="P79" s="44">
        <f t="shared" si="28"/>
      </c>
      <c r="Q79" s="414">
        <f t="shared" si="29"/>
      </c>
      <c r="R79" s="95"/>
    </row>
    <row r="80" spans="2:18" ht="12.75">
      <c r="B80" s="376">
        <v>70</v>
      </c>
      <c r="C80" s="84">
        <f>IF(ISBLANK('Raw FRM data'!C80),"",'Raw FRM data'!C80)</f>
      </c>
      <c r="D80" s="85"/>
      <c r="E80" s="85"/>
      <c r="F80" s="89"/>
      <c r="G80" s="423">
        <f t="shared" si="20"/>
        <v>0</v>
      </c>
      <c r="H80" s="424">
        <f t="shared" si="21"/>
        <v>0</v>
      </c>
      <c r="I80" s="424">
        <f t="shared" si="22"/>
        <v>0</v>
      </c>
      <c r="J80" s="284">
        <f t="shared" si="23"/>
      </c>
      <c r="K80" s="284">
        <f t="shared" si="24"/>
      </c>
      <c r="L80" s="378">
        <f t="shared" si="25"/>
      </c>
      <c r="M80" s="46">
        <f t="shared" si="26"/>
      </c>
      <c r="N80" s="43">
        <f>IF(M80="","",IF(OR('Raw FRM data'!R80&lt;3,'Raw FRM data'!R80&gt;200,M80&lt;2),"NOT VALID","ok"))</f>
      </c>
      <c r="O80" s="309">
        <f t="shared" si="27"/>
      </c>
      <c r="P80" s="44">
        <f t="shared" si="28"/>
      </c>
      <c r="Q80" s="414">
        <f t="shared" si="29"/>
      </c>
      <c r="R80" s="95"/>
    </row>
    <row r="81" spans="2:18" ht="12.75">
      <c r="B81" s="376">
        <v>71</v>
      </c>
      <c r="C81" s="84">
        <f>IF(ISBLANK('Raw FRM data'!C81),"",'Raw FRM data'!C81)</f>
      </c>
      <c r="D81" s="85"/>
      <c r="E81" s="85"/>
      <c r="F81" s="89"/>
      <c r="G81" s="423">
        <f t="shared" si="20"/>
        <v>0</v>
      </c>
      <c r="H81" s="424">
        <f t="shared" si="21"/>
        <v>0</v>
      </c>
      <c r="I81" s="424">
        <f t="shared" si="22"/>
        <v>0</v>
      </c>
      <c r="J81" s="284">
        <f t="shared" si="23"/>
      </c>
      <c r="K81" s="284">
        <f t="shared" si="24"/>
      </c>
      <c r="L81" s="378">
        <f t="shared" si="25"/>
      </c>
      <c r="M81" s="46">
        <f t="shared" si="26"/>
      </c>
      <c r="N81" s="43">
        <f>IF(M81="","",IF(OR('Raw FRM data'!R81&lt;3,'Raw FRM data'!R81&gt;200,M81&lt;2),"NOT VALID","ok"))</f>
      </c>
      <c r="O81" s="309">
        <f t="shared" si="27"/>
      </c>
      <c r="P81" s="44">
        <f t="shared" si="28"/>
      </c>
      <c r="Q81" s="414">
        <f t="shared" si="29"/>
      </c>
      <c r="R81" s="95"/>
    </row>
    <row r="82" spans="2:18" ht="12.75">
      <c r="B82" s="376">
        <v>72</v>
      </c>
      <c r="C82" s="84">
        <f>IF(ISBLANK('Raw FRM data'!C82),"",'Raw FRM data'!C82)</f>
      </c>
      <c r="D82" s="85"/>
      <c r="E82" s="85"/>
      <c r="F82" s="89"/>
      <c r="G82" s="423">
        <f t="shared" si="20"/>
        <v>0</v>
      </c>
      <c r="H82" s="424">
        <f t="shared" si="21"/>
        <v>0</v>
      </c>
      <c r="I82" s="424">
        <f t="shared" si="22"/>
        <v>0</v>
      </c>
      <c r="J82" s="284">
        <f t="shared" si="23"/>
      </c>
      <c r="K82" s="284">
        <f t="shared" si="24"/>
      </c>
      <c r="L82" s="378">
        <f t="shared" si="25"/>
      </c>
      <c r="M82" s="46">
        <f t="shared" si="26"/>
      </c>
      <c r="N82" s="43">
        <f>IF(M82="","",IF(OR('Raw FRM data'!R82&lt;3,'Raw FRM data'!R82&gt;200,M82&lt;2),"NOT VALID","ok"))</f>
      </c>
      <c r="O82" s="309">
        <f t="shared" si="27"/>
      </c>
      <c r="P82" s="44">
        <f t="shared" si="28"/>
      </c>
      <c r="Q82" s="414">
        <f t="shared" si="29"/>
      </c>
      <c r="R82" s="95"/>
    </row>
    <row r="83" spans="2:18" ht="12.75">
      <c r="B83" s="376">
        <v>73</v>
      </c>
      <c r="C83" s="84">
        <f>IF(ISBLANK('Raw FRM data'!C83),"",'Raw FRM data'!C83)</f>
      </c>
      <c r="D83" s="85"/>
      <c r="E83" s="85"/>
      <c r="F83" s="89"/>
      <c r="G83" s="423">
        <f t="shared" si="20"/>
        <v>0</v>
      </c>
      <c r="H83" s="424">
        <f t="shared" si="21"/>
        <v>0</v>
      </c>
      <c r="I83" s="424">
        <f t="shared" si="22"/>
        <v>0</v>
      </c>
      <c r="J83" s="284">
        <f t="shared" si="23"/>
      </c>
      <c r="K83" s="284">
        <f t="shared" si="24"/>
      </c>
      <c r="L83" s="378">
        <f t="shared" si="25"/>
      </c>
      <c r="M83" s="46">
        <f t="shared" si="26"/>
      </c>
      <c r="N83" s="43">
        <f>IF(M83="","",IF(OR('Raw FRM data'!R83&lt;3,'Raw FRM data'!R83&gt;200,M83&lt;2),"NOT VALID","ok"))</f>
      </c>
      <c r="O83" s="309">
        <f t="shared" si="27"/>
      </c>
      <c r="P83" s="44">
        <f t="shared" si="28"/>
      </c>
      <c r="Q83" s="414">
        <f t="shared" si="29"/>
      </c>
      <c r="R83" s="95"/>
    </row>
    <row r="84" spans="2:18" ht="12.75">
      <c r="B84" s="376">
        <v>74</v>
      </c>
      <c r="C84" s="84">
        <f>IF(ISBLANK('Raw FRM data'!C84),"",'Raw FRM data'!C84)</f>
      </c>
      <c r="D84" s="85"/>
      <c r="E84" s="85"/>
      <c r="F84" s="89"/>
      <c r="G84" s="423">
        <f t="shared" si="20"/>
        <v>0</v>
      </c>
      <c r="H84" s="424">
        <f t="shared" si="21"/>
        <v>0</v>
      </c>
      <c r="I84" s="424">
        <f t="shared" si="22"/>
        <v>0</v>
      </c>
      <c r="J84" s="284">
        <f t="shared" si="23"/>
      </c>
      <c r="K84" s="284">
        <f t="shared" si="24"/>
      </c>
      <c r="L84" s="378">
        <f t="shared" si="25"/>
      </c>
      <c r="M84" s="46">
        <f t="shared" si="26"/>
      </c>
      <c r="N84" s="43">
        <f>IF(M84="","",IF(OR('Raw FRM data'!R84&lt;3,'Raw FRM data'!R84&gt;200,M84&lt;2),"NOT VALID","ok"))</f>
      </c>
      <c r="O84" s="309">
        <f t="shared" si="27"/>
      </c>
      <c r="P84" s="44">
        <f t="shared" si="28"/>
      </c>
      <c r="Q84" s="414">
        <f t="shared" si="29"/>
      </c>
      <c r="R84" s="95"/>
    </row>
    <row r="85" spans="2:18" ht="12.75">
      <c r="B85" s="376">
        <v>75</v>
      </c>
      <c r="C85" s="84">
        <f>IF(ISBLANK('Raw FRM data'!C85),"",'Raw FRM data'!C85)</f>
      </c>
      <c r="D85" s="85"/>
      <c r="E85" s="85"/>
      <c r="F85" s="89"/>
      <c r="G85" s="423">
        <f t="shared" si="20"/>
        <v>0</v>
      </c>
      <c r="H85" s="424">
        <f t="shared" si="21"/>
        <v>0</v>
      </c>
      <c r="I85" s="424">
        <f t="shared" si="22"/>
        <v>0</v>
      </c>
      <c r="J85" s="284">
        <f t="shared" si="23"/>
      </c>
      <c r="K85" s="284">
        <f t="shared" si="24"/>
      </c>
      <c r="L85" s="378">
        <f t="shared" si="25"/>
      </c>
      <c r="M85" s="46">
        <f t="shared" si="26"/>
      </c>
      <c r="N85" s="43">
        <f>IF(M85="","",IF(OR('Raw FRM data'!R85&lt;3,'Raw FRM data'!R85&gt;200,M85&lt;2),"NOT VALID","ok"))</f>
      </c>
      <c r="O85" s="309">
        <f t="shared" si="27"/>
      </c>
      <c r="P85" s="44">
        <f t="shared" si="28"/>
      </c>
      <c r="Q85" s="414">
        <f t="shared" si="29"/>
      </c>
      <c r="R85" s="95"/>
    </row>
    <row r="86" spans="2:18" ht="12.75">
      <c r="B86" s="376">
        <v>76</v>
      </c>
      <c r="C86" s="84">
        <f>IF(ISBLANK('Raw FRM data'!C86),"",'Raw FRM data'!C86)</f>
      </c>
      <c r="D86" s="85"/>
      <c r="E86" s="85"/>
      <c r="F86" s="89"/>
      <c r="G86" s="423">
        <f t="shared" si="20"/>
        <v>0</v>
      </c>
      <c r="H86" s="424">
        <f t="shared" si="21"/>
        <v>0</v>
      </c>
      <c r="I86" s="424">
        <f t="shared" si="22"/>
        <v>0</v>
      </c>
      <c r="J86" s="284">
        <f t="shared" si="23"/>
      </c>
      <c r="K86" s="284">
        <f t="shared" si="24"/>
      </c>
      <c r="L86" s="378">
        <f t="shared" si="25"/>
      </c>
      <c r="M86" s="46">
        <f t="shared" si="26"/>
      </c>
      <c r="N86" s="43">
        <f>IF(M86="","",IF(OR('Raw FRM data'!R86&lt;3,'Raw FRM data'!R86&gt;200,M86&lt;2),"NOT VALID","ok"))</f>
      </c>
      <c r="O86" s="309">
        <f t="shared" si="27"/>
      </c>
      <c r="P86" s="44">
        <f t="shared" si="28"/>
      </c>
      <c r="Q86" s="414">
        <f t="shared" si="29"/>
      </c>
      <c r="R86" s="95"/>
    </row>
    <row r="87" spans="2:18" ht="12.75">
      <c r="B87" s="376">
        <v>77</v>
      </c>
      <c r="C87" s="84">
        <f>IF(ISBLANK('Raw FRM data'!C87),"",'Raw FRM data'!C87)</f>
      </c>
      <c r="D87" s="85"/>
      <c r="E87" s="85"/>
      <c r="F87" s="89"/>
      <c r="G87" s="423">
        <f t="shared" si="20"/>
        <v>0</v>
      </c>
      <c r="H87" s="424">
        <f t="shared" si="21"/>
        <v>0</v>
      </c>
      <c r="I87" s="424">
        <f t="shared" si="22"/>
        <v>0</v>
      </c>
      <c r="J87" s="284">
        <f t="shared" si="23"/>
      </c>
      <c r="K87" s="284">
        <f t="shared" si="24"/>
      </c>
      <c r="L87" s="378">
        <f t="shared" si="25"/>
      </c>
      <c r="M87" s="46">
        <f t="shared" si="26"/>
      </c>
      <c r="N87" s="43">
        <f>IF(M87="","",IF(OR('Raw FRM data'!R87&lt;3,'Raw FRM data'!R87&gt;200,M87&lt;2),"NOT VALID","ok"))</f>
      </c>
      <c r="O87" s="309">
        <f t="shared" si="27"/>
      </c>
      <c r="P87" s="44">
        <f t="shared" si="28"/>
      </c>
      <c r="Q87" s="414">
        <f t="shared" si="29"/>
      </c>
      <c r="R87" s="95"/>
    </row>
    <row r="88" spans="2:18" ht="12.75">
      <c r="B88" s="376">
        <v>78</v>
      </c>
      <c r="C88" s="84">
        <f>IF(ISBLANK('Raw FRM data'!C88),"",'Raw FRM data'!C88)</f>
      </c>
      <c r="D88" s="85"/>
      <c r="E88" s="85"/>
      <c r="F88" s="89"/>
      <c r="G88" s="423">
        <f t="shared" si="20"/>
        <v>0</v>
      </c>
      <c r="H88" s="424">
        <f t="shared" si="21"/>
        <v>0</v>
      </c>
      <c r="I88" s="424">
        <f t="shared" si="22"/>
        <v>0</v>
      </c>
      <c r="J88" s="284">
        <f t="shared" si="23"/>
      </c>
      <c r="K88" s="284">
        <f t="shared" si="24"/>
      </c>
      <c r="L88" s="378">
        <f t="shared" si="25"/>
      </c>
      <c r="M88" s="46">
        <f t="shared" si="26"/>
      </c>
      <c r="N88" s="43">
        <f>IF(M88="","",IF(OR('Raw FRM data'!R88&lt;3,'Raw FRM data'!R88&gt;200,M88&lt;2),"NOT VALID","ok"))</f>
      </c>
      <c r="O88" s="309">
        <f t="shared" si="27"/>
      </c>
      <c r="P88" s="44">
        <f t="shared" si="28"/>
      </c>
      <c r="Q88" s="414">
        <f t="shared" si="29"/>
      </c>
      <c r="R88" s="95"/>
    </row>
    <row r="89" spans="2:18" ht="12.75">
      <c r="B89" s="376">
        <v>79</v>
      </c>
      <c r="C89" s="84">
        <f>IF(ISBLANK('Raw FRM data'!C89),"",'Raw FRM data'!C89)</f>
      </c>
      <c r="D89" s="85"/>
      <c r="E89" s="85"/>
      <c r="F89" s="89"/>
      <c r="G89" s="423">
        <f t="shared" si="20"/>
        <v>0</v>
      </c>
      <c r="H89" s="424">
        <f t="shared" si="21"/>
        <v>0</v>
      </c>
      <c r="I89" s="424">
        <f t="shared" si="22"/>
        <v>0</v>
      </c>
      <c r="J89" s="284">
        <f t="shared" si="23"/>
      </c>
      <c r="K89" s="284">
        <f t="shared" si="24"/>
      </c>
      <c r="L89" s="378">
        <f t="shared" si="25"/>
      </c>
      <c r="M89" s="46">
        <f t="shared" si="26"/>
      </c>
      <c r="N89" s="43">
        <f>IF(M89="","",IF(OR('Raw FRM data'!R89&lt;3,'Raw FRM data'!R89&gt;200,M89&lt;2),"NOT VALID","ok"))</f>
      </c>
      <c r="O89" s="309">
        <f t="shared" si="27"/>
      </c>
      <c r="P89" s="44">
        <f t="shared" si="28"/>
      </c>
      <c r="Q89" s="414">
        <f t="shared" si="29"/>
      </c>
      <c r="R89" s="95"/>
    </row>
    <row r="90" spans="2:18" ht="12.75">
      <c r="B90" s="376">
        <v>80</v>
      </c>
      <c r="C90" s="84">
        <f>IF(ISBLANK('Raw FRM data'!C90),"",'Raw FRM data'!C90)</f>
      </c>
      <c r="D90" s="85"/>
      <c r="E90" s="85"/>
      <c r="F90" s="89"/>
      <c r="G90" s="423">
        <f t="shared" si="20"/>
        <v>0</v>
      </c>
      <c r="H90" s="424">
        <f t="shared" si="21"/>
        <v>0</v>
      </c>
      <c r="I90" s="424">
        <f t="shared" si="22"/>
        <v>0</v>
      </c>
      <c r="J90" s="284">
        <f t="shared" si="23"/>
      </c>
      <c r="K90" s="284">
        <f t="shared" si="24"/>
      </c>
      <c r="L90" s="378">
        <f t="shared" si="25"/>
      </c>
      <c r="M90" s="46">
        <f t="shared" si="26"/>
      </c>
      <c r="N90" s="43">
        <f>IF(M90="","",IF(OR('Raw FRM data'!R90&lt;3,'Raw FRM data'!R90&gt;200,M90&lt;2),"NOT VALID","ok"))</f>
      </c>
      <c r="O90" s="309">
        <f t="shared" si="27"/>
      </c>
      <c r="P90" s="44">
        <f t="shared" si="28"/>
      </c>
      <c r="Q90" s="414">
        <f t="shared" si="29"/>
      </c>
      <c r="R90" s="95"/>
    </row>
    <row r="91" spans="2:18" ht="12.75">
      <c r="B91" s="376">
        <v>81</v>
      </c>
      <c r="C91" s="84">
        <f>IF(ISBLANK('Raw FRM data'!C91),"",'Raw FRM data'!C91)</f>
      </c>
      <c r="D91" s="85"/>
      <c r="E91" s="85"/>
      <c r="F91" s="89"/>
      <c r="G91" s="423">
        <f t="shared" si="20"/>
        <v>0</v>
      </c>
      <c r="H91" s="424">
        <f t="shared" si="21"/>
        <v>0</v>
      </c>
      <c r="I91" s="424">
        <f t="shared" si="22"/>
        <v>0</v>
      </c>
      <c r="J91" s="284">
        <f t="shared" si="23"/>
      </c>
      <c r="K91" s="284">
        <f t="shared" si="24"/>
      </c>
      <c r="L91" s="378">
        <f t="shared" si="25"/>
      </c>
      <c r="M91" s="46">
        <f t="shared" si="26"/>
      </c>
      <c r="N91" s="43">
        <f>IF(M91="","",IF(OR('Raw FRM data'!R91&lt;3,'Raw FRM data'!R91&gt;200,M91&lt;2),"NOT VALID","ok"))</f>
      </c>
      <c r="O91" s="309">
        <f t="shared" si="27"/>
      </c>
      <c r="P91" s="44">
        <f t="shared" si="28"/>
      </c>
      <c r="Q91" s="414">
        <f t="shared" si="29"/>
      </c>
      <c r="R91" s="95"/>
    </row>
    <row r="92" spans="2:18" ht="12.75">
      <c r="B92" s="376">
        <v>82</v>
      </c>
      <c r="C92" s="84">
        <f>IF(ISBLANK('Raw FRM data'!C92),"",'Raw FRM data'!C92)</f>
      </c>
      <c r="D92" s="85"/>
      <c r="E92" s="85"/>
      <c r="F92" s="89"/>
      <c r="G92" s="423">
        <f t="shared" si="20"/>
        <v>0</v>
      </c>
      <c r="H92" s="424">
        <f t="shared" si="21"/>
        <v>0</v>
      </c>
      <c r="I92" s="424">
        <f t="shared" si="22"/>
        <v>0</v>
      </c>
      <c r="J92" s="284">
        <f t="shared" si="23"/>
      </c>
      <c r="K92" s="284">
        <f t="shared" si="24"/>
      </c>
      <c r="L92" s="378">
        <f t="shared" si="25"/>
      </c>
      <c r="M92" s="46">
        <f t="shared" si="26"/>
      </c>
      <c r="N92" s="43">
        <f>IF(M92="","",IF(OR('Raw FRM data'!R92&lt;3,'Raw FRM data'!R92&gt;200,M92&lt;2),"NOT VALID","ok"))</f>
      </c>
      <c r="O92" s="309">
        <f t="shared" si="27"/>
      </c>
      <c r="P92" s="44">
        <f t="shared" si="28"/>
      </c>
      <c r="Q92" s="414">
        <f t="shared" si="29"/>
      </c>
      <c r="R92" s="95"/>
    </row>
    <row r="93" spans="2:18" ht="12.75">
      <c r="B93" s="376">
        <v>83</v>
      </c>
      <c r="C93" s="84">
        <f>IF(ISBLANK('Raw FRM data'!C93),"",'Raw FRM data'!C93)</f>
      </c>
      <c r="D93" s="85"/>
      <c r="E93" s="85"/>
      <c r="F93" s="89"/>
      <c r="G93" s="423">
        <f t="shared" si="20"/>
        <v>0</v>
      </c>
      <c r="H93" s="424">
        <f t="shared" si="21"/>
        <v>0</v>
      </c>
      <c r="I93" s="424">
        <f t="shared" si="22"/>
        <v>0</v>
      </c>
      <c r="J93" s="284">
        <f t="shared" si="23"/>
      </c>
      <c r="K93" s="284">
        <f t="shared" si="24"/>
      </c>
      <c r="L93" s="378">
        <f t="shared" si="25"/>
      </c>
      <c r="M93" s="46">
        <f t="shared" si="26"/>
      </c>
      <c r="N93" s="43">
        <f>IF(M93="","",IF(OR('Raw FRM data'!R93&lt;3,'Raw FRM data'!R93&gt;200,M93&lt;2),"NOT VALID","ok"))</f>
      </c>
      <c r="O93" s="309">
        <f t="shared" si="27"/>
      </c>
      <c r="P93" s="44">
        <f t="shared" si="28"/>
      </c>
      <c r="Q93" s="414">
        <f t="shared" si="29"/>
      </c>
      <c r="R93" s="95"/>
    </row>
    <row r="94" spans="2:18" ht="12.75">
      <c r="B94" s="376">
        <v>84</v>
      </c>
      <c r="C94" s="84">
        <f>IF(ISBLANK('Raw FRM data'!C94),"",'Raw FRM data'!C94)</f>
      </c>
      <c r="D94" s="85"/>
      <c r="E94" s="85"/>
      <c r="F94" s="89"/>
      <c r="G94" s="423">
        <f t="shared" si="20"/>
        <v>0</v>
      </c>
      <c r="H94" s="424">
        <f t="shared" si="21"/>
        <v>0</v>
      </c>
      <c r="I94" s="424">
        <f t="shared" si="22"/>
        <v>0</v>
      </c>
      <c r="J94" s="284">
        <f t="shared" si="23"/>
      </c>
      <c r="K94" s="284">
        <f t="shared" si="24"/>
      </c>
      <c r="L94" s="378">
        <f t="shared" si="25"/>
      </c>
      <c r="M94" s="46">
        <f t="shared" si="26"/>
      </c>
      <c r="N94" s="43">
        <f>IF(M94="","",IF(OR('Raw FRM data'!R94&lt;3,'Raw FRM data'!R94&gt;200,M94&lt;2),"NOT VALID","ok"))</f>
      </c>
      <c r="O94" s="309">
        <f t="shared" si="27"/>
      </c>
      <c r="P94" s="44">
        <f t="shared" si="28"/>
      </c>
      <c r="Q94" s="414">
        <f t="shared" si="29"/>
      </c>
      <c r="R94" s="95"/>
    </row>
    <row r="95" spans="2:18" ht="12.75">
      <c r="B95" s="376">
        <v>85</v>
      </c>
      <c r="C95" s="84">
        <f>IF(ISBLANK('Raw FRM data'!C95),"",'Raw FRM data'!C95)</f>
      </c>
      <c r="D95" s="85"/>
      <c r="E95" s="85"/>
      <c r="F95" s="89"/>
      <c r="G95" s="423">
        <f t="shared" si="20"/>
        <v>0</v>
      </c>
      <c r="H95" s="424">
        <f t="shared" si="21"/>
        <v>0</v>
      </c>
      <c r="I95" s="424">
        <f t="shared" si="22"/>
        <v>0</v>
      </c>
      <c r="J95" s="284">
        <f t="shared" si="23"/>
      </c>
      <c r="K95" s="284">
        <f t="shared" si="24"/>
      </c>
      <c r="L95" s="378">
        <f t="shared" si="25"/>
      </c>
      <c r="M95" s="46">
        <f t="shared" si="26"/>
      </c>
      <c r="N95" s="43">
        <f>IF(M95="","",IF(OR('Raw FRM data'!R95&lt;3,'Raw FRM data'!R95&gt;200,M95&lt;2),"NOT VALID","ok"))</f>
      </c>
      <c r="O95" s="309">
        <f t="shared" si="27"/>
      </c>
      <c r="P95" s="44">
        <f t="shared" si="28"/>
      </c>
      <c r="Q95" s="414">
        <f t="shared" si="29"/>
      </c>
      <c r="R95" s="95"/>
    </row>
    <row r="96" spans="2:18" ht="12.75">
      <c r="B96" s="376">
        <v>86</v>
      </c>
      <c r="C96" s="84">
        <f>IF(ISBLANK('Raw FRM data'!C96),"",'Raw FRM data'!C96)</f>
      </c>
      <c r="D96" s="85"/>
      <c r="E96" s="85"/>
      <c r="F96" s="89"/>
      <c r="G96" s="423">
        <f t="shared" si="20"/>
        <v>0</v>
      </c>
      <c r="H96" s="424">
        <f t="shared" si="21"/>
        <v>0</v>
      </c>
      <c r="I96" s="424">
        <f t="shared" si="22"/>
        <v>0</v>
      </c>
      <c r="J96" s="284">
        <f t="shared" si="23"/>
      </c>
      <c r="K96" s="284">
        <f t="shared" si="24"/>
      </c>
      <c r="L96" s="378">
        <f t="shared" si="25"/>
      </c>
      <c r="M96" s="46">
        <f t="shared" si="26"/>
      </c>
      <c r="N96" s="43">
        <f>IF(M96="","",IF(OR('Raw FRM data'!R96&lt;3,'Raw FRM data'!R96&gt;200,M96&lt;2),"NOT VALID","ok"))</f>
      </c>
      <c r="O96" s="309">
        <f t="shared" si="27"/>
      </c>
      <c r="P96" s="44">
        <f t="shared" si="28"/>
      </c>
      <c r="Q96" s="414">
        <f t="shared" si="29"/>
      </c>
      <c r="R96" s="95"/>
    </row>
    <row r="97" spans="2:18" ht="12.75">
      <c r="B97" s="376">
        <v>87</v>
      </c>
      <c r="C97" s="84">
        <f>IF(ISBLANK('Raw FRM data'!C97),"",'Raw FRM data'!C97)</f>
      </c>
      <c r="D97" s="85"/>
      <c r="E97" s="85"/>
      <c r="F97" s="89"/>
      <c r="G97" s="423">
        <f t="shared" si="20"/>
        <v>0</v>
      </c>
      <c r="H97" s="424">
        <f t="shared" si="21"/>
        <v>0</v>
      </c>
      <c r="I97" s="424">
        <f t="shared" si="22"/>
        <v>0</v>
      </c>
      <c r="J97" s="284">
        <f t="shared" si="23"/>
      </c>
      <c r="K97" s="284">
        <f t="shared" si="24"/>
      </c>
      <c r="L97" s="378">
        <f t="shared" si="25"/>
      </c>
      <c r="M97" s="46">
        <f t="shared" si="26"/>
      </c>
      <c r="N97" s="43">
        <f>IF(M97="","",IF(OR('Raw FRM data'!R97&lt;3,'Raw FRM data'!R97&gt;200,M97&lt;2),"NOT VALID","ok"))</f>
      </c>
      <c r="O97" s="309">
        <f t="shared" si="27"/>
      </c>
      <c r="P97" s="44">
        <f t="shared" si="28"/>
      </c>
      <c r="Q97" s="414">
        <f t="shared" si="29"/>
      </c>
      <c r="R97" s="95"/>
    </row>
    <row r="98" spans="2:18" ht="12.75">
      <c r="B98" s="376">
        <v>88</v>
      </c>
      <c r="C98" s="84">
        <f>IF(ISBLANK('Raw FRM data'!C98),"",'Raw FRM data'!C98)</f>
      </c>
      <c r="D98" s="85"/>
      <c r="E98" s="85"/>
      <c r="F98" s="89"/>
      <c r="G98" s="423">
        <f t="shared" si="20"/>
        <v>0</v>
      </c>
      <c r="H98" s="424">
        <f t="shared" si="21"/>
        <v>0</v>
      </c>
      <c r="I98" s="424">
        <f t="shared" si="22"/>
        <v>0</v>
      </c>
      <c r="J98" s="284">
        <f t="shared" si="23"/>
      </c>
      <c r="K98" s="284">
        <f t="shared" si="24"/>
      </c>
      <c r="L98" s="378">
        <f t="shared" si="25"/>
      </c>
      <c r="M98" s="46">
        <f t="shared" si="26"/>
      </c>
      <c r="N98" s="43">
        <f>IF(M98="","",IF(OR('Raw FRM data'!R98&lt;3,'Raw FRM data'!R98&gt;200,M98&lt;2),"NOT VALID","ok"))</f>
      </c>
      <c r="O98" s="309">
        <f t="shared" si="27"/>
      </c>
      <c r="P98" s="44">
        <f t="shared" si="28"/>
      </c>
      <c r="Q98" s="414">
        <f t="shared" si="29"/>
      </c>
      <c r="R98" s="95"/>
    </row>
    <row r="99" spans="2:18" ht="12.75">
      <c r="B99" s="376">
        <v>89</v>
      </c>
      <c r="C99" s="84">
        <f>IF(ISBLANK('Raw FRM data'!C99),"",'Raw FRM data'!C99)</f>
      </c>
      <c r="D99" s="85"/>
      <c r="E99" s="85"/>
      <c r="F99" s="89"/>
      <c r="G99" s="423">
        <f t="shared" si="20"/>
        <v>0</v>
      </c>
      <c r="H99" s="424">
        <f t="shared" si="21"/>
        <v>0</v>
      </c>
      <c r="I99" s="424">
        <f t="shared" si="22"/>
        <v>0</v>
      </c>
      <c r="J99" s="284">
        <f t="shared" si="23"/>
      </c>
      <c r="K99" s="284">
        <f t="shared" si="24"/>
      </c>
      <c r="L99" s="378">
        <f t="shared" si="25"/>
      </c>
      <c r="M99" s="46">
        <f t="shared" si="26"/>
      </c>
      <c r="N99" s="43">
        <f>IF(M99="","",IF(OR('Raw FRM data'!R99&lt;3,'Raw FRM data'!R99&gt;200,M99&lt;2),"NOT VALID","ok"))</f>
      </c>
      <c r="O99" s="309">
        <f t="shared" si="27"/>
      </c>
      <c r="P99" s="44">
        <f t="shared" si="28"/>
      </c>
      <c r="Q99" s="414">
        <f t="shared" si="29"/>
      </c>
      <c r="R99" s="95"/>
    </row>
    <row r="100" spans="2:18" ht="12.75">
      <c r="B100" s="376">
        <v>90</v>
      </c>
      <c r="C100" s="84">
        <f>IF(ISBLANK('Raw FRM data'!C100),"",'Raw FRM data'!C100)</f>
      </c>
      <c r="D100" s="85"/>
      <c r="E100" s="85"/>
      <c r="F100" s="89"/>
      <c r="G100" s="423">
        <f t="shared" si="20"/>
        <v>0</v>
      </c>
      <c r="H100" s="424">
        <f t="shared" si="21"/>
        <v>0</v>
      </c>
      <c r="I100" s="424">
        <f t="shared" si="22"/>
        <v>0</v>
      </c>
      <c r="J100" s="284">
        <f t="shared" si="23"/>
      </c>
      <c r="K100" s="284">
        <f t="shared" si="24"/>
      </c>
      <c r="L100" s="378">
        <f t="shared" si="25"/>
      </c>
      <c r="M100" s="46">
        <f t="shared" si="26"/>
      </c>
      <c r="N100" s="43">
        <f>IF(M100="","",IF(OR('Raw FRM data'!R100&lt;3,'Raw FRM data'!R100&gt;200,M100&lt;2),"NOT VALID","ok"))</f>
      </c>
      <c r="O100" s="309">
        <f t="shared" si="27"/>
      </c>
      <c r="P100" s="44">
        <f t="shared" si="28"/>
      </c>
      <c r="Q100" s="414">
        <f t="shared" si="29"/>
      </c>
      <c r="R100" s="95"/>
    </row>
    <row r="101" spans="2:18" ht="12.75">
      <c r="B101" s="376">
        <v>91</v>
      </c>
      <c r="C101" s="84">
        <f>IF(ISBLANK('Raw FRM data'!C101),"",'Raw FRM data'!C101)</f>
      </c>
      <c r="D101" s="85"/>
      <c r="E101" s="85"/>
      <c r="F101" s="89"/>
      <c r="G101" s="423">
        <f t="shared" si="20"/>
        <v>0</v>
      </c>
      <c r="H101" s="424">
        <f t="shared" si="21"/>
        <v>0</v>
      </c>
      <c r="I101" s="424">
        <f t="shared" si="22"/>
        <v>0</v>
      </c>
      <c r="J101" s="284">
        <f t="shared" si="23"/>
      </c>
      <c r="K101" s="284">
        <f t="shared" si="24"/>
      </c>
      <c r="L101" s="378">
        <f t="shared" si="25"/>
      </c>
      <c r="M101" s="46">
        <f t="shared" si="26"/>
      </c>
      <c r="N101" s="43">
        <f>IF(M101="","",IF(OR('Raw FRM data'!R101&lt;3,'Raw FRM data'!R101&gt;200,M101&lt;2),"NOT VALID","ok"))</f>
      </c>
      <c r="O101" s="309">
        <f t="shared" si="27"/>
      </c>
      <c r="P101" s="44">
        <f t="shared" si="28"/>
      </c>
      <c r="Q101" s="414">
        <f t="shared" si="29"/>
      </c>
      <c r="R101" s="95"/>
    </row>
    <row r="102" spans="2:18" ht="12.75">
      <c r="B102" s="376">
        <v>92</v>
      </c>
      <c r="C102" s="84">
        <f>IF(ISBLANK('Raw FRM data'!C102),"",'Raw FRM data'!C102)</f>
      </c>
      <c r="D102" s="85"/>
      <c r="E102" s="85"/>
      <c r="F102" s="89"/>
      <c r="G102" s="423">
        <f t="shared" si="20"/>
        <v>0</v>
      </c>
      <c r="H102" s="424">
        <f t="shared" si="21"/>
        <v>0</v>
      </c>
      <c r="I102" s="424">
        <f t="shared" si="22"/>
        <v>0</v>
      </c>
      <c r="J102" s="284">
        <f t="shared" si="23"/>
      </c>
      <c r="K102" s="284">
        <f t="shared" si="24"/>
      </c>
      <c r="L102" s="378">
        <f t="shared" si="25"/>
      </c>
      <c r="M102" s="46">
        <f t="shared" si="26"/>
      </c>
      <c r="N102" s="43">
        <f>IF(M102="","",IF(OR('Raw FRM data'!R102&lt;3,'Raw FRM data'!R102&gt;200,M102&lt;2),"NOT VALID","ok"))</f>
      </c>
      <c r="O102" s="309">
        <f t="shared" si="27"/>
      </c>
      <c r="P102" s="44">
        <f t="shared" si="28"/>
      </c>
      <c r="Q102" s="414">
        <f t="shared" si="29"/>
      </c>
      <c r="R102" s="95"/>
    </row>
    <row r="103" spans="2:18" ht="12.75">
      <c r="B103" s="376">
        <v>93</v>
      </c>
      <c r="C103" s="84">
        <f>IF(ISBLANK('Raw FRM data'!C103),"",'Raw FRM data'!C103)</f>
      </c>
      <c r="D103" s="85"/>
      <c r="E103" s="85"/>
      <c r="F103" s="89"/>
      <c r="G103" s="423">
        <f t="shared" si="20"/>
        <v>0</v>
      </c>
      <c r="H103" s="424">
        <f t="shared" si="21"/>
        <v>0</v>
      </c>
      <c r="I103" s="424">
        <f t="shared" si="22"/>
        <v>0</v>
      </c>
      <c r="J103" s="284">
        <f t="shared" si="23"/>
      </c>
      <c r="K103" s="284">
        <f t="shared" si="24"/>
      </c>
      <c r="L103" s="378">
        <f t="shared" si="25"/>
      </c>
      <c r="M103" s="46">
        <f t="shared" si="26"/>
      </c>
      <c r="N103" s="43">
        <f>IF(M103="","",IF(OR('Raw FRM data'!R103&lt;3,'Raw FRM data'!R103&gt;200,M103&lt;2),"NOT VALID","ok"))</f>
      </c>
      <c r="O103" s="309">
        <f t="shared" si="27"/>
      </c>
      <c r="P103" s="44">
        <f t="shared" si="28"/>
      </c>
      <c r="Q103" s="414">
        <f t="shared" si="29"/>
      </c>
      <c r="R103" s="95"/>
    </row>
    <row r="104" spans="2:18" ht="12.75">
      <c r="B104" s="376">
        <v>94</v>
      </c>
      <c r="C104" s="84">
        <f>IF(ISBLANK('Raw FRM data'!C104),"",'Raw FRM data'!C104)</f>
      </c>
      <c r="D104" s="85"/>
      <c r="E104" s="85"/>
      <c r="F104" s="89"/>
      <c r="G104" s="423">
        <f t="shared" si="20"/>
        <v>0</v>
      </c>
      <c r="H104" s="424">
        <f t="shared" si="21"/>
        <v>0</v>
      </c>
      <c r="I104" s="424">
        <f t="shared" si="22"/>
        <v>0</v>
      </c>
      <c r="J104" s="284">
        <f t="shared" si="23"/>
      </c>
      <c r="K104" s="284">
        <f t="shared" si="24"/>
      </c>
      <c r="L104" s="378">
        <f t="shared" si="25"/>
      </c>
      <c r="M104" s="46">
        <f t="shared" si="26"/>
      </c>
      <c r="N104" s="43">
        <f>IF(M104="","",IF(OR('Raw FRM data'!R104&lt;3,'Raw FRM data'!R104&gt;200,M104&lt;2),"NOT VALID","ok"))</f>
      </c>
      <c r="O104" s="309">
        <f t="shared" si="27"/>
      </c>
      <c r="P104" s="44">
        <f t="shared" si="28"/>
      </c>
      <c r="Q104" s="414">
        <f t="shared" si="29"/>
      </c>
      <c r="R104" s="95"/>
    </row>
    <row r="105" spans="2:18" ht="12.75">
      <c r="B105" s="376">
        <v>95</v>
      </c>
      <c r="C105" s="84">
        <f>IF(ISBLANK('Raw FRM data'!C105),"",'Raw FRM data'!C105)</f>
      </c>
      <c r="D105" s="85"/>
      <c r="E105" s="85"/>
      <c r="F105" s="89"/>
      <c r="G105" s="423">
        <f t="shared" si="20"/>
        <v>0</v>
      </c>
      <c r="H105" s="424">
        <f t="shared" si="21"/>
        <v>0</v>
      </c>
      <c r="I105" s="424">
        <f t="shared" si="22"/>
        <v>0</v>
      </c>
      <c r="J105" s="284">
        <f t="shared" si="23"/>
      </c>
      <c r="K105" s="284">
        <f t="shared" si="24"/>
      </c>
      <c r="L105" s="378">
        <f t="shared" si="25"/>
      </c>
      <c r="M105" s="46">
        <f t="shared" si="26"/>
      </c>
      <c r="N105" s="43">
        <f>IF(M105="","",IF(OR('Raw FRM data'!R105&lt;3,'Raw FRM data'!R105&gt;200,M105&lt;2),"NOT VALID","ok"))</f>
      </c>
      <c r="O105" s="309">
        <f t="shared" si="27"/>
      </c>
      <c r="P105" s="44">
        <f t="shared" si="28"/>
      </c>
      <c r="Q105" s="414">
        <f t="shared" si="29"/>
      </c>
      <c r="R105" s="95"/>
    </row>
    <row r="106" spans="2:18" ht="12.75">
      <c r="B106" s="376">
        <v>96</v>
      </c>
      <c r="C106" s="84">
        <f>IF(ISBLANK('Raw FRM data'!C106),"",'Raw FRM data'!C106)</f>
      </c>
      <c r="D106" s="85"/>
      <c r="E106" s="85"/>
      <c r="F106" s="89"/>
      <c r="G106" s="423">
        <f t="shared" si="20"/>
        <v>0</v>
      </c>
      <c r="H106" s="424">
        <f t="shared" si="21"/>
        <v>0</v>
      </c>
      <c r="I106" s="424">
        <f t="shared" si="22"/>
        <v>0</v>
      </c>
      <c r="J106" s="284">
        <f t="shared" si="23"/>
      </c>
      <c r="K106" s="284">
        <f t="shared" si="24"/>
      </c>
      <c r="L106" s="378">
        <f t="shared" si="25"/>
      </c>
      <c r="M106" s="46">
        <f t="shared" si="26"/>
      </c>
      <c r="N106" s="43">
        <f>IF(M106="","",IF(OR('Raw FRM data'!R106&lt;3,'Raw FRM data'!R106&gt;200,M106&lt;2),"NOT VALID","ok"))</f>
      </c>
      <c r="O106" s="309">
        <f t="shared" si="27"/>
      </c>
      <c r="P106" s="44">
        <f t="shared" si="28"/>
      </c>
      <c r="Q106" s="414">
        <f t="shared" si="29"/>
      </c>
      <c r="R106" s="95"/>
    </row>
    <row r="107" spans="2:18" ht="12.75">
      <c r="B107" s="376">
        <v>97</v>
      </c>
      <c r="C107" s="84">
        <f>IF(ISBLANK('Raw FRM data'!C107),"",'Raw FRM data'!C107)</f>
      </c>
      <c r="D107" s="85"/>
      <c r="E107" s="85"/>
      <c r="F107" s="89"/>
      <c r="G107" s="423">
        <f t="shared" si="20"/>
        <v>0</v>
      </c>
      <c r="H107" s="424">
        <f t="shared" si="21"/>
        <v>0</v>
      </c>
      <c r="I107" s="424">
        <f t="shared" si="22"/>
        <v>0</v>
      </c>
      <c r="J107" s="284">
        <f t="shared" si="23"/>
      </c>
      <c r="K107" s="284">
        <f t="shared" si="24"/>
      </c>
      <c r="L107" s="378">
        <f t="shared" si="25"/>
      </c>
      <c r="M107" s="46">
        <f t="shared" si="26"/>
      </c>
      <c r="N107" s="43">
        <f>IF(M107="","",IF(OR('Raw FRM data'!R107&lt;3,'Raw FRM data'!R107&gt;200,M107&lt;2),"NOT VALID","ok"))</f>
      </c>
      <c r="O107" s="309">
        <f t="shared" si="27"/>
      </c>
      <c r="P107" s="44">
        <f t="shared" si="28"/>
      </c>
      <c r="Q107" s="414">
        <f t="shared" si="29"/>
      </c>
      <c r="R107" s="95"/>
    </row>
    <row r="108" spans="2:18" ht="12.75">
      <c r="B108" s="376">
        <v>98</v>
      </c>
      <c r="C108" s="84">
        <f>IF(ISBLANK('Raw FRM data'!C108),"",'Raw FRM data'!C108)</f>
      </c>
      <c r="D108" s="85"/>
      <c r="E108" s="85"/>
      <c r="F108" s="89"/>
      <c r="G108" s="423">
        <f t="shared" si="20"/>
        <v>0</v>
      </c>
      <c r="H108" s="424">
        <f t="shared" si="21"/>
        <v>0</v>
      </c>
      <c r="I108" s="424">
        <f t="shared" si="22"/>
        <v>0</v>
      </c>
      <c r="J108" s="284">
        <f t="shared" si="23"/>
      </c>
      <c r="K108" s="284">
        <f t="shared" si="24"/>
      </c>
      <c r="L108" s="378">
        <f t="shared" si="25"/>
      </c>
      <c r="M108" s="46">
        <f t="shared" si="26"/>
      </c>
      <c r="N108" s="43">
        <f>IF(M108="","",IF(OR('Raw FRM data'!R108&lt;3,'Raw FRM data'!R108&gt;200,M108&lt;2),"NOT VALID","ok"))</f>
      </c>
      <c r="O108" s="309">
        <f t="shared" si="27"/>
      </c>
      <c r="P108" s="44">
        <f t="shared" si="28"/>
      </c>
      <c r="Q108" s="414">
        <f t="shared" si="29"/>
      </c>
      <c r="R108" s="95"/>
    </row>
    <row r="109" spans="2:18" ht="12.75">
      <c r="B109" s="376">
        <v>99</v>
      </c>
      <c r="C109" s="84">
        <f>IF(ISBLANK('Raw FRM data'!C109),"",'Raw FRM data'!C109)</f>
      </c>
      <c r="D109" s="85"/>
      <c r="E109" s="85"/>
      <c r="F109" s="89"/>
      <c r="G109" s="423">
        <f t="shared" si="20"/>
        <v>0</v>
      </c>
      <c r="H109" s="424">
        <f t="shared" si="21"/>
        <v>0</v>
      </c>
      <c r="I109" s="424">
        <f t="shared" si="22"/>
        <v>0</v>
      </c>
      <c r="J109" s="284">
        <f t="shared" si="23"/>
      </c>
      <c r="K109" s="284">
        <f t="shared" si="24"/>
      </c>
      <c r="L109" s="378">
        <f t="shared" si="25"/>
      </c>
      <c r="M109" s="46">
        <f t="shared" si="26"/>
      </c>
      <c r="N109" s="43">
        <f>IF(M109="","",IF(OR('Raw FRM data'!R109&lt;3,'Raw FRM data'!R109&gt;200,M109&lt;2),"NOT VALID","ok"))</f>
      </c>
      <c r="O109" s="309">
        <f t="shared" si="27"/>
      </c>
      <c r="P109" s="44">
        <f t="shared" si="28"/>
      </c>
      <c r="Q109" s="414">
        <f t="shared" si="29"/>
      </c>
      <c r="R109" s="95"/>
    </row>
    <row r="110" spans="2:18" ht="12.75">
      <c r="B110" s="376">
        <v>100</v>
      </c>
      <c r="C110" s="84">
        <f>IF(ISBLANK('Raw FRM data'!C110),"",'Raw FRM data'!C110)</f>
      </c>
      <c r="D110" s="85"/>
      <c r="E110" s="85"/>
      <c r="F110" s="89"/>
      <c r="G110" s="423">
        <f t="shared" si="20"/>
        <v>0</v>
      </c>
      <c r="H110" s="424">
        <f t="shared" si="21"/>
        <v>0</v>
      </c>
      <c r="I110" s="424">
        <f t="shared" si="22"/>
        <v>0</v>
      </c>
      <c r="J110" s="284">
        <f t="shared" si="23"/>
      </c>
      <c r="K110" s="284">
        <f t="shared" si="24"/>
      </c>
      <c r="L110" s="378">
        <f t="shared" si="25"/>
      </c>
      <c r="M110" s="46">
        <f t="shared" si="26"/>
      </c>
      <c r="N110" s="43">
        <f>IF(M110="","",IF(OR('Raw FRM data'!R110&lt;3,'Raw FRM data'!R110&gt;200,M110&lt;2),"NOT VALID","ok"))</f>
      </c>
      <c r="O110" s="309">
        <f t="shared" si="27"/>
      </c>
      <c r="P110" s="44">
        <f t="shared" si="28"/>
      </c>
      <c r="Q110" s="414">
        <f t="shared" si="29"/>
      </c>
      <c r="R110" s="95"/>
    </row>
    <row r="111" spans="2:18" ht="12.75">
      <c r="B111" s="376">
        <v>101</v>
      </c>
      <c r="C111" s="84">
        <f>IF(ISBLANK('Raw FRM data'!C111),"",'Raw FRM data'!C111)</f>
      </c>
      <c r="D111" s="85"/>
      <c r="E111" s="85"/>
      <c r="F111" s="89"/>
      <c r="G111" s="423">
        <f t="shared" si="20"/>
        <v>0</v>
      </c>
      <c r="H111" s="424">
        <f t="shared" si="21"/>
        <v>0</v>
      </c>
      <c r="I111" s="424">
        <f t="shared" si="22"/>
        <v>0</v>
      </c>
      <c r="J111" s="284">
        <f t="shared" si="23"/>
      </c>
      <c r="K111" s="284">
        <f t="shared" si="24"/>
      </c>
      <c r="L111" s="378">
        <f t="shared" si="25"/>
      </c>
      <c r="M111" s="46">
        <f t="shared" si="26"/>
      </c>
      <c r="N111" s="43">
        <f>IF(M111="","",IF(OR('Raw FRM data'!R111&lt;3,'Raw FRM data'!R111&gt;200,M111&lt;2),"NOT VALID","ok"))</f>
      </c>
      <c r="O111" s="309">
        <f t="shared" si="27"/>
      </c>
      <c r="P111" s="44">
        <f t="shared" si="28"/>
      </c>
      <c r="Q111" s="414">
        <f t="shared" si="29"/>
      </c>
      <c r="R111" s="95"/>
    </row>
    <row r="112" spans="2:18" ht="12.75">
      <c r="B112" s="376">
        <v>102</v>
      </c>
      <c r="C112" s="84">
        <f>IF(ISBLANK('Raw FRM data'!C112),"",'Raw FRM data'!C112)</f>
      </c>
      <c r="D112" s="85"/>
      <c r="E112" s="85"/>
      <c r="F112" s="89"/>
      <c r="G112" s="423">
        <f t="shared" si="20"/>
        <v>0</v>
      </c>
      <c r="H112" s="424">
        <f t="shared" si="21"/>
        <v>0</v>
      </c>
      <c r="I112" s="424">
        <f t="shared" si="22"/>
        <v>0</v>
      </c>
      <c r="J112" s="284">
        <f t="shared" si="23"/>
      </c>
      <c r="K112" s="284">
        <f t="shared" si="24"/>
      </c>
      <c r="L112" s="378">
        <f t="shared" si="25"/>
      </c>
      <c r="M112" s="46">
        <f t="shared" si="26"/>
      </c>
      <c r="N112" s="43">
        <f>IF(M112="","",IF(OR('Raw FRM data'!R112&lt;3,'Raw FRM data'!R112&gt;200,M112&lt;2),"NOT VALID","ok"))</f>
      </c>
      <c r="O112" s="309">
        <f t="shared" si="27"/>
      </c>
      <c r="P112" s="44">
        <f t="shared" si="28"/>
      </c>
      <c r="Q112" s="414">
        <f t="shared" si="29"/>
      </c>
      <c r="R112" s="95"/>
    </row>
    <row r="113" spans="2:18" ht="12.75">
      <c r="B113" s="376">
        <v>103</v>
      </c>
      <c r="C113" s="84">
        <f>IF(ISBLANK('Raw FRM data'!C113),"",'Raw FRM data'!C113)</f>
      </c>
      <c r="D113" s="85"/>
      <c r="E113" s="85"/>
      <c r="F113" s="89"/>
      <c r="G113" s="423">
        <f t="shared" si="20"/>
        <v>0</v>
      </c>
      <c r="H113" s="424">
        <f t="shared" si="21"/>
        <v>0</v>
      </c>
      <c r="I113" s="424">
        <f t="shared" si="22"/>
        <v>0</v>
      </c>
      <c r="J113" s="284">
        <f t="shared" si="23"/>
      </c>
      <c r="K113" s="284">
        <f t="shared" si="24"/>
      </c>
      <c r="L113" s="378">
        <f t="shared" si="25"/>
      </c>
      <c r="M113" s="46">
        <f t="shared" si="26"/>
      </c>
      <c r="N113" s="43">
        <f>IF(M113="","",IF(OR('Raw FRM data'!R113&lt;3,'Raw FRM data'!R113&gt;200,M113&lt;2),"NOT VALID","ok"))</f>
      </c>
      <c r="O113" s="309">
        <f t="shared" si="27"/>
      </c>
      <c r="P113" s="44">
        <f t="shared" si="28"/>
      </c>
      <c r="Q113" s="414">
        <f t="shared" si="29"/>
      </c>
      <c r="R113" s="95"/>
    </row>
    <row r="114" spans="2:18" ht="12.75">
      <c r="B114" s="376">
        <v>104</v>
      </c>
      <c r="C114" s="84">
        <f>IF(ISBLANK('Raw FRM data'!C114),"",'Raw FRM data'!C114)</f>
      </c>
      <c r="D114" s="85"/>
      <c r="E114" s="85"/>
      <c r="F114" s="89"/>
      <c r="G114" s="423">
        <f t="shared" si="20"/>
        <v>0</v>
      </c>
      <c r="H114" s="424">
        <f t="shared" si="21"/>
        <v>0</v>
      </c>
      <c r="I114" s="424">
        <f t="shared" si="22"/>
        <v>0</v>
      </c>
      <c r="J114" s="284">
        <f t="shared" si="23"/>
      </c>
      <c r="K114" s="284">
        <f t="shared" si="24"/>
      </c>
      <c r="L114" s="378">
        <f t="shared" si="25"/>
      </c>
      <c r="M114" s="46">
        <f t="shared" si="26"/>
      </c>
      <c r="N114" s="43">
        <f>IF(M114="","",IF(OR('Raw FRM data'!R114&lt;3,'Raw FRM data'!R114&gt;200,M114&lt;2),"NOT VALID","ok"))</f>
      </c>
      <c r="O114" s="309">
        <f t="shared" si="27"/>
      </c>
      <c r="P114" s="44">
        <f t="shared" si="28"/>
      </c>
      <c r="Q114" s="414">
        <f t="shared" si="29"/>
      </c>
      <c r="R114" s="95"/>
    </row>
    <row r="115" spans="2:18" ht="12.75">
      <c r="B115" s="376">
        <v>105</v>
      </c>
      <c r="C115" s="84">
        <f>IF(ISBLANK('Raw FRM data'!C115),"",'Raw FRM data'!C115)</f>
      </c>
      <c r="D115" s="85"/>
      <c r="E115" s="85"/>
      <c r="F115" s="89"/>
      <c r="G115" s="423">
        <f t="shared" si="20"/>
        <v>0</v>
      </c>
      <c r="H115" s="424">
        <f t="shared" si="21"/>
        <v>0</v>
      </c>
      <c r="I115" s="424">
        <f t="shared" si="22"/>
        <v>0</v>
      </c>
      <c r="J115" s="284">
        <f t="shared" si="23"/>
      </c>
      <c r="K115" s="284">
        <f t="shared" si="24"/>
      </c>
      <c r="L115" s="378">
        <f t="shared" si="25"/>
      </c>
      <c r="M115" s="46">
        <f t="shared" si="26"/>
      </c>
      <c r="N115" s="43">
        <f>IF(M115="","",IF(OR('Raw FRM data'!R115&lt;3,'Raw FRM data'!R115&gt;200,M115&lt;2),"NOT VALID","ok"))</f>
      </c>
      <c r="O115" s="309">
        <f t="shared" si="27"/>
      </c>
      <c r="P115" s="44">
        <f t="shared" si="28"/>
      </c>
      <c r="Q115" s="414">
        <f t="shared" si="29"/>
      </c>
      <c r="R115" s="95"/>
    </row>
    <row r="116" spans="2:18" ht="12.75">
      <c r="B116" s="376">
        <v>106</v>
      </c>
      <c r="C116" s="84">
        <f>IF(ISBLANK('Raw FRM data'!C116),"",'Raw FRM data'!C116)</f>
      </c>
      <c r="D116" s="85"/>
      <c r="E116" s="85"/>
      <c r="F116" s="89"/>
      <c r="G116" s="423">
        <f t="shared" si="20"/>
        <v>0</v>
      </c>
      <c r="H116" s="424">
        <f t="shared" si="21"/>
        <v>0</v>
      </c>
      <c r="I116" s="424">
        <f t="shared" si="22"/>
        <v>0</v>
      </c>
      <c r="J116" s="284">
        <f t="shared" si="23"/>
      </c>
      <c r="K116" s="284">
        <f t="shared" si="24"/>
      </c>
      <c r="L116" s="378">
        <f t="shared" si="25"/>
      </c>
      <c r="M116" s="46">
        <f t="shared" si="26"/>
      </c>
      <c r="N116" s="43">
        <f>IF(M116="","",IF(OR('Raw FRM data'!R116&lt;3,'Raw FRM data'!R116&gt;200,M116&lt;2),"NOT VALID","ok"))</f>
      </c>
      <c r="O116" s="309">
        <f t="shared" si="27"/>
      </c>
      <c r="P116" s="44">
        <f t="shared" si="28"/>
      </c>
      <c r="Q116" s="414">
        <f t="shared" si="29"/>
      </c>
      <c r="R116" s="95"/>
    </row>
    <row r="117" spans="2:18" ht="12.75">
      <c r="B117" s="376">
        <v>107</v>
      </c>
      <c r="C117" s="84">
        <f>IF(ISBLANK('Raw FRM data'!C117),"",'Raw FRM data'!C117)</f>
      </c>
      <c r="D117" s="85"/>
      <c r="E117" s="85"/>
      <c r="F117" s="89"/>
      <c r="G117" s="423">
        <f t="shared" si="20"/>
        <v>0</v>
      </c>
      <c r="H117" s="424">
        <f t="shared" si="21"/>
        <v>0</v>
      </c>
      <c r="I117" s="424">
        <f t="shared" si="22"/>
        <v>0</v>
      </c>
      <c r="J117" s="284">
        <f t="shared" si="23"/>
      </c>
      <c r="K117" s="284">
        <f t="shared" si="24"/>
      </c>
      <c r="L117" s="378">
        <f t="shared" si="25"/>
      </c>
      <c r="M117" s="46">
        <f t="shared" si="26"/>
      </c>
      <c r="N117" s="43">
        <f>IF(M117="","",IF(OR('Raw FRM data'!R117&lt;3,'Raw FRM data'!R117&gt;200,M117&lt;2),"NOT VALID","ok"))</f>
      </c>
      <c r="O117" s="309">
        <f t="shared" si="27"/>
      </c>
      <c r="P117" s="44">
        <f t="shared" si="28"/>
      </c>
      <c r="Q117" s="414">
        <f t="shared" si="29"/>
      </c>
      <c r="R117" s="95"/>
    </row>
    <row r="118" spans="2:18" ht="12.75">
      <c r="B118" s="376">
        <v>108</v>
      </c>
      <c r="C118" s="84">
        <f>IF(ISBLANK('Raw FRM data'!C118),"",'Raw FRM data'!C118)</f>
      </c>
      <c r="D118" s="85"/>
      <c r="E118" s="85"/>
      <c r="F118" s="89"/>
      <c r="G118" s="423">
        <f t="shared" si="20"/>
        <v>0</v>
      </c>
      <c r="H118" s="424">
        <f t="shared" si="21"/>
        <v>0</v>
      </c>
      <c r="I118" s="424">
        <f t="shared" si="22"/>
        <v>0</v>
      </c>
      <c r="J118" s="284">
        <f t="shared" si="23"/>
      </c>
      <c r="K118" s="284">
        <f t="shared" si="24"/>
      </c>
      <c r="L118" s="378">
        <f t="shared" si="25"/>
      </c>
      <c r="M118" s="46">
        <f t="shared" si="26"/>
      </c>
      <c r="N118" s="43">
        <f>IF(M118="","",IF(OR('Raw FRM data'!R118&lt;3,'Raw FRM data'!R118&gt;200,M118&lt;2),"NOT VALID","ok"))</f>
      </c>
      <c r="O118" s="309">
        <f t="shared" si="27"/>
      </c>
      <c r="P118" s="44">
        <f t="shared" si="28"/>
      </c>
      <c r="Q118" s="414">
        <f t="shared" si="29"/>
      </c>
      <c r="R118" s="95"/>
    </row>
    <row r="119" spans="2:18" ht="12.75">
      <c r="B119" s="376">
        <v>109</v>
      </c>
      <c r="C119" s="84">
        <f>IF(ISBLANK('Raw FRM data'!C119),"",'Raw FRM data'!C119)</f>
      </c>
      <c r="D119" s="85"/>
      <c r="E119" s="85"/>
      <c r="F119" s="89"/>
      <c r="G119" s="423">
        <f t="shared" si="20"/>
        <v>0</v>
      </c>
      <c r="H119" s="424">
        <f t="shared" si="21"/>
        <v>0</v>
      </c>
      <c r="I119" s="424">
        <f t="shared" si="22"/>
        <v>0</v>
      </c>
      <c r="J119" s="284">
        <f t="shared" si="23"/>
      </c>
      <c r="K119" s="284">
        <f t="shared" si="24"/>
      </c>
      <c r="L119" s="378">
        <f t="shared" si="25"/>
      </c>
      <c r="M119" s="46">
        <f t="shared" si="26"/>
      </c>
      <c r="N119" s="43">
        <f>IF(M119="","",IF(OR('Raw FRM data'!R119&lt;3,'Raw FRM data'!R119&gt;200,M119&lt;2),"NOT VALID","ok"))</f>
      </c>
      <c r="O119" s="309">
        <f t="shared" si="27"/>
      </c>
      <c r="P119" s="44">
        <f t="shared" si="28"/>
      </c>
      <c r="Q119" s="414">
        <f t="shared" si="29"/>
      </c>
      <c r="R119" s="95"/>
    </row>
    <row r="120" spans="2:18" ht="12.75">
      <c r="B120" s="376">
        <v>110</v>
      </c>
      <c r="C120" s="84">
        <f>IF(ISBLANK('Raw FRM data'!C120),"",'Raw FRM data'!C120)</f>
      </c>
      <c r="D120" s="85"/>
      <c r="E120" s="85"/>
      <c r="F120" s="89"/>
      <c r="G120" s="423">
        <f t="shared" si="20"/>
        <v>0</v>
      </c>
      <c r="H120" s="424">
        <f t="shared" si="21"/>
        <v>0</v>
      </c>
      <c r="I120" s="424">
        <f t="shared" si="22"/>
        <v>0</v>
      </c>
      <c r="J120" s="284">
        <f t="shared" si="23"/>
      </c>
      <c r="K120" s="284">
        <f t="shared" si="24"/>
      </c>
      <c r="L120" s="378">
        <f t="shared" si="25"/>
      </c>
      <c r="M120" s="46">
        <f t="shared" si="26"/>
      </c>
      <c r="N120" s="43">
        <f>IF(M120="","",IF(OR('Raw FRM data'!R120&lt;3,'Raw FRM data'!R120&gt;200,M120&lt;2),"NOT VALID","ok"))</f>
      </c>
      <c r="O120" s="309">
        <f t="shared" si="27"/>
      </c>
      <c r="P120" s="44">
        <f t="shared" si="28"/>
      </c>
      <c r="Q120" s="414">
        <f t="shared" si="29"/>
      </c>
      <c r="R120" s="95"/>
    </row>
    <row r="121" spans="2:18" ht="12.75">
      <c r="B121" s="376">
        <v>111</v>
      </c>
      <c r="C121" s="84">
        <f>IF(ISBLANK('Raw FRM data'!C121),"",'Raw FRM data'!C121)</f>
      </c>
      <c r="D121" s="85"/>
      <c r="E121" s="85"/>
      <c r="F121" s="89"/>
      <c r="G121" s="423">
        <f t="shared" si="20"/>
        <v>0</v>
      </c>
      <c r="H121" s="424">
        <f t="shared" si="21"/>
        <v>0</v>
      </c>
      <c r="I121" s="424">
        <f t="shared" si="22"/>
        <v>0</v>
      </c>
      <c r="J121" s="284">
        <f t="shared" si="23"/>
      </c>
      <c r="K121" s="284">
        <f t="shared" si="24"/>
      </c>
      <c r="L121" s="378">
        <f t="shared" si="25"/>
      </c>
      <c r="M121" s="46">
        <f t="shared" si="26"/>
      </c>
      <c r="N121" s="43">
        <f>IF(M121="","",IF(OR('Raw FRM data'!R121&lt;3,'Raw FRM data'!R121&gt;200,M121&lt;2),"NOT VALID","ok"))</f>
      </c>
      <c r="O121" s="309">
        <f t="shared" si="27"/>
      </c>
      <c r="P121" s="44">
        <f t="shared" si="28"/>
      </c>
      <c r="Q121" s="414">
        <f t="shared" si="29"/>
      </c>
      <c r="R121" s="95"/>
    </row>
    <row r="122" spans="2:18" ht="12.75">
      <c r="B122" s="376">
        <v>112</v>
      </c>
      <c r="C122" s="84">
        <f>IF(ISBLANK('Raw FRM data'!C122),"",'Raw FRM data'!C122)</f>
      </c>
      <c r="D122" s="85"/>
      <c r="E122" s="85"/>
      <c r="F122" s="89"/>
      <c r="G122" s="423">
        <f t="shared" si="20"/>
        <v>0</v>
      </c>
      <c r="H122" s="424">
        <f t="shared" si="21"/>
        <v>0</v>
      </c>
      <c r="I122" s="424">
        <f t="shared" si="22"/>
        <v>0</v>
      </c>
      <c r="J122" s="284">
        <f t="shared" si="23"/>
      </c>
      <c r="K122" s="284">
        <f t="shared" si="24"/>
      </c>
      <c r="L122" s="378">
        <f t="shared" si="25"/>
      </c>
      <c r="M122" s="46">
        <f t="shared" si="26"/>
      </c>
      <c r="N122" s="43">
        <f>IF(M122="","",IF(OR('Raw FRM data'!R122&lt;3,'Raw FRM data'!R122&gt;200,M122&lt;2),"NOT VALID","ok"))</f>
      </c>
      <c r="O122" s="309">
        <f t="shared" si="27"/>
      </c>
      <c r="P122" s="44">
        <f t="shared" si="28"/>
      </c>
      <c r="Q122" s="414">
        <f t="shared" si="29"/>
      </c>
      <c r="R122" s="95"/>
    </row>
    <row r="123" spans="2:18" ht="12.75">
      <c r="B123" s="376">
        <v>113</v>
      </c>
      <c r="C123" s="84">
        <f>IF(ISBLANK('Raw FRM data'!C123),"",'Raw FRM data'!C123)</f>
      </c>
      <c r="D123" s="85"/>
      <c r="E123" s="85"/>
      <c r="F123" s="89"/>
      <c r="G123" s="423">
        <f t="shared" si="20"/>
        <v>0</v>
      </c>
      <c r="H123" s="424">
        <f t="shared" si="21"/>
        <v>0</v>
      </c>
      <c r="I123" s="424">
        <f t="shared" si="22"/>
        <v>0</v>
      </c>
      <c r="J123" s="284">
        <f t="shared" si="23"/>
      </c>
      <c r="K123" s="284">
        <f t="shared" si="24"/>
      </c>
      <c r="L123" s="378">
        <f t="shared" si="25"/>
      </c>
      <c r="M123" s="46">
        <f t="shared" si="26"/>
      </c>
      <c r="N123" s="43">
        <f>IF(M123="","",IF(OR('Raw FRM data'!R123&lt;3,'Raw FRM data'!R123&gt;200,M123&lt;2),"NOT VALID","ok"))</f>
      </c>
      <c r="O123" s="309">
        <f t="shared" si="27"/>
      </c>
      <c r="P123" s="44">
        <f t="shared" si="28"/>
      </c>
      <c r="Q123" s="414">
        <f t="shared" si="29"/>
      </c>
      <c r="R123" s="95"/>
    </row>
    <row r="124" spans="2:18" ht="12.75">
      <c r="B124" s="376">
        <v>114</v>
      </c>
      <c r="C124" s="84">
        <f>IF(ISBLANK('Raw FRM data'!C124),"",'Raw FRM data'!C124)</f>
      </c>
      <c r="D124" s="85"/>
      <c r="E124" s="85"/>
      <c r="F124" s="89"/>
      <c r="G124" s="423">
        <f t="shared" si="20"/>
        <v>0</v>
      </c>
      <c r="H124" s="424">
        <f t="shared" si="21"/>
        <v>0</v>
      </c>
      <c r="I124" s="424">
        <f t="shared" si="22"/>
        <v>0</v>
      </c>
      <c r="J124" s="284">
        <f t="shared" si="23"/>
      </c>
      <c r="K124" s="284">
        <f t="shared" si="24"/>
      </c>
      <c r="L124" s="378">
        <f t="shared" si="25"/>
      </c>
      <c r="M124" s="46">
        <f t="shared" si="26"/>
      </c>
      <c r="N124" s="43">
        <f>IF(M124="","",IF(OR('Raw FRM data'!R124&lt;3,'Raw FRM data'!R124&gt;200,M124&lt;2),"NOT VALID","ok"))</f>
      </c>
      <c r="O124" s="309">
        <f t="shared" si="27"/>
      </c>
      <c r="P124" s="44">
        <f t="shared" si="28"/>
      </c>
      <c r="Q124" s="414">
        <f t="shared" si="29"/>
      </c>
      <c r="R124" s="95"/>
    </row>
    <row r="125" spans="2:18" ht="12.75">
      <c r="B125" s="376">
        <v>115</v>
      </c>
      <c r="C125" s="84">
        <f>IF(ISBLANK('Raw FRM data'!C125),"",'Raw FRM data'!C125)</f>
      </c>
      <c r="D125" s="85"/>
      <c r="E125" s="85"/>
      <c r="F125" s="89"/>
      <c r="G125" s="423">
        <f aca="true" t="shared" si="30" ref="G125:G131">IF(OR(ISBLANK(D125),ISTEXT(D125)),0,D125)</f>
        <v>0</v>
      </c>
      <c r="H125" s="424">
        <f aca="true" t="shared" si="31" ref="H125:H131">IF(OR(ISBLANK(E125),ISTEXT(E125)),0,E125)</f>
        <v>0</v>
      </c>
      <c r="I125" s="424">
        <f aca="true" t="shared" si="32" ref="I125:I131">IF(OR(ISBLANK(F125),ISTEXT(F125)),0,F125)</f>
        <v>0</v>
      </c>
      <c r="J125" s="284">
        <f aca="true" t="shared" si="33" ref="J125:J131">IF(M125&lt;2,"",IF(OR(G125+H125=0,G125+I125=0),"",IF(AND(OR(2*G125/(G125+H125)&lt;0.93,2*G125/(G125+H125)&gt;1.07),OR(2*G125/(G125+I125)&lt;0.93,2*G125/(G125+I125)&gt;1.07)),"OUT","OK")))</f>
      </c>
      <c r="K125" s="284">
        <f aca="true" t="shared" si="34" ref="K125:K131">IF(M125&lt;2,"",IF(OR(H125+G125=0,H125+I125=0),"",IF(AND(OR(2*H125/(H125+G125)&lt;0.93,2*H125/(H125+G125)&gt;1.07),OR(2*H125/(H125+I125)&lt;0.93,2*H125/(H125+I125)&gt;1.07)),"OUT","OK")))</f>
      </c>
      <c r="L125" s="378">
        <f aca="true" t="shared" si="35" ref="L125:L131">IF(M125&lt;2,"",IF(OR(I125+G125=0,I125+H125=0),"",IF(AND(OR(2*I125/(I125+G125)&lt;0.93,2*I125/(I125+G125)&gt;1.07),OR(2*I125/(I125+H125)&lt;0.93,2*I125/(I125+H125)&gt;1.07)),"OUT","OK")))</f>
      </c>
      <c r="M125" s="46">
        <f aca="true" t="shared" si="36" ref="M125:M131">IF(COUNT(D125:F125),COUNT(D125:F125),"")</f>
      </c>
      <c r="N125" s="43">
        <f>IF(M125="","",IF(OR('Raw FRM data'!R125&lt;3,'Raw FRM data'!R125&gt;200,M125&lt;2),"NOT VALID","ok"))</f>
      </c>
      <c r="O125" s="309">
        <f aca="true" t="shared" si="37" ref="O125:O131">IF(ISERROR(AVERAGE(D125:F125)),"",AVERAGE(D125:F125))</f>
      </c>
      <c r="P125" s="44">
        <f aca="true" t="shared" si="38" ref="P125:P131">IF(M125="","",IF(M125&lt;2,"--  ",STDEV(D125:F125)))</f>
      </c>
      <c r="Q125" s="414">
        <f aca="true" t="shared" si="39" ref="Q125:Q131">IF(P125="","",IF(P125="--  ","--  ",P125/O125))</f>
      </c>
      <c r="R125" s="95"/>
    </row>
    <row r="126" spans="2:18" ht="12.75">
      <c r="B126" s="376">
        <v>116</v>
      </c>
      <c r="C126" s="84">
        <f>IF(ISBLANK('Raw FRM data'!C126),"",'Raw FRM data'!C126)</f>
      </c>
      <c r="D126" s="85"/>
      <c r="E126" s="85"/>
      <c r="F126" s="89"/>
      <c r="G126" s="423">
        <f t="shared" si="30"/>
        <v>0</v>
      </c>
      <c r="H126" s="424">
        <f t="shared" si="31"/>
        <v>0</v>
      </c>
      <c r="I126" s="424">
        <f t="shared" si="32"/>
        <v>0</v>
      </c>
      <c r="J126" s="284">
        <f t="shared" si="33"/>
      </c>
      <c r="K126" s="284">
        <f t="shared" si="34"/>
      </c>
      <c r="L126" s="378">
        <f t="shared" si="35"/>
      </c>
      <c r="M126" s="46">
        <f t="shared" si="36"/>
      </c>
      <c r="N126" s="43">
        <f>IF(M126="","",IF(OR('Raw FRM data'!R126&lt;3,'Raw FRM data'!R126&gt;200,M126&lt;2),"NOT VALID","ok"))</f>
      </c>
      <c r="O126" s="309">
        <f t="shared" si="37"/>
      </c>
      <c r="P126" s="44">
        <f t="shared" si="38"/>
      </c>
      <c r="Q126" s="414">
        <f t="shared" si="39"/>
      </c>
      <c r="R126" s="95"/>
    </row>
    <row r="127" spans="2:18" ht="12.75">
      <c r="B127" s="376">
        <v>117</v>
      </c>
      <c r="C127" s="84">
        <f>IF(ISBLANK('Raw FRM data'!C127),"",'Raw FRM data'!C127)</f>
      </c>
      <c r="D127" s="85"/>
      <c r="E127" s="85"/>
      <c r="F127" s="89"/>
      <c r="G127" s="423">
        <f t="shared" si="30"/>
        <v>0</v>
      </c>
      <c r="H127" s="424">
        <f t="shared" si="31"/>
        <v>0</v>
      </c>
      <c r="I127" s="424">
        <f t="shared" si="32"/>
        <v>0</v>
      </c>
      <c r="J127" s="284">
        <f t="shared" si="33"/>
      </c>
      <c r="K127" s="284">
        <f t="shared" si="34"/>
      </c>
      <c r="L127" s="378">
        <f t="shared" si="35"/>
      </c>
      <c r="M127" s="46">
        <f t="shared" si="36"/>
      </c>
      <c r="N127" s="43">
        <f>IF(M127="","",IF(OR('Raw FRM data'!R127&lt;3,'Raw FRM data'!R127&gt;200,M127&lt;2),"NOT VALID","ok"))</f>
      </c>
      <c r="O127" s="309">
        <f t="shared" si="37"/>
      </c>
      <c r="P127" s="44">
        <f t="shared" si="38"/>
      </c>
      <c r="Q127" s="414">
        <f t="shared" si="39"/>
      </c>
      <c r="R127" s="95"/>
    </row>
    <row r="128" spans="2:18" ht="12.75">
      <c r="B128" s="376">
        <v>118</v>
      </c>
      <c r="C128" s="84">
        <f>IF(ISBLANK('Raw FRM data'!C128),"",'Raw FRM data'!C128)</f>
      </c>
      <c r="D128" s="85"/>
      <c r="E128" s="85"/>
      <c r="F128" s="89"/>
      <c r="G128" s="423">
        <f t="shared" si="30"/>
        <v>0</v>
      </c>
      <c r="H128" s="424">
        <f t="shared" si="31"/>
        <v>0</v>
      </c>
      <c r="I128" s="424">
        <f t="shared" si="32"/>
        <v>0</v>
      </c>
      <c r="J128" s="284">
        <f t="shared" si="33"/>
      </c>
      <c r="K128" s="284">
        <f t="shared" si="34"/>
      </c>
      <c r="L128" s="378">
        <f t="shared" si="35"/>
      </c>
      <c r="M128" s="46">
        <f t="shared" si="36"/>
      </c>
      <c r="N128" s="43">
        <f>IF(M128="","",IF(OR('Raw FRM data'!R128&lt;3,'Raw FRM data'!R128&gt;200,M128&lt;2),"NOT VALID","ok"))</f>
      </c>
      <c r="O128" s="309">
        <f t="shared" si="37"/>
      </c>
      <c r="P128" s="44">
        <f t="shared" si="38"/>
      </c>
      <c r="Q128" s="414">
        <f t="shared" si="39"/>
      </c>
      <c r="R128" s="95"/>
    </row>
    <row r="129" spans="2:18" ht="12.75">
      <c r="B129" s="376">
        <v>119</v>
      </c>
      <c r="C129" s="84">
        <f>IF(ISBLANK('Raw FRM data'!C129),"",'Raw FRM data'!C129)</f>
      </c>
      <c r="D129" s="85"/>
      <c r="E129" s="85"/>
      <c r="F129" s="89"/>
      <c r="G129" s="423">
        <f t="shared" si="30"/>
        <v>0</v>
      </c>
      <c r="H129" s="424">
        <f t="shared" si="31"/>
        <v>0</v>
      </c>
      <c r="I129" s="424">
        <f t="shared" si="32"/>
        <v>0</v>
      </c>
      <c r="J129" s="284">
        <f t="shared" si="33"/>
      </c>
      <c r="K129" s="284">
        <f t="shared" si="34"/>
      </c>
      <c r="L129" s="378">
        <f t="shared" si="35"/>
      </c>
      <c r="M129" s="46">
        <f t="shared" si="36"/>
      </c>
      <c r="N129" s="43">
        <f>IF(M129="","",IF(OR('Raw FRM data'!R129&lt;3,'Raw FRM data'!R129&gt;200,M129&lt;2),"NOT VALID","ok"))</f>
      </c>
      <c r="O129" s="309">
        <f t="shared" si="37"/>
      </c>
      <c r="P129" s="44">
        <f t="shared" si="38"/>
      </c>
      <c r="Q129" s="414">
        <f t="shared" si="39"/>
      </c>
      <c r="R129" s="95"/>
    </row>
    <row r="130" spans="2:18" ht="12.75">
      <c r="B130" s="376">
        <v>120</v>
      </c>
      <c r="C130" s="84">
        <f>IF(ISBLANK('Raw FRM data'!C130),"",'Raw FRM data'!C130)</f>
      </c>
      <c r="D130" s="85"/>
      <c r="E130" s="85"/>
      <c r="F130" s="89"/>
      <c r="G130" s="423">
        <f t="shared" si="30"/>
        <v>0</v>
      </c>
      <c r="H130" s="424">
        <f t="shared" si="31"/>
        <v>0</v>
      </c>
      <c r="I130" s="424">
        <f t="shared" si="32"/>
        <v>0</v>
      </c>
      <c r="J130" s="284">
        <f t="shared" si="33"/>
      </c>
      <c r="K130" s="284">
        <f t="shared" si="34"/>
      </c>
      <c r="L130" s="378">
        <f t="shared" si="35"/>
      </c>
      <c r="M130" s="46">
        <f t="shared" si="36"/>
      </c>
      <c r="N130" s="43">
        <f>IF(M130="","",IF(OR('Raw FRM data'!R130&lt;3,'Raw FRM data'!R130&gt;200,M130&lt;2),"NOT VALID","ok"))</f>
      </c>
      <c r="O130" s="309">
        <f t="shared" si="37"/>
      </c>
      <c r="P130" s="44">
        <f t="shared" si="38"/>
      </c>
      <c r="Q130" s="414">
        <f t="shared" si="39"/>
      </c>
      <c r="R130" s="95"/>
    </row>
    <row r="131" spans="2:18" ht="12.75">
      <c r="B131" s="376">
        <v>121</v>
      </c>
      <c r="C131" s="84">
        <f>IF(ISBLANK('Raw FRM data'!C131),"",'Raw FRM data'!C131)</f>
      </c>
      <c r="D131" s="85"/>
      <c r="E131" s="85"/>
      <c r="F131" s="89"/>
      <c r="G131" s="423">
        <f t="shared" si="30"/>
        <v>0</v>
      </c>
      <c r="H131" s="424">
        <f t="shared" si="31"/>
        <v>0</v>
      </c>
      <c r="I131" s="424">
        <f t="shared" si="32"/>
        <v>0</v>
      </c>
      <c r="J131" s="284">
        <f t="shared" si="33"/>
      </c>
      <c r="K131" s="284">
        <f t="shared" si="34"/>
      </c>
      <c r="L131" s="378">
        <f t="shared" si="35"/>
      </c>
      <c r="M131" s="46">
        <f t="shared" si="36"/>
      </c>
      <c r="N131" s="43">
        <f>IF(M131="","",IF(OR('Raw FRM data'!R131&lt;3,'Raw FRM data'!R131&gt;200,M131&lt;2),"NOT VALID","ok"))</f>
      </c>
      <c r="O131" s="309">
        <f t="shared" si="37"/>
      </c>
      <c r="P131" s="44">
        <f t="shared" si="38"/>
      </c>
      <c r="Q131" s="414">
        <f t="shared" si="39"/>
      </c>
      <c r="R131" s="95"/>
    </row>
    <row r="132" spans="2:18" ht="13.5" thickBot="1">
      <c r="B132" s="376">
        <v>122</v>
      </c>
      <c r="C132" s="84">
        <f>IF(ISBLANK('Raw FRM data'!C132),"",'Raw FRM data'!C132)</f>
      </c>
      <c r="D132" s="332"/>
      <c r="E132" s="332"/>
      <c r="F132" s="430"/>
      <c r="G132" s="423">
        <f>IF(OR(ISBLANK(D132),ISTEXT(D132)),0,D132)</f>
        <v>0</v>
      </c>
      <c r="H132" s="424">
        <f>IF(OR(ISBLANK(E132),ISTEXT(E132)),0,E132)</f>
        <v>0</v>
      </c>
      <c r="I132" s="424">
        <f>IF(OR(ISBLANK(F132),ISTEXT(F132)),0,F132)</f>
        <v>0</v>
      </c>
      <c r="J132" s="284">
        <f>IF(M132&lt;2,"",IF(OR(G132+H132=0,G132+I132=0),"",IF(AND(OR(2*G132/(G132+H132)&lt;0.93,2*G132/(G132+H132)&gt;1.07),OR(2*G132/(G132+I132)&lt;0.93,2*G132/(G132+I132)&gt;1.07)),"OUT","OK")))</f>
      </c>
      <c r="K132" s="284">
        <f>IF(M132&lt;2,"",IF(OR(H132+G132=0,H132+I132=0),"",IF(AND(OR(2*H132/(H132+G132)&lt;0.93,2*H132/(H132+G132)&gt;1.07),OR(2*H132/(H132+I132)&lt;0.93,2*H132/(H132+I132)&gt;1.07)),"OUT","OK")))</f>
      </c>
      <c r="L132" s="378">
        <f>IF(M132&lt;2,"",IF(OR(I132+G132=0,I132+H132=0),"",IF(AND(OR(2*I132/(I132+G132)&lt;0.93,2*I132/(I132+G132)&gt;1.07),OR(2*I132/(I132+H132)&lt;0.93,2*I132/(I132+H132)&gt;1.07)),"OUT","OK")))</f>
      </c>
      <c r="M132" s="46">
        <f>IF(COUNT(D132:F132),COUNT(D132:F132),"")</f>
      </c>
      <c r="N132" s="43">
        <f>IF(M132="","",IF(OR('Raw FRM data'!R132&lt;3,'Raw FRM data'!R132&gt;200,M132&lt;2),"NOT VALID","ok"))</f>
      </c>
      <c r="O132" s="309">
        <f>IF(ISERROR(AVERAGE(D132:F132)),"",AVERAGE(D132:F132))</f>
      </c>
      <c r="P132" s="44">
        <f>IF(M132="","",IF(M132&lt;2,"--  ",STDEV(D132:F132)))</f>
      </c>
      <c r="Q132" s="414">
        <f>IF(P132="","",IF(P132="--  ","--  ",P132/O132))</f>
      </c>
      <c r="R132" s="96"/>
    </row>
    <row r="133" spans="2:17" ht="14.25" thickBot="1" thickTop="1">
      <c r="B133" s="287"/>
      <c r="C133" s="287"/>
      <c r="D133" s="287"/>
      <c r="E133" s="287"/>
      <c r="F133" s="287"/>
      <c r="G133" s="287"/>
      <c r="H133" s="287"/>
      <c r="I133" s="287"/>
      <c r="J133" s="287"/>
      <c r="K133" s="287"/>
      <c r="L133" s="287"/>
      <c r="M133" s="287"/>
      <c r="N133" s="287"/>
      <c r="O133" s="287"/>
      <c r="P133" s="287"/>
      <c r="Q133" s="287"/>
    </row>
    <row r="134" spans="14:17" ht="13.5" thickBot="1">
      <c r="N134" s="71" t="s">
        <v>26</v>
      </c>
      <c r="O134" s="75" t="s">
        <v>27</v>
      </c>
      <c r="P134" s="69" t="s">
        <v>9</v>
      </c>
      <c r="Q134" s="70" t="s">
        <v>10</v>
      </c>
    </row>
    <row r="135" spans="3:17" ht="12.75">
      <c r="C135" s="38" t="s">
        <v>25</v>
      </c>
      <c r="D135" s="55">
        <f>COUNT(D11:D132)</f>
        <v>0</v>
      </c>
      <c r="E135" s="55">
        <f>COUNT(E11:E132)</f>
        <v>0</v>
      </c>
      <c r="F135" s="56">
        <f>COUNT(F11:F132)</f>
        <v>0</v>
      </c>
      <c r="M135" s="66" t="s">
        <v>25</v>
      </c>
      <c r="N135" s="55">
        <f>COUNTIF(N11:N132,"ok")</f>
        <v>0</v>
      </c>
      <c r="O135" s="76">
        <f>COUNT(O11:O132)</f>
        <v>0</v>
      </c>
      <c r="P135" s="55">
        <f>COUNT(P11:P132)</f>
        <v>0</v>
      </c>
      <c r="Q135" s="56">
        <f>COUNT(Q11:Q132)</f>
        <v>0</v>
      </c>
    </row>
    <row r="136" spans="3:17" ht="12.75">
      <c r="C136" s="39" t="s">
        <v>23</v>
      </c>
      <c r="D136" s="57">
        <f>MAX(D$11:D$132)</f>
        <v>0</v>
      </c>
      <c r="E136" s="57">
        <f>MAX(E$11:E$132)</f>
        <v>0</v>
      </c>
      <c r="F136" s="58">
        <f>MAX(F$11:F$132)</f>
        <v>0</v>
      </c>
      <c r="M136" s="68" t="s">
        <v>23</v>
      </c>
      <c r="N136" s="62"/>
      <c r="O136" s="77">
        <f>MAX(O$11:O$132)</f>
        <v>0</v>
      </c>
      <c r="P136" s="57">
        <f>MAX(P$11:P$132)</f>
        <v>0</v>
      </c>
      <c r="Q136" s="63">
        <f>MAX(Q$11:Q$132)</f>
        <v>0</v>
      </c>
    </row>
    <row r="137" spans="3:17" ht="12.75">
      <c r="C137" s="39" t="s">
        <v>24</v>
      </c>
      <c r="D137" s="57">
        <f>MIN(D$11:D$132)</f>
        <v>0</v>
      </c>
      <c r="E137" s="57">
        <f>MIN(E$11:E$132)</f>
        <v>0</v>
      </c>
      <c r="F137" s="58">
        <f>MIN(F$11:F$132)</f>
        <v>0</v>
      </c>
      <c r="M137" s="68" t="s">
        <v>24</v>
      </c>
      <c r="N137" s="62"/>
      <c r="O137" s="77">
        <f>MIN(O$11:O$132)</f>
        <v>0</v>
      </c>
      <c r="P137" s="57">
        <f>MIN(P$11:P$132)</f>
        <v>0</v>
      </c>
      <c r="Q137" s="63">
        <f>MIN(Q$11:Q$132)</f>
        <v>0</v>
      </c>
    </row>
    <row r="138" spans="3:17" ht="13.5" thickBot="1">
      <c r="C138" s="40" t="s">
        <v>8</v>
      </c>
      <c r="D138" s="59">
        <f>IF(ISERROR(AVERAGE(D11:D132)),"",AVERAGE(D11:D132))</f>
      </c>
      <c r="E138" s="59">
        <f>IF(ISERROR(AVERAGE(E11:E132)),"",AVERAGE(E11:E132))</f>
      </c>
      <c r="F138" s="60">
        <f>IF(ISERROR(AVERAGE(F11:F132)),"",AVERAGE(F11:F132))</f>
      </c>
      <c r="M138" s="67" t="s">
        <v>8</v>
      </c>
      <c r="N138" s="64"/>
      <c r="O138" s="78">
        <f>IF(ISERROR(AVERAGE(O11:O132)),"",AVERAGE(O11:O132))</f>
      </c>
      <c r="P138" s="59">
        <f>IF(ISERROR(AVERAGE(P11:P132)),"",AVERAGE(P11:P132))</f>
      </c>
      <c r="Q138" s="65">
        <f>IF(ISERROR(AVERAGE(Q11:Q132)),"",AVERAGE(Q11:Q132))</f>
      </c>
    </row>
  </sheetData>
  <sheetProtection sheet="1" objects="1" scenarios="1" selectLockedCells="1"/>
  <mergeCells count="4">
    <mergeCell ref="E5:O5"/>
    <mergeCell ref="E6:O6"/>
    <mergeCell ref="E7:O7"/>
    <mergeCell ref="Q5:R7"/>
  </mergeCells>
  <conditionalFormatting sqref="N11:N132">
    <cfRule type="cellIs" priority="1" dxfId="0" operator="equal" stopIfTrue="1">
      <formula>"NOT VALID"</formula>
    </cfRule>
  </conditionalFormatting>
  <conditionalFormatting sqref="D11:D17">
    <cfRule type="cellIs" priority="2" dxfId="1" operator="equal" stopIfTrue="1">
      <formula>"OUT"</formula>
    </cfRule>
  </conditionalFormatting>
  <conditionalFormatting sqref="Q5:R7">
    <cfRule type="cellIs" priority="3" dxfId="3"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143"/>
  <sheetViews>
    <sheetView workbookViewId="0" topLeftCell="A1">
      <pane ySplit="8" topLeftCell="BM9" activePane="bottomLeft" state="frozen"/>
      <selection pane="topLeft" activeCell="A1" sqref="A1"/>
      <selection pane="bottomLeft" activeCell="F9" sqref="F9"/>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6:11" ht="22.5" customHeight="1">
      <c r="F1" s="26" t="s">
        <v>54</v>
      </c>
      <c r="K1" s="345">
        <f>IF(OR('Raw FRM data'!M11=1,'Raw candidate data'!M11=1),"Note: Precision is not appllicable for single-FRM or single-ARM data sets.","")</f>
      </c>
    </row>
    <row r="2" ht="13.5" thickBot="1"/>
    <row r="3" spans="3:17" ht="12.75">
      <c r="C3" s="9" t="s">
        <v>0</v>
      </c>
      <c r="D3" s="10"/>
      <c r="E3" s="10"/>
      <c r="F3" s="23"/>
      <c r="G3" s="475">
        <f>'Raw FRM data'!E5</f>
      </c>
      <c r="H3" s="476"/>
      <c r="I3" s="476"/>
      <c r="J3" s="476"/>
      <c r="K3" s="476"/>
      <c r="L3" s="476"/>
      <c r="M3" s="476"/>
      <c r="N3" s="477"/>
      <c r="O3" s="286"/>
      <c r="P3" s="190" t="s">
        <v>107</v>
      </c>
      <c r="Q3" s="193"/>
    </row>
    <row r="4" spans="3:17" ht="12.75">
      <c r="C4" s="22" t="s">
        <v>3</v>
      </c>
      <c r="D4" s="103"/>
      <c r="E4" s="103"/>
      <c r="F4" s="24"/>
      <c r="G4" s="462">
        <f>'Raw FRM data'!E6</f>
      </c>
      <c r="H4" s="463"/>
      <c r="I4" s="463"/>
      <c r="J4" s="463"/>
      <c r="K4" s="463"/>
      <c r="L4" s="463"/>
      <c r="M4" s="463"/>
      <c r="N4" s="463"/>
      <c r="O4" s="146"/>
      <c r="P4" s="198" t="s">
        <v>76</v>
      </c>
      <c r="Q4" s="199"/>
    </row>
    <row r="5" spans="3:17" ht="13.5" thickBot="1">
      <c r="C5" s="14" t="s">
        <v>2</v>
      </c>
      <c r="D5" s="15"/>
      <c r="E5" s="15"/>
      <c r="F5" s="25"/>
      <c r="G5" s="471">
        <f>'Raw FRM data'!E7</f>
      </c>
      <c r="H5" s="473"/>
      <c r="I5" s="473"/>
      <c r="J5" s="473"/>
      <c r="K5" s="473"/>
      <c r="L5" s="473"/>
      <c r="M5" s="473"/>
      <c r="N5" s="473"/>
      <c r="O5" s="146"/>
      <c r="P5" s="198" t="s">
        <v>77</v>
      </c>
      <c r="Q5" s="199"/>
    </row>
    <row r="6" spans="16:17" ht="13.5" thickBot="1">
      <c r="P6" s="198" t="s">
        <v>78</v>
      </c>
      <c r="Q6" s="199"/>
    </row>
    <row r="7" spans="2:17" ht="15" thickTop="1">
      <c r="B7" s="372" t="s">
        <v>12</v>
      </c>
      <c r="C7" s="28" t="s">
        <v>21</v>
      </c>
      <c r="D7" s="31" t="s">
        <v>142</v>
      </c>
      <c r="E7" s="29"/>
      <c r="F7" s="249" t="s">
        <v>41</v>
      </c>
      <c r="G7" s="109" t="s">
        <v>42</v>
      </c>
      <c r="H7" s="31"/>
      <c r="I7" s="109" t="s">
        <v>43</v>
      </c>
      <c r="J7" s="31"/>
      <c r="K7" s="213" t="s">
        <v>44</v>
      </c>
      <c r="L7" s="214"/>
      <c r="P7" s="200" t="s">
        <v>74</v>
      </c>
      <c r="Q7" s="199"/>
    </row>
    <row r="8" spans="2:17" ht="13.5" thickBot="1">
      <c r="B8" s="373" t="s">
        <v>11</v>
      </c>
      <c r="C8" s="33" t="s">
        <v>4</v>
      </c>
      <c r="D8" s="153" t="s">
        <v>39</v>
      </c>
      <c r="E8" s="154" t="s">
        <v>51</v>
      </c>
      <c r="F8" s="250" t="s">
        <v>19</v>
      </c>
      <c r="G8" s="106" t="s">
        <v>39</v>
      </c>
      <c r="H8" s="36" t="s">
        <v>40</v>
      </c>
      <c r="I8" s="106" t="s">
        <v>39</v>
      </c>
      <c r="J8" s="36" t="s">
        <v>40</v>
      </c>
      <c r="K8" s="215" t="s">
        <v>39</v>
      </c>
      <c r="L8" s="216" t="s">
        <v>40</v>
      </c>
      <c r="P8" s="201" t="s">
        <v>75</v>
      </c>
      <c r="Q8" s="197"/>
    </row>
    <row r="9" spans="2:12" ht="12.75" customHeight="1">
      <c r="B9" s="375">
        <v>1</v>
      </c>
      <c r="C9" s="104">
        <f>Regression!C11</f>
      </c>
      <c r="D9" s="155">
        <f>IF('Raw FRM data'!M11="","",'Raw FRM data'!M11)</f>
      </c>
      <c r="E9" s="155">
        <f>IF('Raw candidate data'!M11&gt;0,'Raw candidate data'!M11,"")</f>
      </c>
      <c r="F9" s="398">
        <f>IF(OR('Raw FRM data'!N11="",'Raw candidate data'!N11=""),"","ok")</f>
      </c>
      <c r="G9" s="112">
        <f>'Raw FRM data'!R11</f>
      </c>
      <c r="H9" s="107">
        <f>'Raw candidate data'!O11</f>
      </c>
      <c r="I9" s="110">
        <f>'Raw FRM data'!S11</f>
      </c>
      <c r="J9" s="427">
        <f>'Raw candidate data'!P11</f>
      </c>
      <c r="K9" s="425">
        <f>'Raw FRM data'!T11</f>
      </c>
      <c r="L9" s="314">
        <f>'Raw candidate data'!Q11</f>
      </c>
    </row>
    <row r="10" spans="2:12" ht="12.75">
      <c r="B10" s="376">
        <v>2</v>
      </c>
      <c r="C10" s="105">
        <f>Regression!C12</f>
      </c>
      <c r="D10" s="155">
        <f>IF('Raw FRM data'!M12="","",'Raw FRM data'!M12)</f>
      </c>
      <c r="E10" s="155">
        <f>IF('Raw candidate data'!M12&gt;0,'Raw candidate data'!M12,"")</f>
      </c>
      <c r="F10" s="398">
        <f>IF(OR('Raw FRM data'!N12="",'Raw candidate data'!N12=""),"","ok")</f>
      </c>
      <c r="G10" s="113">
        <f>'Raw FRM data'!R12</f>
      </c>
      <c r="H10" s="108">
        <f>'Raw candidate data'!O12</f>
      </c>
      <c r="I10" s="111">
        <f>'Raw FRM data'!S12</f>
      </c>
      <c r="J10" s="428">
        <f>'Raw candidate data'!P12</f>
      </c>
      <c r="K10" s="426">
        <f>'Raw FRM data'!T12</f>
      </c>
      <c r="L10" s="324">
        <f>'Raw candidate data'!Q12</f>
      </c>
    </row>
    <row r="11" spans="2:17" ht="12.75">
      <c r="B11" s="376">
        <v>3</v>
      </c>
      <c r="C11" s="105">
        <f>Regression!C13</f>
      </c>
      <c r="D11" s="155">
        <f>IF('Raw FRM data'!M13="","",'Raw FRM data'!M13)</f>
      </c>
      <c r="E11" s="155">
        <f>IF('Raw candidate data'!M13&gt;0,'Raw candidate data'!M13,"")</f>
      </c>
      <c r="F11" s="398">
        <f>IF(OR('Raw FRM data'!N13="",'Raw candidate data'!N13=""),"","ok")</f>
      </c>
      <c r="G11" s="113">
        <f>'Raw FRM data'!R13</f>
      </c>
      <c r="H11" s="108">
        <f>'Raw candidate data'!O13</f>
      </c>
      <c r="I11" s="111">
        <f>'Raw FRM data'!S13</f>
      </c>
      <c r="J11" s="428">
        <f>'Raw candidate data'!P13</f>
      </c>
      <c r="K11" s="426">
        <f>'Raw FRM data'!T13</f>
      </c>
      <c r="L11" s="324">
        <f>'Raw candidate data'!Q13</f>
      </c>
      <c r="Q11" s="120"/>
    </row>
    <row r="12" spans="2:17" ht="12.75">
      <c r="B12" s="376">
        <v>4</v>
      </c>
      <c r="C12" s="105">
        <f>Regression!C14</f>
      </c>
      <c r="D12" s="155">
        <f>IF('Raw FRM data'!M14="","",'Raw FRM data'!M14)</f>
      </c>
      <c r="E12" s="155">
        <f>IF('Raw candidate data'!M14&gt;0,'Raw candidate data'!M14,"")</f>
      </c>
      <c r="F12" s="398">
        <f>IF(OR('Raw FRM data'!N14="",'Raw candidate data'!N14=""),"","ok")</f>
      </c>
      <c r="G12" s="113">
        <f>'Raw FRM data'!R14</f>
      </c>
      <c r="H12" s="108">
        <f>'Raw candidate data'!O14</f>
      </c>
      <c r="I12" s="111">
        <f>'Raw FRM data'!S14</f>
      </c>
      <c r="J12" s="428">
        <f>'Raw candidate data'!P14</f>
      </c>
      <c r="K12" s="426">
        <f>'Raw FRM data'!T14</f>
      </c>
      <c r="L12" s="324">
        <f>'Raw candidate data'!Q14</f>
      </c>
      <c r="Q12" s="120"/>
    </row>
    <row r="13" spans="2:12" ht="12.75">
      <c r="B13" s="376">
        <v>5</v>
      </c>
      <c r="C13" s="105">
        <f>Regression!C15</f>
      </c>
      <c r="D13" s="155">
        <f>IF('Raw FRM data'!M15="","",'Raw FRM data'!M15)</f>
      </c>
      <c r="E13" s="155">
        <f>IF('Raw candidate data'!M15&gt;0,'Raw candidate data'!M15,"")</f>
      </c>
      <c r="F13" s="398">
        <f>IF(OR('Raw FRM data'!N15="",'Raw candidate data'!N15=""),"","ok")</f>
      </c>
      <c r="G13" s="113">
        <f>'Raw FRM data'!R15</f>
      </c>
      <c r="H13" s="108">
        <f>'Raw candidate data'!O15</f>
      </c>
      <c r="I13" s="111">
        <f>'Raw FRM data'!S15</f>
      </c>
      <c r="J13" s="428">
        <f>'Raw candidate data'!P15</f>
      </c>
      <c r="K13" s="426">
        <f>'Raw FRM data'!T15</f>
      </c>
      <c r="L13" s="324">
        <f>'Raw candidate data'!Q15</f>
      </c>
    </row>
    <row r="14" spans="2:12" ht="12.75">
      <c r="B14" s="376">
        <v>6</v>
      </c>
      <c r="C14" s="105">
        <f>Regression!C16</f>
      </c>
      <c r="D14" s="155">
        <f>IF('Raw FRM data'!M16="","",'Raw FRM data'!M16)</f>
      </c>
      <c r="E14" s="155">
        <f>IF('Raw candidate data'!M16&gt;0,'Raw candidate data'!M16,"")</f>
      </c>
      <c r="F14" s="398">
        <f>IF(OR('Raw FRM data'!N16="",'Raw candidate data'!N16=""),"","ok")</f>
      </c>
      <c r="G14" s="113">
        <f>'Raw FRM data'!R16</f>
      </c>
      <c r="H14" s="108">
        <f>'Raw candidate data'!O16</f>
      </c>
      <c r="I14" s="111">
        <f>'Raw FRM data'!S16</f>
      </c>
      <c r="J14" s="428">
        <f>'Raw candidate data'!P16</f>
      </c>
      <c r="K14" s="426">
        <f>'Raw FRM data'!T16</f>
      </c>
      <c r="L14" s="324">
        <f>'Raw candidate data'!Q16</f>
      </c>
    </row>
    <row r="15" spans="2:12" ht="12.75">
      <c r="B15" s="376">
        <v>7</v>
      </c>
      <c r="C15" s="105">
        <f>Regression!C17</f>
      </c>
      <c r="D15" s="155">
        <f>IF('Raw FRM data'!M17="","",'Raw FRM data'!M17)</f>
      </c>
      <c r="E15" s="155">
        <f>IF('Raw candidate data'!M17&gt;0,'Raw candidate data'!M17,"")</f>
      </c>
      <c r="F15" s="398">
        <f>IF(OR('Raw FRM data'!N17="",'Raw candidate data'!N17=""),"","ok")</f>
      </c>
      <c r="G15" s="113">
        <f>'Raw FRM data'!R17</f>
      </c>
      <c r="H15" s="108">
        <f>'Raw candidate data'!O17</f>
      </c>
      <c r="I15" s="111">
        <f>'Raw FRM data'!S17</f>
      </c>
      <c r="J15" s="428">
        <f>'Raw candidate data'!P17</f>
      </c>
      <c r="K15" s="426">
        <f>'Raw FRM data'!T17</f>
      </c>
      <c r="L15" s="324">
        <f>'Raw candidate data'!Q17</f>
      </c>
    </row>
    <row r="16" spans="2:12" ht="12.75">
      <c r="B16" s="376">
        <v>8</v>
      </c>
      <c r="C16" s="105">
        <f>Regression!C18</f>
      </c>
      <c r="D16" s="155">
        <f>IF('Raw FRM data'!M18="","",'Raw FRM data'!M18)</f>
      </c>
      <c r="E16" s="155">
        <f>IF('Raw candidate data'!M18&gt;0,'Raw candidate data'!M18,"")</f>
      </c>
      <c r="F16" s="398">
        <f>IF(OR('Raw FRM data'!N18="",'Raw candidate data'!N18=""),"","ok")</f>
      </c>
      <c r="G16" s="113">
        <f>'Raw FRM data'!R18</f>
      </c>
      <c r="H16" s="108">
        <f>'Raw candidate data'!O18</f>
      </c>
      <c r="I16" s="111">
        <f>'Raw FRM data'!S18</f>
      </c>
      <c r="J16" s="428">
        <f>'Raw candidate data'!P18</f>
      </c>
      <c r="K16" s="426">
        <f>'Raw FRM data'!T18</f>
      </c>
      <c r="L16" s="324">
        <f>'Raw candidate data'!Q18</f>
      </c>
    </row>
    <row r="17" spans="2:12" ht="12.75">
      <c r="B17" s="376">
        <v>9</v>
      </c>
      <c r="C17" s="105">
        <f>Regression!C19</f>
      </c>
      <c r="D17" s="155">
        <f>IF('Raw FRM data'!M19="","",'Raw FRM data'!M19)</f>
      </c>
      <c r="E17" s="155">
        <f>IF('Raw candidate data'!M19&gt;0,'Raw candidate data'!M19,"")</f>
      </c>
      <c r="F17" s="398">
        <f>IF(OR('Raw FRM data'!N19="",'Raw candidate data'!N19=""),"","ok")</f>
      </c>
      <c r="G17" s="113">
        <f>'Raw FRM data'!R19</f>
      </c>
      <c r="H17" s="108">
        <f>'Raw candidate data'!O19</f>
      </c>
      <c r="I17" s="111">
        <f>'Raw FRM data'!S19</f>
      </c>
      <c r="J17" s="428">
        <f>'Raw candidate data'!P19</f>
      </c>
      <c r="K17" s="426">
        <f>'Raw FRM data'!T19</f>
      </c>
      <c r="L17" s="324">
        <f>'Raw candidate data'!Q19</f>
      </c>
    </row>
    <row r="18" spans="2:12" ht="12.75">
      <c r="B18" s="376">
        <v>10</v>
      </c>
      <c r="C18" s="105">
        <f>Regression!C20</f>
      </c>
      <c r="D18" s="155">
        <f>IF('Raw FRM data'!M20="","",'Raw FRM data'!M20)</f>
      </c>
      <c r="E18" s="155">
        <f>IF('Raw candidate data'!M20&gt;0,'Raw candidate data'!M20,"")</f>
      </c>
      <c r="F18" s="398">
        <f>IF(OR('Raw FRM data'!N20="",'Raw candidate data'!N20=""),"","ok")</f>
      </c>
      <c r="G18" s="113">
        <f>'Raw FRM data'!R20</f>
      </c>
      <c r="H18" s="108">
        <f>'Raw candidate data'!O20</f>
      </c>
      <c r="I18" s="111">
        <f>'Raw FRM data'!S20</f>
      </c>
      <c r="J18" s="428">
        <f>'Raw candidate data'!P20</f>
      </c>
      <c r="K18" s="426">
        <f>'Raw FRM data'!T20</f>
      </c>
      <c r="L18" s="324">
        <f>'Raw candidate data'!Q20</f>
      </c>
    </row>
    <row r="19" spans="2:12" ht="12.75">
      <c r="B19" s="376">
        <v>11</v>
      </c>
      <c r="C19" s="105">
        <f>Regression!C21</f>
      </c>
      <c r="D19" s="155">
        <f>IF('Raw FRM data'!M21="","",'Raw FRM data'!M21)</f>
      </c>
      <c r="E19" s="155">
        <f>IF('Raw candidate data'!M21&gt;0,'Raw candidate data'!M21,"")</f>
      </c>
      <c r="F19" s="398">
        <f>IF(OR('Raw FRM data'!N21="",'Raw candidate data'!N21=""),"","ok")</f>
      </c>
      <c r="G19" s="113">
        <f>'Raw FRM data'!R21</f>
      </c>
      <c r="H19" s="108">
        <f>'Raw candidate data'!O21</f>
      </c>
      <c r="I19" s="111">
        <f>'Raw FRM data'!S21</f>
      </c>
      <c r="J19" s="428">
        <f>'Raw candidate data'!P21</f>
      </c>
      <c r="K19" s="426">
        <f>'Raw FRM data'!T21</f>
      </c>
      <c r="L19" s="324">
        <f>'Raw candidate data'!Q21</f>
      </c>
    </row>
    <row r="20" spans="2:12" ht="12.75">
      <c r="B20" s="376">
        <v>12</v>
      </c>
      <c r="C20" s="105">
        <f>Regression!C22</f>
      </c>
      <c r="D20" s="155">
        <f>IF('Raw FRM data'!M22="","",'Raw FRM data'!M22)</f>
      </c>
      <c r="E20" s="155">
        <f>IF('Raw candidate data'!M22&gt;0,'Raw candidate data'!M22,"")</f>
      </c>
      <c r="F20" s="398">
        <f>IF(OR('Raw FRM data'!N22="",'Raw candidate data'!N22=""),"","ok")</f>
      </c>
      <c r="G20" s="113">
        <f>'Raw FRM data'!R22</f>
      </c>
      <c r="H20" s="108">
        <f>'Raw candidate data'!O22</f>
      </c>
      <c r="I20" s="111">
        <f>'Raw FRM data'!S22</f>
      </c>
      <c r="J20" s="428">
        <f>'Raw candidate data'!P22</f>
      </c>
      <c r="K20" s="426">
        <f>'Raw FRM data'!T22</f>
      </c>
      <c r="L20" s="324">
        <f>'Raw candidate data'!Q22</f>
      </c>
    </row>
    <row r="21" spans="2:12" ht="12.75">
      <c r="B21" s="376">
        <v>13</v>
      </c>
      <c r="C21" s="105">
        <f>Regression!C23</f>
      </c>
      <c r="D21" s="155">
        <f>IF('Raw FRM data'!M23="","",'Raw FRM data'!M23)</f>
      </c>
      <c r="E21" s="155">
        <f>IF('Raw candidate data'!M23&gt;0,'Raw candidate data'!M23,"")</f>
      </c>
      <c r="F21" s="398">
        <f>IF(OR('Raw FRM data'!N23="",'Raw candidate data'!N23=""),"","ok")</f>
      </c>
      <c r="G21" s="113">
        <f>'Raw FRM data'!R23</f>
      </c>
      <c r="H21" s="108">
        <f>'Raw candidate data'!O23</f>
      </c>
      <c r="I21" s="111">
        <f>'Raw FRM data'!S23</f>
      </c>
      <c r="J21" s="428">
        <f>'Raw candidate data'!P23</f>
      </c>
      <c r="K21" s="426">
        <f>'Raw FRM data'!T23</f>
      </c>
      <c r="L21" s="324">
        <f>'Raw candidate data'!Q23</f>
      </c>
    </row>
    <row r="22" spans="2:12" ht="12.75">
      <c r="B22" s="376">
        <v>14</v>
      </c>
      <c r="C22" s="105">
        <f>Regression!C24</f>
      </c>
      <c r="D22" s="155">
        <f>IF('Raw FRM data'!M24="","",'Raw FRM data'!M24)</f>
      </c>
      <c r="E22" s="155">
        <f>IF('Raw candidate data'!M24&gt;0,'Raw candidate data'!M24,"")</f>
      </c>
      <c r="F22" s="398">
        <f>IF(OR('Raw FRM data'!N24="",'Raw candidate data'!N24=""),"","ok")</f>
      </c>
      <c r="G22" s="113">
        <f>'Raw FRM data'!R24</f>
      </c>
      <c r="H22" s="108">
        <f>'Raw candidate data'!O24</f>
      </c>
      <c r="I22" s="111">
        <f>'Raw FRM data'!S24</f>
      </c>
      <c r="J22" s="428">
        <f>'Raw candidate data'!P24</f>
      </c>
      <c r="K22" s="426">
        <f>'Raw FRM data'!T24</f>
      </c>
      <c r="L22" s="324">
        <f>'Raw candidate data'!Q24</f>
      </c>
    </row>
    <row r="23" spans="2:12" ht="12.75">
      <c r="B23" s="376">
        <v>15</v>
      </c>
      <c r="C23" s="105">
        <f>Regression!C25</f>
      </c>
      <c r="D23" s="155">
        <f>IF('Raw FRM data'!M25="","",'Raw FRM data'!M25)</f>
      </c>
      <c r="E23" s="155">
        <f>IF('Raw candidate data'!M25&gt;0,'Raw candidate data'!M25,"")</f>
      </c>
      <c r="F23" s="398">
        <f>IF(OR('Raw FRM data'!N25="",'Raw candidate data'!N25=""),"","ok")</f>
      </c>
      <c r="G23" s="113">
        <f>'Raw FRM data'!R25</f>
      </c>
      <c r="H23" s="108">
        <f>'Raw candidate data'!O25</f>
      </c>
      <c r="I23" s="111">
        <f>'Raw FRM data'!S25</f>
      </c>
      <c r="J23" s="428">
        <f>'Raw candidate data'!P25</f>
      </c>
      <c r="K23" s="426">
        <f>'Raw FRM data'!T25</f>
      </c>
      <c r="L23" s="324">
        <f>'Raw candidate data'!Q25</f>
      </c>
    </row>
    <row r="24" spans="2:12" ht="12.75">
      <c r="B24" s="376">
        <v>16</v>
      </c>
      <c r="C24" s="105">
        <f>Regression!C26</f>
      </c>
      <c r="D24" s="155">
        <f>IF('Raw FRM data'!M26="","",'Raw FRM data'!M26)</f>
      </c>
      <c r="E24" s="155">
        <f>IF('Raw candidate data'!M26&gt;0,'Raw candidate data'!M26,"")</f>
      </c>
      <c r="F24" s="398">
        <f>IF(OR('Raw FRM data'!N26="",'Raw candidate data'!N26=""),"","ok")</f>
      </c>
      <c r="G24" s="113">
        <f>'Raw FRM data'!R26</f>
      </c>
      <c r="H24" s="108">
        <f>'Raw candidate data'!O26</f>
      </c>
      <c r="I24" s="111">
        <f>'Raw FRM data'!S26</f>
      </c>
      <c r="J24" s="428">
        <f>'Raw candidate data'!P26</f>
      </c>
      <c r="K24" s="426">
        <f>'Raw FRM data'!T26</f>
      </c>
      <c r="L24" s="324">
        <f>'Raw candidate data'!Q26</f>
      </c>
    </row>
    <row r="25" spans="2:12" ht="12.75">
      <c r="B25" s="376">
        <v>17</v>
      </c>
      <c r="C25" s="105">
        <f>Regression!C27</f>
      </c>
      <c r="D25" s="155">
        <f>IF('Raw FRM data'!M27="","",'Raw FRM data'!M27)</f>
      </c>
      <c r="E25" s="155">
        <f>IF('Raw candidate data'!M27&gt;0,'Raw candidate data'!M27,"")</f>
      </c>
      <c r="F25" s="398">
        <f>IF(OR('Raw FRM data'!N27="",'Raw candidate data'!N27=""),"","ok")</f>
      </c>
      <c r="G25" s="113">
        <f>'Raw FRM data'!R27</f>
      </c>
      <c r="H25" s="108">
        <f>'Raw candidate data'!O27</f>
      </c>
      <c r="I25" s="111">
        <f>'Raw FRM data'!S27</f>
      </c>
      <c r="J25" s="428">
        <f>'Raw candidate data'!P27</f>
      </c>
      <c r="K25" s="426">
        <f>'Raw FRM data'!T27</f>
      </c>
      <c r="L25" s="324">
        <f>'Raw candidate data'!Q27</f>
      </c>
    </row>
    <row r="26" spans="2:12" ht="12.75">
      <c r="B26" s="376">
        <v>18</v>
      </c>
      <c r="C26" s="105">
        <f>Regression!C28</f>
      </c>
      <c r="D26" s="155">
        <f>IF('Raw FRM data'!M28="","",'Raw FRM data'!M28)</f>
      </c>
      <c r="E26" s="155">
        <f>IF('Raw candidate data'!M28&gt;0,'Raw candidate data'!M28,"")</f>
      </c>
      <c r="F26" s="398">
        <f>IF(OR('Raw FRM data'!N28="",'Raw candidate data'!N28=""),"","ok")</f>
      </c>
      <c r="G26" s="113">
        <f>'Raw FRM data'!R28</f>
      </c>
      <c r="H26" s="108">
        <f>'Raw candidate data'!O28</f>
      </c>
      <c r="I26" s="111">
        <f>'Raw FRM data'!S28</f>
      </c>
      <c r="J26" s="428">
        <f>'Raw candidate data'!P28</f>
      </c>
      <c r="K26" s="426">
        <f>'Raw FRM data'!T28</f>
      </c>
      <c r="L26" s="324">
        <f>'Raw candidate data'!Q28</f>
      </c>
    </row>
    <row r="27" spans="2:12" ht="12.75">
      <c r="B27" s="376">
        <v>19</v>
      </c>
      <c r="C27" s="105">
        <f>Regression!C29</f>
      </c>
      <c r="D27" s="155">
        <f>IF('Raw FRM data'!M29="","",'Raw FRM data'!M29)</f>
      </c>
      <c r="E27" s="155">
        <f>IF('Raw candidate data'!M29&gt;0,'Raw candidate data'!M29,"")</f>
      </c>
      <c r="F27" s="398">
        <f>IF(OR('Raw FRM data'!N29="",'Raw candidate data'!N29=""),"","ok")</f>
      </c>
      <c r="G27" s="113">
        <f>'Raw FRM data'!R29</f>
      </c>
      <c r="H27" s="108">
        <f>'Raw candidate data'!O29</f>
      </c>
      <c r="I27" s="111">
        <f>'Raw FRM data'!S29</f>
      </c>
      <c r="J27" s="428">
        <f>'Raw candidate data'!P29</f>
      </c>
      <c r="K27" s="426">
        <f>'Raw FRM data'!T29</f>
      </c>
      <c r="L27" s="324">
        <f>'Raw candidate data'!Q29</f>
      </c>
    </row>
    <row r="28" spans="2:12" ht="12.75">
      <c r="B28" s="376">
        <v>20</v>
      </c>
      <c r="C28" s="105">
        <f>Regression!C30</f>
      </c>
      <c r="D28" s="155">
        <f>IF('Raw FRM data'!M30="","",'Raw FRM data'!M30)</f>
      </c>
      <c r="E28" s="155">
        <f>IF('Raw candidate data'!M30&gt;0,'Raw candidate data'!M30,"")</f>
      </c>
      <c r="F28" s="398">
        <f>IF(OR('Raw FRM data'!N30="",'Raw candidate data'!N30=""),"","ok")</f>
      </c>
      <c r="G28" s="113">
        <f>'Raw FRM data'!R30</f>
      </c>
      <c r="H28" s="108">
        <f>'Raw candidate data'!O30</f>
      </c>
      <c r="I28" s="111">
        <f>'Raw FRM data'!S30</f>
      </c>
      <c r="J28" s="428">
        <f>'Raw candidate data'!P30</f>
      </c>
      <c r="K28" s="426">
        <f>'Raw FRM data'!T30</f>
      </c>
      <c r="L28" s="324">
        <f>'Raw candidate data'!Q30</f>
      </c>
    </row>
    <row r="29" spans="2:12" ht="12.75">
      <c r="B29" s="376">
        <v>21</v>
      </c>
      <c r="C29" s="105">
        <f>Regression!C31</f>
      </c>
      <c r="D29" s="155">
        <f>IF('Raw FRM data'!M31="","",'Raw FRM data'!M31)</f>
      </c>
      <c r="E29" s="155">
        <f>IF('Raw candidate data'!M31&gt;0,'Raw candidate data'!M31,"")</f>
      </c>
      <c r="F29" s="398">
        <f>IF(OR('Raw FRM data'!N31="",'Raw candidate data'!N31=""),"","ok")</f>
      </c>
      <c r="G29" s="113">
        <f>'Raw FRM data'!R31</f>
      </c>
      <c r="H29" s="108">
        <f>'Raw candidate data'!O31</f>
      </c>
      <c r="I29" s="111">
        <f>'Raw FRM data'!S31</f>
      </c>
      <c r="J29" s="428">
        <f>'Raw candidate data'!P31</f>
      </c>
      <c r="K29" s="426">
        <f>'Raw FRM data'!T31</f>
      </c>
      <c r="L29" s="324">
        <f>'Raw candidate data'!Q31</f>
      </c>
    </row>
    <row r="30" spans="2:12" ht="12.75">
      <c r="B30" s="376">
        <v>22</v>
      </c>
      <c r="C30" s="105">
        <f>Regression!C32</f>
      </c>
      <c r="D30" s="155">
        <f>IF('Raw FRM data'!M32="","",'Raw FRM data'!M32)</f>
      </c>
      <c r="E30" s="155">
        <f>IF('Raw candidate data'!M32&gt;0,'Raw candidate data'!M32,"")</f>
      </c>
      <c r="F30" s="398">
        <f>IF(OR('Raw FRM data'!N32="",'Raw candidate data'!N32=""),"","ok")</f>
      </c>
      <c r="G30" s="113">
        <f>'Raw FRM data'!R32</f>
      </c>
      <c r="H30" s="108">
        <f>'Raw candidate data'!O32</f>
      </c>
      <c r="I30" s="111">
        <f>'Raw FRM data'!S32</f>
      </c>
      <c r="J30" s="428">
        <f>'Raw candidate data'!P32</f>
      </c>
      <c r="K30" s="426">
        <f>'Raw FRM data'!T32</f>
      </c>
      <c r="L30" s="324">
        <f>'Raw candidate data'!Q32</f>
      </c>
    </row>
    <row r="31" spans="2:12" ht="12.75">
      <c r="B31" s="376">
        <v>23</v>
      </c>
      <c r="C31" s="105">
        <f>Regression!C33</f>
      </c>
      <c r="D31" s="155">
        <f>IF('Raw FRM data'!M33="","",'Raw FRM data'!M33)</f>
      </c>
      <c r="E31" s="155">
        <f>IF('Raw candidate data'!M33&gt;0,'Raw candidate data'!M33,"")</f>
      </c>
      <c r="F31" s="398">
        <f>IF(OR('Raw FRM data'!N33="",'Raw candidate data'!N33=""),"","ok")</f>
      </c>
      <c r="G31" s="113">
        <f>'Raw FRM data'!R33</f>
      </c>
      <c r="H31" s="108">
        <f>'Raw candidate data'!O33</f>
      </c>
      <c r="I31" s="111">
        <f>'Raw FRM data'!S33</f>
      </c>
      <c r="J31" s="428">
        <f>'Raw candidate data'!P33</f>
      </c>
      <c r="K31" s="426">
        <f>'Raw FRM data'!T33</f>
      </c>
      <c r="L31" s="324">
        <f>'Raw candidate data'!Q33</f>
      </c>
    </row>
    <row r="32" spans="2:12" ht="12.75" customHeight="1">
      <c r="B32" s="376">
        <v>24</v>
      </c>
      <c r="C32" s="105">
        <f>Regression!C34</f>
      </c>
      <c r="D32" s="155">
        <f>IF('Raw FRM data'!M34="","",'Raw FRM data'!M34)</f>
      </c>
      <c r="E32" s="155">
        <f>IF('Raw candidate data'!M34&gt;0,'Raw candidate data'!M34,"")</f>
      </c>
      <c r="F32" s="398">
        <f>IF(OR('Raw FRM data'!N34="",'Raw candidate data'!N34=""),"","ok")</f>
      </c>
      <c r="G32" s="113">
        <f>'Raw FRM data'!R34</f>
      </c>
      <c r="H32" s="108">
        <f>'Raw candidate data'!O34</f>
      </c>
      <c r="I32" s="111">
        <f>'Raw FRM data'!S34</f>
      </c>
      <c r="J32" s="428">
        <f>'Raw candidate data'!P34</f>
      </c>
      <c r="K32" s="426">
        <f>'Raw FRM data'!T34</f>
      </c>
      <c r="L32" s="324">
        <f>'Raw candidate data'!Q34</f>
      </c>
    </row>
    <row r="33" spans="2:12" ht="12.75">
      <c r="B33" s="376">
        <v>25</v>
      </c>
      <c r="C33" s="105">
        <f>Regression!C35</f>
      </c>
      <c r="D33" s="155">
        <f>IF('Raw FRM data'!M35="","",'Raw FRM data'!M35)</f>
      </c>
      <c r="E33" s="155">
        <f>IF('Raw candidate data'!M35&gt;0,'Raw candidate data'!M35,"")</f>
      </c>
      <c r="F33" s="398">
        <f>IF(OR('Raw FRM data'!N35="",'Raw candidate data'!N35=""),"","ok")</f>
      </c>
      <c r="G33" s="113">
        <f>'Raw FRM data'!R35</f>
      </c>
      <c r="H33" s="108">
        <f>'Raw candidate data'!O35</f>
      </c>
      <c r="I33" s="111">
        <f>'Raw FRM data'!S35</f>
      </c>
      <c r="J33" s="428">
        <f>'Raw candidate data'!P35</f>
      </c>
      <c r="K33" s="426">
        <f>'Raw FRM data'!T35</f>
      </c>
      <c r="L33" s="324">
        <f>'Raw candidate data'!Q35</f>
      </c>
    </row>
    <row r="34" spans="2:12" ht="12.75">
      <c r="B34" s="376">
        <v>26</v>
      </c>
      <c r="C34" s="105">
        <f>Regression!C36</f>
      </c>
      <c r="D34" s="155">
        <f>IF('Raw FRM data'!M36="","",'Raw FRM data'!M36)</f>
      </c>
      <c r="E34" s="155">
        <f>IF('Raw candidate data'!M36&gt;0,'Raw candidate data'!M36,"")</f>
      </c>
      <c r="F34" s="398">
        <f>IF(OR('Raw FRM data'!N36="",'Raw candidate data'!N36=""),"","ok")</f>
      </c>
      <c r="G34" s="113">
        <f>'Raw FRM data'!R36</f>
      </c>
      <c r="H34" s="108">
        <f>'Raw candidate data'!O36</f>
      </c>
      <c r="I34" s="111">
        <f>'Raw FRM data'!S36</f>
      </c>
      <c r="J34" s="428">
        <f>'Raw candidate data'!P36</f>
      </c>
      <c r="K34" s="426">
        <f>'Raw FRM data'!T36</f>
      </c>
      <c r="L34" s="324">
        <f>'Raw candidate data'!Q36</f>
      </c>
    </row>
    <row r="35" spans="2:12" ht="12.75">
      <c r="B35" s="376">
        <v>27</v>
      </c>
      <c r="C35" s="105">
        <f>Regression!C37</f>
      </c>
      <c r="D35" s="155">
        <f>IF('Raw FRM data'!M37="","",'Raw FRM data'!M37)</f>
      </c>
      <c r="E35" s="155">
        <f>IF('Raw candidate data'!M37&gt;0,'Raw candidate data'!M37,"")</f>
      </c>
      <c r="F35" s="398">
        <f>IF(OR('Raw FRM data'!N37="",'Raw candidate data'!N37=""),"","ok")</f>
      </c>
      <c r="G35" s="113">
        <f>'Raw FRM data'!R37</f>
      </c>
      <c r="H35" s="108">
        <f>'Raw candidate data'!O37</f>
      </c>
      <c r="I35" s="111">
        <f>'Raw FRM data'!S37</f>
      </c>
      <c r="J35" s="428">
        <f>'Raw candidate data'!P37</f>
      </c>
      <c r="K35" s="426">
        <f>'Raw FRM data'!T37</f>
      </c>
      <c r="L35" s="324">
        <f>'Raw candidate data'!Q37</f>
      </c>
    </row>
    <row r="36" spans="2:12" ht="12.75">
      <c r="B36" s="376">
        <v>28</v>
      </c>
      <c r="C36" s="105">
        <f>Regression!C38</f>
      </c>
      <c r="D36" s="155">
        <f>IF('Raw FRM data'!M38="","",'Raw FRM data'!M38)</f>
      </c>
      <c r="E36" s="155">
        <f>IF('Raw candidate data'!M38&gt;0,'Raw candidate data'!M38,"")</f>
      </c>
      <c r="F36" s="398">
        <f>IF(OR('Raw FRM data'!N38="",'Raw candidate data'!N38=""),"","ok")</f>
      </c>
      <c r="G36" s="113">
        <f>'Raw FRM data'!R38</f>
      </c>
      <c r="H36" s="108">
        <f>'Raw candidate data'!O38</f>
      </c>
      <c r="I36" s="111">
        <f>'Raw FRM data'!S38</f>
      </c>
      <c r="J36" s="428">
        <f>'Raw candidate data'!P38</f>
      </c>
      <c r="K36" s="426">
        <f>'Raw FRM data'!T38</f>
      </c>
      <c r="L36" s="324">
        <f>'Raw candidate data'!Q38</f>
      </c>
    </row>
    <row r="37" spans="2:12" ht="12.75">
      <c r="B37" s="376">
        <v>29</v>
      </c>
      <c r="C37" s="105">
        <f>Regression!C39</f>
      </c>
      <c r="D37" s="155">
        <f>IF('Raw FRM data'!M39="","",'Raw FRM data'!M39)</f>
      </c>
      <c r="E37" s="155">
        <f>IF('Raw candidate data'!M39&gt;0,'Raw candidate data'!M39,"")</f>
      </c>
      <c r="F37" s="398">
        <f>IF(OR('Raw FRM data'!N39="",'Raw candidate data'!N39=""),"","ok")</f>
      </c>
      <c r="G37" s="113">
        <f>'Raw FRM data'!R39</f>
      </c>
      <c r="H37" s="108">
        <f>'Raw candidate data'!O39</f>
      </c>
      <c r="I37" s="111">
        <f>'Raw FRM data'!S39</f>
      </c>
      <c r="J37" s="428">
        <f>'Raw candidate data'!P39</f>
      </c>
      <c r="K37" s="426">
        <f>'Raw FRM data'!T39</f>
      </c>
      <c r="L37" s="324">
        <f>'Raw candidate data'!Q39</f>
      </c>
    </row>
    <row r="38" spans="2:12" ht="12.75">
      <c r="B38" s="376">
        <v>30</v>
      </c>
      <c r="C38" s="105">
        <f>Regression!C40</f>
      </c>
      <c r="D38" s="155">
        <f>IF('Raw FRM data'!M40="","",'Raw FRM data'!M40)</f>
      </c>
      <c r="E38" s="155">
        <f>IF('Raw candidate data'!M40&gt;0,'Raw candidate data'!M40,"")</f>
      </c>
      <c r="F38" s="398">
        <f>IF(OR('Raw FRM data'!N40="",'Raw candidate data'!N40=""),"","ok")</f>
      </c>
      <c r="G38" s="113">
        <f>'Raw FRM data'!R40</f>
      </c>
      <c r="H38" s="108">
        <f>'Raw candidate data'!O40</f>
      </c>
      <c r="I38" s="111">
        <f>'Raw FRM data'!S40</f>
      </c>
      <c r="J38" s="428">
        <f>'Raw candidate data'!P40</f>
      </c>
      <c r="K38" s="426">
        <f>'Raw FRM data'!T40</f>
      </c>
      <c r="L38" s="324">
        <f>'Raw candidate data'!Q40</f>
      </c>
    </row>
    <row r="39" spans="2:12" ht="12.75">
      <c r="B39" s="376">
        <v>31</v>
      </c>
      <c r="C39" s="105">
        <f>Regression!C41</f>
      </c>
      <c r="D39" s="155">
        <f>IF('Raw FRM data'!M41="","",'Raw FRM data'!M41)</f>
      </c>
      <c r="E39" s="155">
        <f>IF('Raw candidate data'!M41&gt;0,'Raw candidate data'!M41,"")</f>
      </c>
      <c r="F39" s="398">
        <f>IF(OR('Raw FRM data'!N41="",'Raw candidate data'!N41=""),"","ok")</f>
      </c>
      <c r="G39" s="113">
        <f>'Raw FRM data'!R41</f>
      </c>
      <c r="H39" s="108">
        <f>'Raw candidate data'!O41</f>
      </c>
      <c r="I39" s="111">
        <f>'Raw FRM data'!S41</f>
      </c>
      <c r="J39" s="428">
        <f>'Raw candidate data'!P41</f>
      </c>
      <c r="K39" s="426">
        <f>'Raw FRM data'!T41</f>
      </c>
      <c r="L39" s="324">
        <f>'Raw candidate data'!Q41</f>
      </c>
    </row>
    <row r="40" spans="2:12" ht="12.75">
      <c r="B40" s="376">
        <v>32</v>
      </c>
      <c r="C40" s="105">
        <f>Regression!C42</f>
      </c>
      <c r="D40" s="155">
        <f>IF('Raw FRM data'!M42="","",'Raw FRM data'!M42)</f>
      </c>
      <c r="E40" s="155">
        <f>IF('Raw candidate data'!M42&gt;0,'Raw candidate data'!M42,"")</f>
      </c>
      <c r="F40" s="398">
        <f>IF(OR('Raw FRM data'!N42="",'Raw candidate data'!N42=""),"","ok")</f>
      </c>
      <c r="G40" s="113">
        <f>'Raw FRM data'!R42</f>
      </c>
      <c r="H40" s="108">
        <f>'Raw candidate data'!O42</f>
      </c>
      <c r="I40" s="111">
        <f>'Raw FRM data'!S42</f>
      </c>
      <c r="J40" s="428">
        <f>'Raw candidate data'!P42</f>
      </c>
      <c r="K40" s="426">
        <f>'Raw FRM data'!T42</f>
      </c>
      <c r="L40" s="324">
        <f>'Raw candidate data'!Q42</f>
      </c>
    </row>
    <row r="41" spans="2:12" ht="12.75">
      <c r="B41" s="376">
        <v>33</v>
      </c>
      <c r="C41" s="105">
        <f>Regression!C43</f>
      </c>
      <c r="D41" s="155">
        <f>IF('Raw FRM data'!M43="","",'Raw FRM data'!M43)</f>
      </c>
      <c r="E41" s="155">
        <f>IF('Raw candidate data'!M43&gt;0,'Raw candidate data'!M43,"")</f>
      </c>
      <c r="F41" s="398">
        <f>IF(OR('Raw FRM data'!N43="",'Raw candidate data'!N43=""),"","ok")</f>
      </c>
      <c r="G41" s="113">
        <f>'Raw FRM data'!R43</f>
      </c>
      <c r="H41" s="108">
        <f>'Raw candidate data'!O43</f>
      </c>
      <c r="I41" s="111">
        <f>'Raw FRM data'!S43</f>
      </c>
      <c r="J41" s="428">
        <f>'Raw candidate data'!P43</f>
      </c>
      <c r="K41" s="426">
        <f>'Raw FRM data'!T43</f>
      </c>
      <c r="L41" s="324">
        <f>'Raw candidate data'!Q43</f>
      </c>
    </row>
    <row r="42" spans="2:12" ht="12.75">
      <c r="B42" s="376">
        <v>34</v>
      </c>
      <c r="C42" s="105">
        <f>Regression!C44</f>
      </c>
      <c r="D42" s="155">
        <f>IF('Raw FRM data'!M44="","",'Raw FRM data'!M44)</f>
      </c>
      <c r="E42" s="155">
        <f>IF('Raw candidate data'!M44&gt;0,'Raw candidate data'!M44,"")</f>
      </c>
      <c r="F42" s="398">
        <f>IF(OR('Raw FRM data'!N44="",'Raw candidate data'!N44=""),"","ok")</f>
      </c>
      <c r="G42" s="113">
        <f>'Raw FRM data'!R44</f>
      </c>
      <c r="H42" s="108">
        <f>'Raw candidate data'!O44</f>
      </c>
      <c r="I42" s="111">
        <f>'Raw FRM data'!S44</f>
      </c>
      <c r="J42" s="428">
        <f>'Raw candidate data'!P44</f>
      </c>
      <c r="K42" s="426">
        <f>'Raw FRM data'!T44</f>
      </c>
      <c r="L42" s="324">
        <f>'Raw candidate data'!Q44</f>
      </c>
    </row>
    <row r="43" spans="2:12" ht="12.75">
      <c r="B43" s="376">
        <v>35</v>
      </c>
      <c r="C43" s="105">
        <f>Regression!C45</f>
      </c>
      <c r="D43" s="155">
        <f>IF('Raw FRM data'!M45="","",'Raw FRM data'!M45)</f>
      </c>
      <c r="E43" s="155">
        <f>IF('Raw candidate data'!M45&gt;0,'Raw candidate data'!M45,"")</f>
      </c>
      <c r="F43" s="398">
        <f>IF(OR('Raw FRM data'!N45="",'Raw candidate data'!N45=""),"","ok")</f>
      </c>
      <c r="G43" s="113">
        <f>'Raw FRM data'!R45</f>
      </c>
      <c r="H43" s="108">
        <f>'Raw candidate data'!O45</f>
      </c>
      <c r="I43" s="111">
        <f>'Raw FRM data'!S45</f>
      </c>
      <c r="J43" s="428">
        <f>'Raw candidate data'!P45</f>
      </c>
      <c r="K43" s="426">
        <f>'Raw FRM data'!T45</f>
      </c>
      <c r="L43" s="324">
        <f>'Raw candidate data'!Q45</f>
      </c>
    </row>
    <row r="44" spans="2:12" ht="12.75">
      <c r="B44" s="376">
        <v>36</v>
      </c>
      <c r="C44" s="105">
        <f>Regression!C46</f>
      </c>
      <c r="D44" s="155">
        <f>IF('Raw FRM data'!M46="","",'Raw FRM data'!M46)</f>
      </c>
      <c r="E44" s="155">
        <f>IF('Raw candidate data'!M46&gt;0,'Raw candidate data'!M46,"")</f>
      </c>
      <c r="F44" s="398">
        <f>IF(OR('Raw FRM data'!N46="",'Raw candidate data'!N46=""),"","ok")</f>
      </c>
      <c r="G44" s="113">
        <f>'Raw FRM data'!R46</f>
      </c>
      <c r="H44" s="108">
        <f>'Raw candidate data'!O46</f>
      </c>
      <c r="I44" s="111">
        <f>'Raw FRM data'!S46</f>
      </c>
      <c r="J44" s="428">
        <f>'Raw candidate data'!P46</f>
      </c>
      <c r="K44" s="426">
        <f>'Raw FRM data'!T46</f>
      </c>
      <c r="L44" s="324">
        <f>'Raw candidate data'!Q46</f>
      </c>
    </row>
    <row r="45" spans="2:12" ht="12.75">
      <c r="B45" s="376">
        <v>37</v>
      </c>
      <c r="C45" s="105">
        <f>Regression!C47</f>
      </c>
      <c r="D45" s="155">
        <f>IF('Raw FRM data'!M47="","",'Raw FRM data'!M47)</f>
      </c>
      <c r="E45" s="155">
        <f>IF('Raw candidate data'!M47&gt;0,'Raw candidate data'!M47,"")</f>
      </c>
      <c r="F45" s="398">
        <f>IF(OR('Raw FRM data'!N47="",'Raw candidate data'!N47=""),"","ok")</f>
      </c>
      <c r="G45" s="113">
        <f>'Raw FRM data'!R47</f>
      </c>
      <c r="H45" s="108">
        <f>'Raw candidate data'!O47</f>
      </c>
      <c r="I45" s="111">
        <f>'Raw FRM data'!S47</f>
      </c>
      <c r="J45" s="428">
        <f>'Raw candidate data'!P47</f>
      </c>
      <c r="K45" s="426">
        <f>'Raw FRM data'!T47</f>
      </c>
      <c r="L45" s="324">
        <f>'Raw candidate data'!Q47</f>
      </c>
    </row>
    <row r="46" spans="2:12" ht="12.75">
      <c r="B46" s="376">
        <v>38</v>
      </c>
      <c r="C46" s="105">
        <f>Regression!C48</f>
      </c>
      <c r="D46" s="155">
        <f>IF('Raw FRM data'!M48="","",'Raw FRM data'!M48)</f>
      </c>
      <c r="E46" s="155">
        <f>IF('Raw candidate data'!M48&gt;0,'Raw candidate data'!M48,"")</f>
      </c>
      <c r="F46" s="398">
        <f>IF(OR('Raw FRM data'!N48="",'Raw candidate data'!N48=""),"","ok")</f>
      </c>
      <c r="G46" s="113">
        <f>'Raw FRM data'!R48</f>
      </c>
      <c r="H46" s="108">
        <f>'Raw candidate data'!O48</f>
      </c>
      <c r="I46" s="111">
        <f>'Raw FRM data'!S48</f>
      </c>
      <c r="J46" s="428">
        <f>'Raw candidate data'!P48</f>
      </c>
      <c r="K46" s="426">
        <f>'Raw FRM data'!T48</f>
      </c>
      <c r="L46" s="324">
        <f>'Raw candidate data'!Q48</f>
      </c>
    </row>
    <row r="47" spans="2:12" ht="12.75">
      <c r="B47" s="376">
        <v>39</v>
      </c>
      <c r="C47" s="105">
        <f>Regression!C49</f>
      </c>
      <c r="D47" s="155">
        <f>IF('Raw FRM data'!M49="","",'Raw FRM data'!M49)</f>
      </c>
      <c r="E47" s="155">
        <f>IF('Raw candidate data'!M49&gt;0,'Raw candidate data'!M49,"")</f>
      </c>
      <c r="F47" s="398">
        <f>IF(OR('Raw FRM data'!N49="",'Raw candidate data'!N49=""),"","ok")</f>
      </c>
      <c r="G47" s="113">
        <f>'Raw FRM data'!R49</f>
      </c>
      <c r="H47" s="108">
        <f>'Raw candidate data'!O49</f>
      </c>
      <c r="I47" s="111">
        <f>'Raw FRM data'!S49</f>
      </c>
      <c r="J47" s="428">
        <f>'Raw candidate data'!P49</f>
      </c>
      <c r="K47" s="426">
        <f>'Raw FRM data'!T49</f>
      </c>
      <c r="L47" s="324">
        <f>'Raw candidate data'!Q49</f>
      </c>
    </row>
    <row r="48" spans="2:12" ht="12.75">
      <c r="B48" s="376">
        <v>40</v>
      </c>
      <c r="C48" s="105">
        <f>Regression!C50</f>
      </c>
      <c r="D48" s="155">
        <f>IF('Raw FRM data'!M50="","",'Raw FRM data'!M50)</f>
      </c>
      <c r="E48" s="155">
        <f>IF('Raw candidate data'!M50&gt;0,'Raw candidate data'!M50,"")</f>
      </c>
      <c r="F48" s="398">
        <f>IF(OR('Raw FRM data'!N50="",'Raw candidate data'!N50=""),"","ok")</f>
      </c>
      <c r="G48" s="113">
        <f>'Raw FRM data'!R50</f>
      </c>
      <c r="H48" s="108">
        <f>'Raw candidate data'!O50</f>
      </c>
      <c r="I48" s="111">
        <f>'Raw FRM data'!S50</f>
      </c>
      <c r="J48" s="428">
        <f>'Raw candidate data'!P50</f>
      </c>
      <c r="K48" s="426">
        <f>'Raw FRM data'!T50</f>
      </c>
      <c r="L48" s="324">
        <f>'Raw candidate data'!Q50</f>
      </c>
    </row>
    <row r="49" spans="2:12" ht="12.75">
      <c r="B49" s="376">
        <v>41</v>
      </c>
      <c r="C49" s="105">
        <f>Regression!C51</f>
      </c>
      <c r="D49" s="155">
        <f>IF('Raw FRM data'!M51="","",'Raw FRM data'!M51)</f>
      </c>
      <c r="E49" s="155">
        <f>IF('Raw candidate data'!M51&gt;0,'Raw candidate data'!M51,"")</f>
      </c>
      <c r="F49" s="398">
        <f>IF(OR('Raw FRM data'!N51="",'Raw candidate data'!N51=""),"","ok")</f>
      </c>
      <c r="G49" s="113">
        <f>'Raw FRM data'!R51</f>
      </c>
      <c r="H49" s="108">
        <f>'Raw candidate data'!O51</f>
      </c>
      <c r="I49" s="111">
        <f>'Raw FRM data'!S51</f>
      </c>
      <c r="J49" s="428">
        <f>'Raw candidate data'!P51</f>
      </c>
      <c r="K49" s="426">
        <f>'Raw FRM data'!T51</f>
      </c>
      <c r="L49" s="324">
        <f>'Raw candidate data'!Q51</f>
      </c>
    </row>
    <row r="50" spans="2:12" ht="12.75">
      <c r="B50" s="376">
        <v>42</v>
      </c>
      <c r="C50" s="105">
        <f>Regression!C52</f>
      </c>
      <c r="D50" s="155">
        <f>IF('Raw FRM data'!M52="","",'Raw FRM data'!M52)</f>
      </c>
      <c r="E50" s="155">
        <f>IF('Raw candidate data'!M52&gt;0,'Raw candidate data'!M52,"")</f>
      </c>
      <c r="F50" s="398">
        <f>IF(OR('Raw FRM data'!N52="",'Raw candidate data'!N52=""),"","ok")</f>
      </c>
      <c r="G50" s="113">
        <f>'Raw FRM data'!R52</f>
      </c>
      <c r="H50" s="108">
        <f>'Raw candidate data'!O52</f>
      </c>
      <c r="I50" s="111">
        <f>'Raw FRM data'!S52</f>
      </c>
      <c r="J50" s="428">
        <f>'Raw candidate data'!P52</f>
      </c>
      <c r="K50" s="426">
        <f>'Raw FRM data'!T52</f>
      </c>
      <c r="L50" s="324">
        <f>'Raw candidate data'!Q52</f>
      </c>
    </row>
    <row r="51" spans="2:12" ht="12.75">
      <c r="B51" s="376">
        <v>43</v>
      </c>
      <c r="C51" s="105">
        <f>Regression!C53</f>
      </c>
      <c r="D51" s="155">
        <f>IF('Raw FRM data'!M53="","",'Raw FRM data'!M53)</f>
      </c>
      <c r="E51" s="155">
        <f>IF('Raw candidate data'!M53&gt;0,'Raw candidate data'!M53,"")</f>
      </c>
      <c r="F51" s="398">
        <f>IF(OR('Raw FRM data'!N53="",'Raw candidate data'!N53=""),"","ok")</f>
      </c>
      <c r="G51" s="113">
        <f>'Raw FRM data'!R53</f>
      </c>
      <c r="H51" s="108">
        <f>'Raw candidate data'!O53</f>
      </c>
      <c r="I51" s="111">
        <f>'Raw FRM data'!S53</f>
      </c>
      <c r="J51" s="428">
        <f>'Raw candidate data'!P53</f>
      </c>
      <c r="K51" s="426">
        <f>'Raw FRM data'!T53</f>
      </c>
      <c r="L51" s="324">
        <f>'Raw candidate data'!Q53</f>
      </c>
    </row>
    <row r="52" spans="2:12" ht="12.75">
      <c r="B52" s="376">
        <v>44</v>
      </c>
      <c r="C52" s="105">
        <f>Regression!C54</f>
      </c>
      <c r="D52" s="155">
        <f>IF('Raw FRM data'!M54="","",'Raw FRM data'!M54)</f>
      </c>
      <c r="E52" s="155">
        <f>IF('Raw candidate data'!M54&gt;0,'Raw candidate data'!M54,"")</f>
      </c>
      <c r="F52" s="398">
        <f>IF(OR('Raw FRM data'!N54="",'Raw candidate data'!N54=""),"","ok")</f>
      </c>
      <c r="G52" s="113">
        <f>'Raw FRM data'!R54</f>
      </c>
      <c r="H52" s="108">
        <f>'Raw candidate data'!O54</f>
      </c>
      <c r="I52" s="111">
        <f>'Raw FRM data'!S54</f>
      </c>
      <c r="J52" s="428">
        <f>'Raw candidate data'!P54</f>
      </c>
      <c r="K52" s="426">
        <f>'Raw FRM data'!T54</f>
      </c>
      <c r="L52" s="324">
        <f>'Raw candidate data'!Q54</f>
      </c>
    </row>
    <row r="53" spans="2:12" ht="12.75">
      <c r="B53" s="376">
        <v>45</v>
      </c>
      <c r="C53" s="105">
        <f>Regression!C55</f>
      </c>
      <c r="D53" s="155">
        <f>IF('Raw FRM data'!M55="","",'Raw FRM data'!M55)</f>
      </c>
      <c r="E53" s="155">
        <f>IF('Raw candidate data'!M55&gt;0,'Raw candidate data'!M55,"")</f>
      </c>
      <c r="F53" s="398">
        <f>IF(OR('Raw FRM data'!N55="",'Raw candidate data'!N55=""),"","ok")</f>
      </c>
      <c r="G53" s="113">
        <f>'Raw FRM data'!R55</f>
      </c>
      <c r="H53" s="108">
        <f>'Raw candidate data'!O55</f>
      </c>
      <c r="I53" s="111">
        <f>'Raw FRM data'!S55</f>
      </c>
      <c r="J53" s="428">
        <f>'Raw candidate data'!P55</f>
      </c>
      <c r="K53" s="426">
        <f>'Raw FRM data'!T55</f>
      </c>
      <c r="L53" s="324">
        <f>'Raw candidate data'!Q55</f>
      </c>
    </row>
    <row r="54" spans="2:12" ht="12.75">
      <c r="B54" s="376">
        <v>46</v>
      </c>
      <c r="C54" s="105">
        <f>Regression!C56</f>
      </c>
      <c r="D54" s="155">
        <f>IF('Raw FRM data'!M56="","",'Raw FRM data'!M56)</f>
      </c>
      <c r="E54" s="155">
        <f>IF('Raw candidate data'!M56&gt;0,'Raw candidate data'!M56,"")</f>
      </c>
      <c r="F54" s="398">
        <f>IF(OR('Raw FRM data'!N56="",'Raw candidate data'!N56=""),"","ok")</f>
      </c>
      <c r="G54" s="113">
        <f>'Raw FRM data'!R56</f>
      </c>
      <c r="H54" s="108">
        <f>'Raw candidate data'!O56</f>
      </c>
      <c r="I54" s="111">
        <f>'Raw FRM data'!S56</f>
      </c>
      <c r="J54" s="428">
        <f>'Raw candidate data'!P56</f>
      </c>
      <c r="K54" s="426">
        <f>'Raw FRM data'!T56</f>
      </c>
      <c r="L54" s="324">
        <f>'Raw candidate data'!Q56</f>
      </c>
    </row>
    <row r="55" spans="2:12" ht="12.75">
      <c r="B55" s="376">
        <v>47</v>
      </c>
      <c r="C55" s="105">
        <f>Regression!C57</f>
      </c>
      <c r="D55" s="155">
        <f>IF('Raw FRM data'!M57="","",'Raw FRM data'!M57)</f>
      </c>
      <c r="E55" s="155">
        <f>IF('Raw candidate data'!M57&gt;0,'Raw candidate data'!M57,"")</f>
      </c>
      <c r="F55" s="398">
        <f>IF(OR('Raw FRM data'!N57="",'Raw candidate data'!N57=""),"","ok")</f>
      </c>
      <c r="G55" s="113">
        <f>'Raw FRM data'!R57</f>
      </c>
      <c r="H55" s="108">
        <f>'Raw candidate data'!O57</f>
      </c>
      <c r="I55" s="111">
        <f>'Raw FRM data'!S57</f>
      </c>
      <c r="J55" s="428">
        <f>'Raw candidate data'!P57</f>
      </c>
      <c r="K55" s="426">
        <f>'Raw FRM data'!T57</f>
      </c>
      <c r="L55" s="324">
        <f>'Raw candidate data'!Q57</f>
      </c>
    </row>
    <row r="56" spans="2:12" ht="12.75">
      <c r="B56" s="376">
        <v>48</v>
      </c>
      <c r="C56" s="105">
        <f>Regression!C58</f>
      </c>
      <c r="D56" s="155">
        <f>IF('Raw FRM data'!M58="","",'Raw FRM data'!M58)</f>
      </c>
      <c r="E56" s="155">
        <f>IF('Raw candidate data'!M58&gt;0,'Raw candidate data'!M58,"")</f>
      </c>
      <c r="F56" s="398">
        <f>IF(OR('Raw FRM data'!N58="",'Raw candidate data'!N58=""),"","ok")</f>
      </c>
      <c r="G56" s="113">
        <f>'Raw FRM data'!R58</f>
      </c>
      <c r="H56" s="108">
        <f>'Raw candidate data'!O58</f>
      </c>
      <c r="I56" s="111">
        <f>'Raw FRM data'!S58</f>
      </c>
      <c r="J56" s="428">
        <f>'Raw candidate data'!P58</f>
      </c>
      <c r="K56" s="426">
        <f>'Raw FRM data'!T58</f>
      </c>
      <c r="L56" s="324">
        <f>'Raw candidate data'!Q58</f>
      </c>
    </row>
    <row r="57" spans="2:12" ht="12.75">
      <c r="B57" s="376">
        <v>49</v>
      </c>
      <c r="C57" s="105">
        <f>Regression!C59</f>
      </c>
      <c r="D57" s="155">
        <f>IF('Raw FRM data'!M59="","",'Raw FRM data'!M59)</f>
      </c>
      <c r="E57" s="155">
        <f>IF('Raw candidate data'!M59&gt;0,'Raw candidate data'!M59,"")</f>
      </c>
      <c r="F57" s="398">
        <f>IF(OR('Raw FRM data'!N59="",'Raw candidate data'!N59=""),"","ok")</f>
      </c>
      <c r="G57" s="113">
        <f>'Raw FRM data'!R59</f>
      </c>
      <c r="H57" s="108">
        <f>'Raw candidate data'!O59</f>
      </c>
      <c r="I57" s="111">
        <f>'Raw FRM data'!S59</f>
      </c>
      <c r="J57" s="428">
        <f>'Raw candidate data'!P59</f>
      </c>
      <c r="K57" s="426">
        <f>'Raw FRM data'!T59</f>
      </c>
      <c r="L57" s="324">
        <f>'Raw candidate data'!Q59</f>
      </c>
    </row>
    <row r="58" spans="2:12" ht="12.75">
      <c r="B58" s="376">
        <v>50</v>
      </c>
      <c r="C58" s="105">
        <f>Regression!C60</f>
      </c>
      <c r="D58" s="155">
        <f>IF('Raw FRM data'!M60="","",'Raw FRM data'!M60)</f>
      </c>
      <c r="E58" s="155">
        <f>IF('Raw candidate data'!M60&gt;0,'Raw candidate data'!M60,"")</f>
      </c>
      <c r="F58" s="398">
        <f>IF(OR('Raw FRM data'!N60="",'Raw candidate data'!N60=""),"","ok")</f>
      </c>
      <c r="G58" s="113">
        <f>'Raw FRM data'!R60</f>
      </c>
      <c r="H58" s="108">
        <f>'Raw candidate data'!O60</f>
      </c>
      <c r="I58" s="111">
        <f>'Raw FRM data'!S60</f>
      </c>
      <c r="J58" s="428">
        <f>'Raw candidate data'!P60</f>
      </c>
      <c r="K58" s="426">
        <f>'Raw FRM data'!T60</f>
      </c>
      <c r="L58" s="324">
        <f>'Raw candidate data'!Q60</f>
      </c>
    </row>
    <row r="59" spans="2:12" ht="12.75">
      <c r="B59" s="376">
        <v>51</v>
      </c>
      <c r="C59" s="105">
        <f>Regression!C61</f>
      </c>
      <c r="D59" s="155">
        <f>IF('Raw FRM data'!M61="","",'Raw FRM data'!M61)</f>
      </c>
      <c r="E59" s="155">
        <f>IF('Raw candidate data'!M61&gt;0,'Raw candidate data'!M61,"")</f>
      </c>
      <c r="F59" s="398">
        <f>IF(OR('Raw FRM data'!N61="",'Raw candidate data'!N61=""),"","ok")</f>
      </c>
      <c r="G59" s="113">
        <f>'Raw FRM data'!R61</f>
      </c>
      <c r="H59" s="108">
        <f>'Raw candidate data'!O61</f>
      </c>
      <c r="I59" s="111">
        <f>'Raw FRM data'!S61</f>
      </c>
      <c r="J59" s="428">
        <f>'Raw candidate data'!P61</f>
      </c>
      <c r="K59" s="426">
        <f>'Raw FRM data'!T61</f>
      </c>
      <c r="L59" s="324">
        <f>'Raw candidate data'!Q61</f>
      </c>
    </row>
    <row r="60" spans="2:12" ht="12.75">
      <c r="B60" s="376">
        <v>52</v>
      </c>
      <c r="C60" s="105">
        <f>Regression!C62</f>
      </c>
      <c r="D60" s="155">
        <f>IF('Raw FRM data'!M62="","",'Raw FRM data'!M62)</f>
      </c>
      <c r="E60" s="155">
        <f>IF('Raw candidate data'!M62&gt;0,'Raw candidate data'!M62,"")</f>
      </c>
      <c r="F60" s="398">
        <f>IF(OR('Raw FRM data'!N62="",'Raw candidate data'!N62=""),"","ok")</f>
      </c>
      <c r="G60" s="113">
        <f>'Raw FRM data'!R62</f>
      </c>
      <c r="H60" s="108">
        <f>'Raw candidate data'!O62</f>
      </c>
      <c r="I60" s="111">
        <f>'Raw FRM data'!S62</f>
      </c>
      <c r="J60" s="428">
        <f>'Raw candidate data'!P62</f>
      </c>
      <c r="K60" s="426">
        <f>'Raw FRM data'!T62</f>
      </c>
      <c r="L60" s="324">
        <f>'Raw candidate data'!Q62</f>
      </c>
    </row>
    <row r="61" spans="2:12" ht="12.75">
      <c r="B61" s="376">
        <v>53</v>
      </c>
      <c r="C61" s="105">
        <f>Regression!C63</f>
      </c>
      <c r="D61" s="155">
        <f>IF('Raw FRM data'!M63="","",'Raw FRM data'!M63)</f>
      </c>
      <c r="E61" s="155">
        <f>IF('Raw candidate data'!M63&gt;0,'Raw candidate data'!M63,"")</f>
      </c>
      <c r="F61" s="398">
        <f>IF(OR('Raw FRM data'!N63="",'Raw candidate data'!N63=""),"","ok")</f>
      </c>
      <c r="G61" s="113">
        <f>'Raw FRM data'!R63</f>
      </c>
      <c r="H61" s="108">
        <f>'Raw candidate data'!O63</f>
      </c>
      <c r="I61" s="111">
        <f>'Raw FRM data'!S63</f>
      </c>
      <c r="J61" s="428">
        <f>'Raw candidate data'!P63</f>
      </c>
      <c r="K61" s="426">
        <f>'Raw FRM data'!T63</f>
      </c>
      <c r="L61" s="324">
        <f>'Raw candidate data'!Q63</f>
      </c>
    </row>
    <row r="62" spans="2:12" ht="12.75">
      <c r="B62" s="376">
        <v>54</v>
      </c>
      <c r="C62" s="105">
        <f>Regression!C64</f>
      </c>
      <c r="D62" s="155">
        <f>IF('Raw FRM data'!M64="","",'Raw FRM data'!M64)</f>
      </c>
      <c r="E62" s="155">
        <f>IF('Raw candidate data'!M64&gt;0,'Raw candidate data'!M64,"")</f>
      </c>
      <c r="F62" s="398">
        <f>IF(OR('Raw FRM data'!N64="",'Raw candidate data'!N64=""),"","ok")</f>
      </c>
      <c r="G62" s="113">
        <f>'Raw FRM data'!R64</f>
      </c>
      <c r="H62" s="108">
        <f>'Raw candidate data'!O64</f>
      </c>
      <c r="I62" s="111">
        <f>'Raw FRM data'!S64</f>
      </c>
      <c r="J62" s="428">
        <f>'Raw candidate data'!P64</f>
      </c>
      <c r="K62" s="426">
        <f>'Raw FRM data'!T64</f>
      </c>
      <c r="L62" s="324">
        <f>'Raw candidate data'!Q64</f>
      </c>
    </row>
    <row r="63" spans="2:12" ht="12.75">
      <c r="B63" s="376">
        <v>55</v>
      </c>
      <c r="C63" s="105">
        <f>Regression!C65</f>
      </c>
      <c r="D63" s="155">
        <f>IF('Raw FRM data'!M65="","",'Raw FRM data'!M65)</f>
      </c>
      <c r="E63" s="155">
        <f>IF('Raw candidate data'!M65&gt;0,'Raw candidate data'!M65,"")</f>
      </c>
      <c r="F63" s="398">
        <f>IF(OR('Raw FRM data'!N65="",'Raw candidate data'!N65=""),"","ok")</f>
      </c>
      <c r="G63" s="113">
        <f>'Raw FRM data'!R65</f>
      </c>
      <c r="H63" s="108">
        <f>'Raw candidate data'!O65</f>
      </c>
      <c r="I63" s="111">
        <f>'Raw FRM data'!S65</f>
      </c>
      <c r="J63" s="428">
        <f>'Raw candidate data'!P65</f>
      </c>
      <c r="K63" s="426">
        <f>'Raw FRM data'!T65</f>
      </c>
      <c r="L63" s="324">
        <f>'Raw candidate data'!Q65</f>
      </c>
    </row>
    <row r="64" spans="2:12" ht="12.75">
      <c r="B64" s="376">
        <v>56</v>
      </c>
      <c r="C64" s="105">
        <f>Regression!C66</f>
      </c>
      <c r="D64" s="155">
        <f>IF('Raw FRM data'!M66="","",'Raw FRM data'!M66)</f>
      </c>
      <c r="E64" s="155">
        <f>IF('Raw candidate data'!M66&gt;0,'Raw candidate data'!M66,"")</f>
      </c>
      <c r="F64" s="398">
        <f>IF(OR('Raw FRM data'!N66="",'Raw candidate data'!N66=""),"","ok")</f>
      </c>
      <c r="G64" s="113">
        <f>'Raw FRM data'!R66</f>
      </c>
      <c r="H64" s="108">
        <f>'Raw candidate data'!O66</f>
      </c>
      <c r="I64" s="111">
        <f>'Raw FRM data'!S66</f>
      </c>
      <c r="J64" s="428">
        <f>'Raw candidate data'!P66</f>
      </c>
      <c r="K64" s="426">
        <f>'Raw FRM data'!T66</f>
      </c>
      <c r="L64" s="324">
        <f>'Raw candidate data'!Q66</f>
      </c>
    </row>
    <row r="65" spans="2:12" ht="12.75">
      <c r="B65" s="376">
        <v>57</v>
      </c>
      <c r="C65" s="105">
        <f>Regression!C67</f>
      </c>
      <c r="D65" s="155">
        <f>IF('Raw FRM data'!M67="","",'Raw FRM data'!M67)</f>
      </c>
      <c r="E65" s="155">
        <f>IF('Raw candidate data'!M67&gt;0,'Raw candidate data'!M67,"")</f>
      </c>
      <c r="F65" s="398">
        <f>IF(OR('Raw FRM data'!N67="",'Raw candidate data'!N67=""),"","ok")</f>
      </c>
      <c r="G65" s="113">
        <f>'Raw FRM data'!R67</f>
      </c>
      <c r="H65" s="108">
        <f>'Raw candidate data'!O67</f>
      </c>
      <c r="I65" s="111">
        <f>'Raw FRM data'!S67</f>
      </c>
      <c r="J65" s="428">
        <f>'Raw candidate data'!P67</f>
      </c>
      <c r="K65" s="426">
        <f>'Raw FRM data'!T67</f>
      </c>
      <c r="L65" s="324">
        <f>'Raw candidate data'!Q67</f>
      </c>
    </row>
    <row r="66" spans="2:12" ht="12.75">
      <c r="B66" s="376">
        <v>58</v>
      </c>
      <c r="C66" s="105">
        <f>Regression!C68</f>
      </c>
      <c r="D66" s="155">
        <f>IF('Raw FRM data'!M68="","",'Raw FRM data'!M68)</f>
      </c>
      <c r="E66" s="155">
        <f>IF('Raw candidate data'!M68&gt;0,'Raw candidate data'!M68,"")</f>
      </c>
      <c r="F66" s="398">
        <f>IF(OR('Raw FRM data'!N68="",'Raw candidate data'!N68=""),"","ok")</f>
      </c>
      <c r="G66" s="113">
        <f>'Raw FRM data'!R68</f>
      </c>
      <c r="H66" s="108">
        <f>'Raw candidate data'!O68</f>
      </c>
      <c r="I66" s="111">
        <f>'Raw FRM data'!S68</f>
      </c>
      <c r="J66" s="428">
        <f>'Raw candidate data'!P68</f>
      </c>
      <c r="K66" s="426">
        <f>'Raw FRM data'!T68</f>
      </c>
      <c r="L66" s="324">
        <f>'Raw candidate data'!Q68</f>
      </c>
    </row>
    <row r="67" spans="2:12" ht="12.75">
      <c r="B67" s="376">
        <v>59</v>
      </c>
      <c r="C67" s="105">
        <f>Regression!C69</f>
      </c>
      <c r="D67" s="155">
        <f>IF('Raw FRM data'!M69="","",'Raw FRM data'!M69)</f>
      </c>
      <c r="E67" s="155">
        <f>IF('Raw candidate data'!M69&gt;0,'Raw candidate data'!M69,"")</f>
      </c>
      <c r="F67" s="398">
        <f>IF(OR('Raw FRM data'!N69="",'Raw candidate data'!N69=""),"","ok")</f>
      </c>
      <c r="G67" s="113">
        <f>'Raw FRM data'!R69</f>
      </c>
      <c r="H67" s="108">
        <f>'Raw candidate data'!O69</f>
      </c>
      <c r="I67" s="111">
        <f>'Raw FRM data'!S69</f>
      </c>
      <c r="J67" s="428">
        <f>'Raw candidate data'!P69</f>
      </c>
      <c r="K67" s="426">
        <f>'Raw FRM data'!T69</f>
      </c>
      <c r="L67" s="324">
        <f>'Raw candidate data'!Q69</f>
      </c>
    </row>
    <row r="68" spans="2:12" ht="12.75">
      <c r="B68" s="376">
        <v>60</v>
      </c>
      <c r="C68" s="105">
        <f>Regression!C70</f>
      </c>
      <c r="D68" s="155">
        <f>IF('Raw FRM data'!M70="","",'Raw FRM data'!M70)</f>
      </c>
      <c r="E68" s="155">
        <f>IF('Raw candidate data'!M70&gt;0,'Raw candidate data'!M70,"")</f>
      </c>
      <c r="F68" s="398">
        <f>IF(OR('Raw FRM data'!N70="",'Raw candidate data'!N70=""),"","ok")</f>
      </c>
      <c r="G68" s="113">
        <f>'Raw FRM data'!R70</f>
      </c>
      <c r="H68" s="108">
        <f>'Raw candidate data'!O70</f>
      </c>
      <c r="I68" s="111">
        <f>'Raw FRM data'!S70</f>
      </c>
      <c r="J68" s="428">
        <f>'Raw candidate data'!P70</f>
      </c>
      <c r="K68" s="426">
        <f>'Raw FRM data'!T70</f>
      </c>
      <c r="L68" s="324">
        <f>'Raw candidate data'!Q70</f>
      </c>
    </row>
    <row r="69" spans="2:12" ht="12.75">
      <c r="B69" s="376">
        <v>61</v>
      </c>
      <c r="C69" s="105">
        <f>Regression!C71</f>
      </c>
      <c r="D69" s="155">
        <f>IF('Raw FRM data'!M71="","",'Raw FRM data'!M71)</f>
      </c>
      <c r="E69" s="155">
        <f>IF('Raw candidate data'!M71&gt;0,'Raw candidate data'!M71,"")</f>
      </c>
      <c r="F69" s="398">
        <f>IF(OR('Raw FRM data'!N71="",'Raw candidate data'!N71=""),"","ok")</f>
      </c>
      <c r="G69" s="113">
        <f>'Raw FRM data'!R71</f>
      </c>
      <c r="H69" s="108">
        <f>'Raw candidate data'!O71</f>
      </c>
      <c r="I69" s="111">
        <f>'Raw FRM data'!S71</f>
      </c>
      <c r="J69" s="428">
        <f>'Raw candidate data'!P71</f>
      </c>
      <c r="K69" s="426">
        <f>'Raw FRM data'!T71</f>
      </c>
      <c r="L69" s="324">
        <f>'Raw candidate data'!Q71</f>
      </c>
    </row>
    <row r="70" spans="2:12" ht="12.75">
      <c r="B70" s="376">
        <v>62</v>
      </c>
      <c r="C70" s="105">
        <f>Regression!C72</f>
      </c>
      <c r="D70" s="155">
        <f>IF('Raw FRM data'!M72="","",'Raw FRM data'!M72)</f>
      </c>
      <c r="E70" s="155">
        <f>IF('Raw candidate data'!M72&gt;0,'Raw candidate data'!M72,"")</f>
      </c>
      <c r="F70" s="398">
        <f>IF(OR('Raw FRM data'!N72="",'Raw candidate data'!N72=""),"","ok")</f>
      </c>
      <c r="G70" s="113">
        <f>'Raw FRM data'!R72</f>
      </c>
      <c r="H70" s="108">
        <f>'Raw candidate data'!O72</f>
      </c>
      <c r="I70" s="111">
        <f>'Raw FRM data'!S72</f>
      </c>
      <c r="J70" s="428">
        <f>'Raw candidate data'!P72</f>
      </c>
      <c r="K70" s="426">
        <f>'Raw FRM data'!T72</f>
      </c>
      <c r="L70" s="324">
        <f>'Raw candidate data'!Q72</f>
      </c>
    </row>
    <row r="71" spans="2:12" ht="12.75">
      <c r="B71" s="376">
        <v>63</v>
      </c>
      <c r="C71" s="105">
        <f>Regression!C73</f>
      </c>
      <c r="D71" s="155">
        <f>IF('Raw FRM data'!M73="","",'Raw FRM data'!M73)</f>
      </c>
      <c r="E71" s="155">
        <f>IF('Raw candidate data'!M73&gt;0,'Raw candidate data'!M73,"")</f>
      </c>
      <c r="F71" s="398">
        <f>IF(OR('Raw FRM data'!N73="",'Raw candidate data'!N73=""),"","ok")</f>
      </c>
      <c r="G71" s="113">
        <f>'Raw FRM data'!R73</f>
      </c>
      <c r="H71" s="108">
        <f>'Raw candidate data'!O73</f>
      </c>
      <c r="I71" s="111">
        <f>'Raw FRM data'!S73</f>
      </c>
      <c r="J71" s="428">
        <f>'Raw candidate data'!P73</f>
      </c>
      <c r="K71" s="426">
        <f>'Raw FRM data'!T73</f>
      </c>
      <c r="L71" s="324">
        <f>'Raw candidate data'!Q73</f>
      </c>
    </row>
    <row r="72" spans="2:12" ht="12.75">
      <c r="B72" s="376">
        <v>64</v>
      </c>
      <c r="C72" s="105">
        <f>Regression!C74</f>
      </c>
      <c r="D72" s="155">
        <f>IF('Raw FRM data'!M74="","",'Raw FRM data'!M74)</f>
      </c>
      <c r="E72" s="155">
        <f>IF('Raw candidate data'!M74&gt;0,'Raw candidate data'!M74,"")</f>
      </c>
      <c r="F72" s="398">
        <f>IF(OR('Raw FRM data'!N74="",'Raw candidate data'!N74=""),"","ok")</f>
      </c>
      <c r="G72" s="113">
        <f>'Raw FRM data'!R74</f>
      </c>
      <c r="H72" s="108">
        <f>'Raw candidate data'!O74</f>
      </c>
      <c r="I72" s="111">
        <f>'Raw FRM data'!S74</f>
      </c>
      <c r="J72" s="428">
        <f>'Raw candidate data'!P74</f>
      </c>
      <c r="K72" s="426">
        <f>'Raw FRM data'!T74</f>
      </c>
      <c r="L72" s="324">
        <f>'Raw candidate data'!Q74</f>
      </c>
    </row>
    <row r="73" spans="2:12" ht="12.75">
      <c r="B73" s="376">
        <v>65</v>
      </c>
      <c r="C73" s="105">
        <f>Regression!C75</f>
      </c>
      <c r="D73" s="155">
        <f>IF('Raw FRM data'!M75="","",'Raw FRM data'!M75)</f>
      </c>
      <c r="E73" s="155">
        <f>IF('Raw candidate data'!M75&gt;0,'Raw candidate data'!M75,"")</f>
      </c>
      <c r="F73" s="398">
        <f>IF(OR('Raw FRM data'!N75="",'Raw candidate data'!N75=""),"","ok")</f>
      </c>
      <c r="G73" s="113">
        <f>'Raw FRM data'!R75</f>
      </c>
      <c r="H73" s="108">
        <f>'Raw candidate data'!O75</f>
      </c>
      <c r="I73" s="111">
        <f>'Raw FRM data'!S75</f>
      </c>
      <c r="J73" s="428">
        <f>'Raw candidate data'!P75</f>
      </c>
      <c r="K73" s="426">
        <f>'Raw FRM data'!T75</f>
      </c>
      <c r="L73" s="324">
        <f>'Raw candidate data'!Q75</f>
      </c>
    </row>
    <row r="74" spans="2:12" ht="12.75">
      <c r="B74" s="376">
        <v>66</v>
      </c>
      <c r="C74" s="105">
        <f>Regression!C76</f>
      </c>
      <c r="D74" s="155">
        <f>IF('Raw FRM data'!M76="","",'Raw FRM data'!M76)</f>
      </c>
      <c r="E74" s="155">
        <f>IF('Raw candidate data'!M76&gt;0,'Raw candidate data'!M76,"")</f>
      </c>
      <c r="F74" s="398">
        <f>IF(OR('Raw FRM data'!N76="",'Raw candidate data'!N76=""),"","ok")</f>
      </c>
      <c r="G74" s="113">
        <f>'Raw FRM data'!R76</f>
      </c>
      <c r="H74" s="108">
        <f>'Raw candidate data'!O76</f>
      </c>
      <c r="I74" s="111">
        <f>'Raw FRM data'!S76</f>
      </c>
      <c r="J74" s="428">
        <f>'Raw candidate data'!P76</f>
      </c>
      <c r="K74" s="426">
        <f>'Raw FRM data'!T76</f>
      </c>
      <c r="L74" s="324">
        <f>'Raw candidate data'!Q76</f>
      </c>
    </row>
    <row r="75" spans="2:12" ht="12.75">
      <c r="B75" s="376">
        <v>67</v>
      </c>
      <c r="C75" s="105">
        <f>Regression!C77</f>
      </c>
      <c r="D75" s="155">
        <f>IF('Raw FRM data'!M77="","",'Raw FRM data'!M77)</f>
      </c>
      <c r="E75" s="155">
        <f>IF('Raw candidate data'!M77&gt;0,'Raw candidate data'!M77,"")</f>
      </c>
      <c r="F75" s="398">
        <f>IF(OR('Raw FRM data'!N77="",'Raw candidate data'!N77=""),"","ok")</f>
      </c>
      <c r="G75" s="113">
        <f>'Raw FRM data'!R77</f>
      </c>
      <c r="H75" s="108">
        <f>'Raw candidate data'!O77</f>
      </c>
      <c r="I75" s="111">
        <f>'Raw FRM data'!S77</f>
      </c>
      <c r="J75" s="428">
        <f>'Raw candidate data'!P77</f>
      </c>
      <c r="K75" s="426">
        <f>'Raw FRM data'!T77</f>
      </c>
      <c r="L75" s="324">
        <f>'Raw candidate data'!Q77</f>
      </c>
    </row>
    <row r="76" spans="2:12" ht="12.75">
      <c r="B76" s="376">
        <v>68</v>
      </c>
      <c r="C76" s="105">
        <f>Regression!C78</f>
      </c>
      <c r="D76" s="155">
        <f>IF('Raw FRM data'!M78="","",'Raw FRM data'!M78)</f>
      </c>
      <c r="E76" s="155">
        <f>IF('Raw candidate data'!M78&gt;0,'Raw candidate data'!M78,"")</f>
      </c>
      <c r="F76" s="398">
        <f>IF(OR('Raw FRM data'!N78="",'Raw candidate data'!N78=""),"","ok")</f>
      </c>
      <c r="G76" s="113">
        <f>'Raw FRM data'!R78</f>
      </c>
      <c r="H76" s="108">
        <f>'Raw candidate data'!O78</f>
      </c>
      <c r="I76" s="111">
        <f>'Raw FRM data'!S78</f>
      </c>
      <c r="J76" s="428">
        <f>'Raw candidate data'!P78</f>
      </c>
      <c r="K76" s="426">
        <f>'Raw FRM data'!T78</f>
      </c>
      <c r="L76" s="324">
        <f>'Raw candidate data'!Q78</f>
      </c>
    </row>
    <row r="77" spans="2:12" ht="12.75">
      <c r="B77" s="376">
        <v>69</v>
      </c>
      <c r="C77" s="105">
        <f>Regression!C79</f>
      </c>
      <c r="D77" s="155">
        <f>IF('Raw FRM data'!M79="","",'Raw FRM data'!M79)</f>
      </c>
      <c r="E77" s="155">
        <f>IF('Raw candidate data'!M79&gt;0,'Raw candidate data'!M79,"")</f>
      </c>
      <c r="F77" s="398">
        <f>IF(OR('Raw FRM data'!N79="",'Raw candidate data'!N79=""),"","ok")</f>
      </c>
      <c r="G77" s="113">
        <f>'Raw FRM data'!R79</f>
      </c>
      <c r="H77" s="108">
        <f>'Raw candidate data'!O79</f>
      </c>
      <c r="I77" s="111">
        <f>'Raw FRM data'!S79</f>
      </c>
      <c r="J77" s="428">
        <f>'Raw candidate data'!P79</f>
      </c>
      <c r="K77" s="426">
        <f>'Raw FRM data'!T79</f>
      </c>
      <c r="L77" s="324">
        <f>'Raw candidate data'!Q79</f>
      </c>
    </row>
    <row r="78" spans="2:12" ht="12.75">
      <c r="B78" s="376">
        <v>70</v>
      </c>
      <c r="C78" s="105">
        <f>Regression!C80</f>
      </c>
      <c r="D78" s="155">
        <f>IF('Raw FRM data'!M80="","",'Raw FRM data'!M80)</f>
      </c>
      <c r="E78" s="155">
        <f>IF('Raw candidate data'!M80&gt;0,'Raw candidate data'!M80,"")</f>
      </c>
      <c r="F78" s="398">
        <f>IF(OR('Raw FRM data'!N80="",'Raw candidate data'!N80=""),"","ok")</f>
      </c>
      <c r="G78" s="113">
        <f>'Raw FRM data'!R80</f>
      </c>
      <c r="H78" s="108">
        <f>'Raw candidate data'!O80</f>
      </c>
      <c r="I78" s="111">
        <f>'Raw FRM data'!S80</f>
      </c>
      <c r="J78" s="428">
        <f>'Raw candidate data'!P80</f>
      </c>
      <c r="K78" s="426">
        <f>'Raw FRM data'!T80</f>
      </c>
      <c r="L78" s="324">
        <f>'Raw candidate data'!Q80</f>
      </c>
    </row>
    <row r="79" spans="2:12" ht="12.75">
      <c r="B79" s="376">
        <v>71</v>
      </c>
      <c r="C79" s="105">
        <f>Regression!C81</f>
      </c>
      <c r="D79" s="155">
        <f>IF('Raw FRM data'!M81="","",'Raw FRM data'!M81)</f>
      </c>
      <c r="E79" s="155">
        <f>IF('Raw candidate data'!M81&gt;0,'Raw candidate data'!M81,"")</f>
      </c>
      <c r="F79" s="398">
        <f>IF(OR('Raw FRM data'!N81="",'Raw candidate data'!N81=""),"","ok")</f>
      </c>
      <c r="G79" s="113">
        <f>'Raw FRM data'!R81</f>
      </c>
      <c r="H79" s="108">
        <f>'Raw candidate data'!O81</f>
      </c>
      <c r="I79" s="111">
        <f>'Raw FRM data'!S81</f>
      </c>
      <c r="J79" s="428">
        <f>'Raw candidate data'!P81</f>
      </c>
      <c r="K79" s="426">
        <f>'Raw FRM data'!T81</f>
      </c>
      <c r="L79" s="324">
        <f>'Raw candidate data'!Q81</f>
      </c>
    </row>
    <row r="80" spans="2:12" ht="12.75">
      <c r="B80" s="376">
        <v>72</v>
      </c>
      <c r="C80" s="105">
        <f>Regression!C82</f>
      </c>
      <c r="D80" s="155">
        <f>IF('Raw FRM data'!M82="","",'Raw FRM data'!M82)</f>
      </c>
      <c r="E80" s="155">
        <f>IF('Raw candidate data'!M82&gt;0,'Raw candidate data'!M82,"")</f>
      </c>
      <c r="F80" s="398">
        <f>IF(OR('Raw FRM data'!N82="",'Raw candidate data'!N82=""),"","ok")</f>
      </c>
      <c r="G80" s="113">
        <f>'Raw FRM data'!R82</f>
      </c>
      <c r="H80" s="108">
        <f>'Raw candidate data'!O82</f>
      </c>
      <c r="I80" s="111">
        <f>'Raw FRM data'!S82</f>
      </c>
      <c r="J80" s="428">
        <f>'Raw candidate data'!P82</f>
      </c>
      <c r="K80" s="426">
        <f>'Raw FRM data'!T82</f>
      </c>
      <c r="L80" s="324">
        <f>'Raw candidate data'!Q82</f>
      </c>
    </row>
    <row r="81" spans="2:12" ht="12.75">
      <c r="B81" s="376">
        <v>73</v>
      </c>
      <c r="C81" s="105">
        <f>Regression!C83</f>
      </c>
      <c r="D81" s="155">
        <f>IF('Raw FRM data'!M83="","",'Raw FRM data'!M83)</f>
      </c>
      <c r="E81" s="155">
        <f>IF('Raw candidate data'!M83&gt;0,'Raw candidate data'!M83,"")</f>
      </c>
      <c r="F81" s="398">
        <f>IF(OR('Raw FRM data'!N83="",'Raw candidate data'!N83=""),"","ok")</f>
      </c>
      <c r="G81" s="113">
        <f>'Raw FRM data'!R83</f>
      </c>
      <c r="H81" s="108">
        <f>'Raw candidate data'!O83</f>
      </c>
      <c r="I81" s="111">
        <f>'Raw FRM data'!S83</f>
      </c>
      <c r="J81" s="428">
        <f>'Raw candidate data'!P83</f>
      </c>
      <c r="K81" s="426">
        <f>'Raw FRM data'!T83</f>
      </c>
      <c r="L81" s="324">
        <f>'Raw candidate data'!Q83</f>
      </c>
    </row>
    <row r="82" spans="2:12" ht="12.75">
      <c r="B82" s="376">
        <v>74</v>
      </c>
      <c r="C82" s="105">
        <f>Regression!C84</f>
      </c>
      <c r="D82" s="155">
        <f>IF('Raw FRM data'!M84="","",'Raw FRM data'!M84)</f>
      </c>
      <c r="E82" s="155">
        <f>IF('Raw candidate data'!M84&gt;0,'Raw candidate data'!M84,"")</f>
      </c>
      <c r="F82" s="398">
        <f>IF(OR('Raw FRM data'!N84="",'Raw candidate data'!N84=""),"","ok")</f>
      </c>
      <c r="G82" s="113">
        <f>'Raw FRM data'!R84</f>
      </c>
      <c r="H82" s="108">
        <f>'Raw candidate data'!O84</f>
      </c>
      <c r="I82" s="111">
        <f>'Raw FRM data'!S84</f>
      </c>
      <c r="J82" s="428">
        <f>'Raw candidate data'!P84</f>
      </c>
      <c r="K82" s="426">
        <f>'Raw FRM data'!T84</f>
      </c>
      <c r="L82" s="324">
        <f>'Raw candidate data'!Q84</f>
      </c>
    </row>
    <row r="83" spans="2:12" ht="12.75">
      <c r="B83" s="376">
        <v>75</v>
      </c>
      <c r="C83" s="105">
        <f>Regression!C85</f>
      </c>
      <c r="D83" s="155">
        <f>IF('Raw FRM data'!M85="","",'Raw FRM data'!M85)</f>
      </c>
      <c r="E83" s="155">
        <f>IF('Raw candidate data'!M85&gt;0,'Raw candidate data'!M85,"")</f>
      </c>
      <c r="F83" s="398">
        <f>IF(OR('Raw FRM data'!N85="",'Raw candidate data'!N85=""),"","ok")</f>
      </c>
      <c r="G83" s="113">
        <f>'Raw FRM data'!R85</f>
      </c>
      <c r="H83" s="108">
        <f>'Raw candidate data'!O85</f>
      </c>
      <c r="I83" s="111">
        <f>'Raw FRM data'!S85</f>
      </c>
      <c r="J83" s="428">
        <f>'Raw candidate data'!P85</f>
      </c>
      <c r="K83" s="426">
        <f>'Raw FRM data'!T85</f>
      </c>
      <c r="L83" s="324">
        <f>'Raw candidate data'!Q85</f>
      </c>
    </row>
    <row r="84" spans="2:12" ht="12.75">
      <c r="B84" s="376">
        <v>76</v>
      </c>
      <c r="C84" s="105">
        <f>Regression!C86</f>
      </c>
      <c r="D84" s="155">
        <f>IF('Raw FRM data'!M86="","",'Raw FRM data'!M86)</f>
      </c>
      <c r="E84" s="155">
        <f>IF('Raw candidate data'!M86&gt;0,'Raw candidate data'!M86,"")</f>
      </c>
      <c r="F84" s="398">
        <f>IF(OR('Raw FRM data'!N86="",'Raw candidate data'!N86=""),"","ok")</f>
      </c>
      <c r="G84" s="113">
        <f>'Raw FRM data'!R86</f>
      </c>
      <c r="H84" s="108">
        <f>'Raw candidate data'!O86</f>
      </c>
      <c r="I84" s="111">
        <f>'Raw FRM data'!S86</f>
      </c>
      <c r="J84" s="428">
        <f>'Raw candidate data'!P86</f>
      </c>
      <c r="K84" s="426">
        <f>'Raw FRM data'!T86</f>
      </c>
      <c r="L84" s="324">
        <f>'Raw candidate data'!Q86</f>
      </c>
    </row>
    <row r="85" spans="2:12" ht="12.75">
      <c r="B85" s="376">
        <v>77</v>
      </c>
      <c r="C85" s="105">
        <f>Regression!C87</f>
      </c>
      <c r="D85" s="155">
        <f>IF('Raw FRM data'!M87="","",'Raw FRM data'!M87)</f>
      </c>
      <c r="E85" s="155">
        <f>IF('Raw candidate data'!M87&gt;0,'Raw candidate data'!M87,"")</f>
      </c>
      <c r="F85" s="398">
        <f>IF(OR('Raw FRM data'!N87="",'Raw candidate data'!N87=""),"","ok")</f>
      </c>
      <c r="G85" s="113">
        <f>'Raw FRM data'!R87</f>
      </c>
      <c r="H85" s="108">
        <f>'Raw candidate data'!O87</f>
      </c>
      <c r="I85" s="111">
        <f>'Raw FRM data'!S87</f>
      </c>
      <c r="J85" s="428">
        <f>'Raw candidate data'!P87</f>
      </c>
      <c r="K85" s="426">
        <f>'Raw FRM data'!T87</f>
      </c>
      <c r="L85" s="324">
        <f>'Raw candidate data'!Q87</f>
      </c>
    </row>
    <row r="86" spans="2:12" ht="12.75">
      <c r="B86" s="376">
        <v>78</v>
      </c>
      <c r="C86" s="105">
        <f>Regression!C88</f>
      </c>
      <c r="D86" s="155">
        <f>IF('Raw FRM data'!M88="","",'Raw FRM data'!M88)</f>
      </c>
      <c r="E86" s="155">
        <f>IF('Raw candidate data'!M88&gt;0,'Raw candidate data'!M88,"")</f>
      </c>
      <c r="F86" s="398">
        <f>IF(OR('Raw FRM data'!N88="",'Raw candidate data'!N88=""),"","ok")</f>
      </c>
      <c r="G86" s="113">
        <f>'Raw FRM data'!R88</f>
      </c>
      <c r="H86" s="108">
        <f>'Raw candidate data'!O88</f>
      </c>
      <c r="I86" s="111">
        <f>'Raw FRM data'!S88</f>
      </c>
      <c r="J86" s="428">
        <f>'Raw candidate data'!P88</f>
      </c>
      <c r="K86" s="426">
        <f>'Raw FRM data'!T88</f>
      </c>
      <c r="L86" s="324">
        <f>'Raw candidate data'!Q88</f>
      </c>
    </row>
    <row r="87" spans="2:12" ht="12.75">
      <c r="B87" s="376">
        <v>79</v>
      </c>
      <c r="C87" s="105">
        <f>Regression!C89</f>
      </c>
      <c r="D87" s="155">
        <f>IF('Raw FRM data'!M89="","",'Raw FRM data'!M89)</f>
      </c>
      <c r="E87" s="155">
        <f>IF('Raw candidate data'!M89&gt;0,'Raw candidate data'!M89,"")</f>
      </c>
      <c r="F87" s="398">
        <f>IF(OR('Raw FRM data'!N89="",'Raw candidate data'!N89=""),"","ok")</f>
      </c>
      <c r="G87" s="113">
        <f>'Raw FRM data'!R89</f>
      </c>
      <c r="H87" s="108">
        <f>'Raw candidate data'!O89</f>
      </c>
      <c r="I87" s="111">
        <f>'Raw FRM data'!S89</f>
      </c>
      <c r="J87" s="428">
        <f>'Raw candidate data'!P89</f>
      </c>
      <c r="K87" s="426">
        <f>'Raw FRM data'!T89</f>
      </c>
      <c r="L87" s="324">
        <f>'Raw candidate data'!Q89</f>
      </c>
    </row>
    <row r="88" spans="2:12" ht="12.75">
      <c r="B88" s="376">
        <v>80</v>
      </c>
      <c r="C88" s="105">
        <f>Regression!C90</f>
      </c>
      <c r="D88" s="155">
        <f>IF('Raw FRM data'!M90="","",'Raw FRM data'!M90)</f>
      </c>
      <c r="E88" s="155">
        <f>IF('Raw candidate data'!M90&gt;0,'Raw candidate data'!M90,"")</f>
      </c>
      <c r="F88" s="398">
        <f>IF(OR('Raw FRM data'!N90="",'Raw candidate data'!N90=""),"","ok")</f>
      </c>
      <c r="G88" s="113">
        <f>'Raw FRM data'!R90</f>
      </c>
      <c r="H88" s="108">
        <f>'Raw candidate data'!O90</f>
      </c>
      <c r="I88" s="111">
        <f>'Raw FRM data'!S90</f>
      </c>
      <c r="J88" s="428">
        <f>'Raw candidate data'!P90</f>
      </c>
      <c r="K88" s="426">
        <f>'Raw FRM data'!T90</f>
      </c>
      <c r="L88" s="324">
        <f>'Raw candidate data'!Q90</f>
      </c>
    </row>
    <row r="89" spans="2:12" ht="12.75">
      <c r="B89" s="376">
        <v>81</v>
      </c>
      <c r="C89" s="105">
        <f>Regression!C91</f>
      </c>
      <c r="D89" s="155">
        <f>IF('Raw FRM data'!M91="","",'Raw FRM data'!M91)</f>
      </c>
      <c r="E89" s="155">
        <f>IF('Raw candidate data'!M91&gt;0,'Raw candidate data'!M91,"")</f>
      </c>
      <c r="F89" s="398">
        <f>IF(OR('Raw FRM data'!N91="",'Raw candidate data'!N91=""),"","ok")</f>
      </c>
      <c r="G89" s="113">
        <f>'Raw FRM data'!R91</f>
      </c>
      <c r="H89" s="108">
        <f>'Raw candidate data'!O91</f>
      </c>
      <c r="I89" s="111">
        <f>'Raw FRM data'!S91</f>
      </c>
      <c r="J89" s="428">
        <f>'Raw candidate data'!P91</f>
      </c>
      <c r="K89" s="426">
        <f>'Raw FRM data'!T91</f>
      </c>
      <c r="L89" s="324">
        <f>'Raw candidate data'!Q91</f>
      </c>
    </row>
    <row r="90" spans="2:12" ht="12.75">
      <c r="B90" s="376">
        <v>82</v>
      </c>
      <c r="C90" s="105">
        <f>Regression!C92</f>
      </c>
      <c r="D90" s="155">
        <f>IF('Raw FRM data'!M92="","",'Raw FRM data'!M92)</f>
      </c>
      <c r="E90" s="155">
        <f>IF('Raw candidate data'!M92&gt;0,'Raw candidate data'!M92,"")</f>
      </c>
      <c r="F90" s="398">
        <f>IF(OR('Raw FRM data'!N92="",'Raw candidate data'!N92=""),"","ok")</f>
      </c>
      <c r="G90" s="113">
        <f>'Raw FRM data'!R92</f>
      </c>
      <c r="H90" s="108">
        <f>'Raw candidate data'!O92</f>
      </c>
      <c r="I90" s="111">
        <f>'Raw FRM data'!S92</f>
      </c>
      <c r="J90" s="428">
        <f>'Raw candidate data'!P92</f>
      </c>
      <c r="K90" s="426">
        <f>'Raw FRM data'!T92</f>
      </c>
      <c r="L90" s="324">
        <f>'Raw candidate data'!Q92</f>
      </c>
    </row>
    <row r="91" spans="2:12" ht="12.75">
      <c r="B91" s="376">
        <v>83</v>
      </c>
      <c r="C91" s="105">
        <f>Regression!C93</f>
      </c>
      <c r="D91" s="155">
        <f>IF('Raw FRM data'!M93="","",'Raw FRM data'!M93)</f>
      </c>
      <c r="E91" s="155">
        <f>IF('Raw candidate data'!M93&gt;0,'Raw candidate data'!M93,"")</f>
      </c>
      <c r="F91" s="398">
        <f>IF(OR('Raw FRM data'!N93="",'Raw candidate data'!N93=""),"","ok")</f>
      </c>
      <c r="G91" s="113">
        <f>'Raw FRM data'!R93</f>
      </c>
      <c r="H91" s="108">
        <f>'Raw candidate data'!O93</f>
      </c>
      <c r="I91" s="111">
        <f>'Raw FRM data'!S93</f>
      </c>
      <c r="J91" s="428">
        <f>'Raw candidate data'!P93</f>
      </c>
      <c r="K91" s="426">
        <f>'Raw FRM data'!T93</f>
      </c>
      <c r="L91" s="324">
        <f>'Raw candidate data'!Q93</f>
      </c>
    </row>
    <row r="92" spans="2:12" ht="12.75">
      <c r="B92" s="376">
        <v>84</v>
      </c>
      <c r="C92" s="105">
        <f>Regression!C94</f>
      </c>
      <c r="D92" s="155">
        <f>IF('Raw FRM data'!M94="","",'Raw FRM data'!M94)</f>
      </c>
      <c r="E92" s="155">
        <f>IF('Raw candidate data'!M94&gt;0,'Raw candidate data'!M94,"")</f>
      </c>
      <c r="F92" s="398">
        <f>IF(OR('Raw FRM data'!N94="",'Raw candidate data'!N94=""),"","ok")</f>
      </c>
      <c r="G92" s="113">
        <f>'Raw FRM data'!R94</f>
      </c>
      <c r="H92" s="108">
        <f>'Raw candidate data'!O94</f>
      </c>
      <c r="I92" s="111">
        <f>'Raw FRM data'!S94</f>
      </c>
      <c r="J92" s="428">
        <f>'Raw candidate data'!P94</f>
      </c>
      <c r="K92" s="426">
        <f>'Raw FRM data'!T94</f>
      </c>
      <c r="L92" s="324">
        <f>'Raw candidate data'!Q94</f>
      </c>
    </row>
    <row r="93" spans="2:12" ht="12.75">
      <c r="B93" s="376">
        <v>85</v>
      </c>
      <c r="C93" s="105">
        <f>Regression!C95</f>
      </c>
      <c r="D93" s="155">
        <f>IF('Raw FRM data'!M95="","",'Raw FRM data'!M95)</f>
      </c>
      <c r="E93" s="155">
        <f>IF('Raw candidate data'!M95&gt;0,'Raw candidate data'!M95,"")</f>
      </c>
      <c r="F93" s="398">
        <f>IF(OR('Raw FRM data'!N95="",'Raw candidate data'!N95=""),"","ok")</f>
      </c>
      <c r="G93" s="113">
        <f>'Raw FRM data'!R95</f>
      </c>
      <c r="H93" s="108">
        <f>'Raw candidate data'!O95</f>
      </c>
      <c r="I93" s="111">
        <f>'Raw FRM data'!S95</f>
      </c>
      <c r="J93" s="428">
        <f>'Raw candidate data'!P95</f>
      </c>
      <c r="K93" s="426">
        <f>'Raw FRM data'!T95</f>
      </c>
      <c r="L93" s="324">
        <f>'Raw candidate data'!Q95</f>
      </c>
    </row>
    <row r="94" spans="2:12" ht="12.75">
      <c r="B94" s="376">
        <v>86</v>
      </c>
      <c r="C94" s="105">
        <f>Regression!C96</f>
      </c>
      <c r="D94" s="155">
        <f>IF('Raw FRM data'!M96="","",'Raw FRM data'!M96)</f>
      </c>
      <c r="E94" s="155">
        <f>IF('Raw candidate data'!M96&gt;0,'Raw candidate data'!M96,"")</f>
      </c>
      <c r="F94" s="398">
        <f>IF(OR('Raw FRM data'!N96="",'Raw candidate data'!N96=""),"","ok")</f>
      </c>
      <c r="G94" s="113">
        <f>'Raw FRM data'!R96</f>
      </c>
      <c r="H94" s="108">
        <f>'Raw candidate data'!O96</f>
      </c>
      <c r="I94" s="111">
        <f>'Raw FRM data'!S96</f>
      </c>
      <c r="J94" s="428">
        <f>'Raw candidate data'!P96</f>
      </c>
      <c r="K94" s="426">
        <f>'Raw FRM data'!T96</f>
      </c>
      <c r="L94" s="324">
        <f>'Raw candidate data'!Q96</f>
      </c>
    </row>
    <row r="95" spans="2:12" ht="12.75">
      <c r="B95" s="376">
        <v>87</v>
      </c>
      <c r="C95" s="105">
        <f>Regression!C97</f>
      </c>
      <c r="D95" s="155">
        <f>IF('Raw FRM data'!M97="","",'Raw FRM data'!M97)</f>
      </c>
      <c r="E95" s="155">
        <f>IF('Raw candidate data'!M97&gt;0,'Raw candidate data'!M97,"")</f>
      </c>
      <c r="F95" s="398">
        <f>IF(OR('Raw FRM data'!N97="",'Raw candidate data'!N97=""),"","ok")</f>
      </c>
      <c r="G95" s="113">
        <f>'Raw FRM data'!R97</f>
      </c>
      <c r="H95" s="108">
        <f>'Raw candidate data'!O97</f>
      </c>
      <c r="I95" s="111">
        <f>'Raw FRM data'!S97</f>
      </c>
      <c r="J95" s="428">
        <f>'Raw candidate data'!P97</f>
      </c>
      <c r="K95" s="426">
        <f>'Raw FRM data'!T97</f>
      </c>
      <c r="L95" s="324">
        <f>'Raw candidate data'!Q97</f>
      </c>
    </row>
    <row r="96" spans="2:12" ht="12.75">
      <c r="B96" s="376">
        <v>88</v>
      </c>
      <c r="C96" s="105">
        <f>Regression!C98</f>
      </c>
      <c r="D96" s="155">
        <f>IF('Raw FRM data'!M98="","",'Raw FRM data'!M98)</f>
      </c>
      <c r="E96" s="155">
        <f>IF('Raw candidate data'!M98&gt;0,'Raw candidate data'!M98,"")</f>
      </c>
      <c r="F96" s="398">
        <f>IF(OR('Raw FRM data'!N98="",'Raw candidate data'!N98=""),"","ok")</f>
      </c>
      <c r="G96" s="113">
        <f>'Raw FRM data'!R98</f>
      </c>
      <c r="H96" s="108">
        <f>'Raw candidate data'!O98</f>
      </c>
      <c r="I96" s="111">
        <f>'Raw FRM data'!S98</f>
      </c>
      <c r="J96" s="428">
        <f>'Raw candidate data'!P98</f>
      </c>
      <c r="K96" s="426">
        <f>'Raw FRM data'!T98</f>
      </c>
      <c r="L96" s="324">
        <f>'Raw candidate data'!Q98</f>
      </c>
    </row>
    <row r="97" spans="2:12" ht="12.75">
      <c r="B97" s="376">
        <v>89</v>
      </c>
      <c r="C97" s="105">
        <f>Regression!C99</f>
      </c>
      <c r="D97" s="155">
        <f>IF('Raw FRM data'!M99="","",'Raw FRM data'!M99)</f>
      </c>
      <c r="E97" s="155">
        <f>IF('Raw candidate data'!M99&gt;0,'Raw candidate data'!M99,"")</f>
      </c>
      <c r="F97" s="398">
        <f>IF(OR('Raw FRM data'!N99="",'Raw candidate data'!N99=""),"","ok")</f>
      </c>
      <c r="G97" s="113">
        <f>'Raw FRM data'!R99</f>
      </c>
      <c r="H97" s="108">
        <f>'Raw candidate data'!O99</f>
      </c>
      <c r="I97" s="111">
        <f>'Raw FRM data'!S99</f>
      </c>
      <c r="J97" s="428">
        <f>'Raw candidate data'!P99</f>
      </c>
      <c r="K97" s="426">
        <f>'Raw FRM data'!T99</f>
      </c>
      <c r="L97" s="324">
        <f>'Raw candidate data'!Q99</f>
      </c>
    </row>
    <row r="98" spans="2:12" ht="12.75">
      <c r="B98" s="376">
        <v>90</v>
      </c>
      <c r="C98" s="105">
        <f>Regression!C100</f>
      </c>
      <c r="D98" s="155">
        <f>IF('Raw FRM data'!M100="","",'Raw FRM data'!M100)</f>
      </c>
      <c r="E98" s="155">
        <f>IF('Raw candidate data'!M100&gt;0,'Raw candidate data'!M100,"")</f>
      </c>
      <c r="F98" s="398">
        <f>IF(OR('Raw FRM data'!N100="",'Raw candidate data'!N100=""),"","ok")</f>
      </c>
      <c r="G98" s="113">
        <f>'Raw FRM data'!R100</f>
      </c>
      <c r="H98" s="108">
        <f>'Raw candidate data'!O100</f>
      </c>
      <c r="I98" s="111">
        <f>'Raw FRM data'!S100</f>
      </c>
      <c r="J98" s="428">
        <f>'Raw candidate data'!P100</f>
      </c>
      <c r="K98" s="426">
        <f>'Raw FRM data'!T100</f>
      </c>
      <c r="L98" s="324">
        <f>'Raw candidate data'!Q100</f>
      </c>
    </row>
    <row r="99" spans="2:12" ht="12.75">
      <c r="B99" s="376">
        <v>91</v>
      </c>
      <c r="C99" s="105">
        <f>Regression!C101</f>
      </c>
      <c r="D99" s="155">
        <f>IF('Raw FRM data'!M101="","",'Raw FRM data'!M101)</f>
      </c>
      <c r="E99" s="155">
        <f>IF('Raw candidate data'!M101&gt;0,'Raw candidate data'!M101,"")</f>
      </c>
      <c r="F99" s="398">
        <f>IF(OR('Raw FRM data'!N101="",'Raw candidate data'!N101=""),"","ok")</f>
      </c>
      <c r="G99" s="113">
        <f>'Raw FRM data'!R101</f>
      </c>
      <c r="H99" s="108">
        <f>'Raw candidate data'!O101</f>
      </c>
      <c r="I99" s="111">
        <f>'Raw FRM data'!S101</f>
      </c>
      <c r="J99" s="428">
        <f>'Raw candidate data'!P101</f>
      </c>
      <c r="K99" s="426">
        <f>'Raw FRM data'!T101</f>
      </c>
      <c r="L99" s="324">
        <f>'Raw candidate data'!Q101</f>
      </c>
    </row>
    <row r="100" spans="2:12" ht="12.75">
      <c r="B100" s="376">
        <v>92</v>
      </c>
      <c r="C100" s="105">
        <f>Regression!C102</f>
      </c>
      <c r="D100" s="155">
        <f>IF('Raw FRM data'!M102="","",'Raw FRM data'!M102)</f>
      </c>
      <c r="E100" s="155">
        <f>IF('Raw candidate data'!M102&gt;0,'Raw candidate data'!M102,"")</f>
      </c>
      <c r="F100" s="398">
        <f>IF(OR('Raw FRM data'!N102="",'Raw candidate data'!N102=""),"","ok")</f>
      </c>
      <c r="G100" s="113">
        <f>'Raw FRM data'!R102</f>
      </c>
      <c r="H100" s="108">
        <f>'Raw candidate data'!O102</f>
      </c>
      <c r="I100" s="111">
        <f>'Raw FRM data'!S102</f>
      </c>
      <c r="J100" s="428">
        <f>'Raw candidate data'!P102</f>
      </c>
      <c r="K100" s="426">
        <f>'Raw FRM data'!T102</f>
      </c>
      <c r="L100" s="324">
        <f>'Raw candidate data'!Q102</f>
      </c>
    </row>
    <row r="101" spans="2:12" ht="12.75">
      <c r="B101" s="376">
        <v>93</v>
      </c>
      <c r="C101" s="105">
        <f>Regression!C103</f>
      </c>
      <c r="D101" s="155">
        <f>IF('Raw FRM data'!M103="","",'Raw FRM data'!M103)</f>
      </c>
      <c r="E101" s="155">
        <f>IF('Raw candidate data'!M103&gt;0,'Raw candidate data'!M103,"")</f>
      </c>
      <c r="F101" s="398">
        <f>IF(OR('Raw FRM data'!N103="",'Raw candidate data'!N103=""),"","ok")</f>
      </c>
      <c r="G101" s="113">
        <f>'Raw FRM data'!R103</f>
      </c>
      <c r="H101" s="108">
        <f>'Raw candidate data'!O103</f>
      </c>
      <c r="I101" s="111">
        <f>'Raw FRM data'!S103</f>
      </c>
      <c r="J101" s="428">
        <f>'Raw candidate data'!P103</f>
      </c>
      <c r="K101" s="426">
        <f>'Raw FRM data'!T103</f>
      </c>
      <c r="L101" s="324">
        <f>'Raw candidate data'!Q103</f>
      </c>
    </row>
    <row r="102" spans="2:12" ht="12.75">
      <c r="B102" s="376">
        <v>94</v>
      </c>
      <c r="C102" s="105">
        <f>Regression!C104</f>
      </c>
      <c r="D102" s="155">
        <f>IF('Raw FRM data'!M104="","",'Raw FRM data'!M104)</f>
      </c>
      <c r="E102" s="155">
        <f>IF('Raw candidate data'!M104&gt;0,'Raw candidate data'!M104,"")</f>
      </c>
      <c r="F102" s="398">
        <f>IF(OR('Raw FRM data'!N104="",'Raw candidate data'!N104=""),"","ok")</f>
      </c>
      <c r="G102" s="113">
        <f>'Raw FRM data'!R104</f>
      </c>
      <c r="H102" s="108">
        <f>'Raw candidate data'!O104</f>
      </c>
      <c r="I102" s="111">
        <f>'Raw FRM data'!S104</f>
      </c>
      <c r="J102" s="428">
        <f>'Raw candidate data'!P104</f>
      </c>
      <c r="K102" s="426">
        <f>'Raw FRM data'!T104</f>
      </c>
      <c r="L102" s="324">
        <f>'Raw candidate data'!Q104</f>
      </c>
    </row>
    <row r="103" spans="2:12" ht="12.75">
      <c r="B103" s="376">
        <v>95</v>
      </c>
      <c r="C103" s="105">
        <f>Regression!C105</f>
      </c>
      <c r="D103" s="155">
        <f>IF('Raw FRM data'!M105="","",'Raw FRM data'!M105)</f>
      </c>
      <c r="E103" s="155">
        <f>IF('Raw candidate data'!M105&gt;0,'Raw candidate data'!M105,"")</f>
      </c>
      <c r="F103" s="398">
        <f>IF(OR('Raw FRM data'!N105="",'Raw candidate data'!N105=""),"","ok")</f>
      </c>
      <c r="G103" s="113">
        <f>'Raw FRM data'!R105</f>
      </c>
      <c r="H103" s="108">
        <f>'Raw candidate data'!O105</f>
      </c>
      <c r="I103" s="111">
        <f>'Raw FRM data'!S105</f>
      </c>
      <c r="J103" s="428">
        <f>'Raw candidate data'!P105</f>
      </c>
      <c r="K103" s="426">
        <f>'Raw FRM data'!T105</f>
      </c>
      <c r="L103" s="324">
        <f>'Raw candidate data'!Q105</f>
      </c>
    </row>
    <row r="104" spans="2:12" ht="12.75">
      <c r="B104" s="376">
        <v>96</v>
      </c>
      <c r="C104" s="105">
        <f>Regression!C106</f>
      </c>
      <c r="D104" s="155">
        <f>IF('Raw FRM data'!M106="","",'Raw FRM data'!M106)</f>
      </c>
      <c r="E104" s="155">
        <f>IF('Raw candidate data'!M106&gt;0,'Raw candidate data'!M106,"")</f>
      </c>
      <c r="F104" s="398">
        <f>IF(OR('Raw FRM data'!N106="",'Raw candidate data'!N106=""),"","ok")</f>
      </c>
      <c r="G104" s="113">
        <f>'Raw FRM data'!R106</f>
      </c>
      <c r="H104" s="108">
        <f>'Raw candidate data'!O106</f>
      </c>
      <c r="I104" s="111">
        <f>'Raw FRM data'!S106</f>
      </c>
      <c r="J104" s="428">
        <f>'Raw candidate data'!P106</f>
      </c>
      <c r="K104" s="426">
        <f>'Raw FRM data'!T106</f>
      </c>
      <c r="L104" s="324">
        <f>'Raw candidate data'!Q106</f>
      </c>
    </row>
    <row r="105" spans="2:12" ht="12.75">
      <c r="B105" s="376">
        <v>97</v>
      </c>
      <c r="C105" s="105">
        <f>Regression!C107</f>
      </c>
      <c r="D105" s="155">
        <f>IF('Raw FRM data'!M107="","",'Raw FRM data'!M107)</f>
      </c>
      <c r="E105" s="155">
        <f>IF('Raw candidate data'!M107&gt;0,'Raw candidate data'!M107,"")</f>
      </c>
      <c r="F105" s="398">
        <f>IF(OR('Raw FRM data'!N107="",'Raw candidate data'!N107=""),"","ok")</f>
      </c>
      <c r="G105" s="113">
        <f>'Raw FRM data'!R107</f>
      </c>
      <c r="H105" s="108">
        <f>'Raw candidate data'!O107</f>
      </c>
      <c r="I105" s="111">
        <f>'Raw FRM data'!S107</f>
      </c>
      <c r="J105" s="428">
        <f>'Raw candidate data'!P107</f>
      </c>
      <c r="K105" s="426">
        <f>'Raw FRM data'!T107</f>
      </c>
      <c r="L105" s="324">
        <f>'Raw candidate data'!Q107</f>
      </c>
    </row>
    <row r="106" spans="2:12" ht="12.75">
      <c r="B106" s="376">
        <v>98</v>
      </c>
      <c r="C106" s="105">
        <f>Regression!C108</f>
      </c>
      <c r="D106" s="155">
        <f>IF('Raw FRM data'!M108="","",'Raw FRM data'!M108)</f>
      </c>
      <c r="E106" s="155">
        <f>IF('Raw candidate data'!M108&gt;0,'Raw candidate data'!M108,"")</f>
      </c>
      <c r="F106" s="398">
        <f>IF(OR('Raw FRM data'!N108="",'Raw candidate data'!N108=""),"","ok")</f>
      </c>
      <c r="G106" s="113">
        <f>'Raw FRM data'!R108</f>
      </c>
      <c r="H106" s="108">
        <f>'Raw candidate data'!O108</f>
      </c>
      <c r="I106" s="111">
        <f>'Raw FRM data'!S108</f>
      </c>
      <c r="J106" s="428">
        <f>'Raw candidate data'!P108</f>
      </c>
      <c r="K106" s="426">
        <f>'Raw FRM data'!T108</f>
      </c>
      <c r="L106" s="324">
        <f>'Raw candidate data'!Q108</f>
      </c>
    </row>
    <row r="107" spans="2:12" ht="12.75">
      <c r="B107" s="376">
        <v>99</v>
      </c>
      <c r="C107" s="105">
        <f>Regression!C109</f>
      </c>
      <c r="D107" s="155">
        <f>IF('Raw FRM data'!M109="","",'Raw FRM data'!M109)</f>
      </c>
      <c r="E107" s="155">
        <f>IF('Raw candidate data'!M109&gt;0,'Raw candidate data'!M109,"")</f>
      </c>
      <c r="F107" s="398">
        <f>IF(OR('Raw FRM data'!N109="",'Raw candidate data'!N109=""),"","ok")</f>
      </c>
      <c r="G107" s="113">
        <f>'Raw FRM data'!R109</f>
      </c>
      <c r="H107" s="108">
        <f>'Raw candidate data'!O109</f>
      </c>
      <c r="I107" s="111">
        <f>'Raw FRM data'!S109</f>
      </c>
      <c r="J107" s="428">
        <f>'Raw candidate data'!P109</f>
      </c>
      <c r="K107" s="426">
        <f>'Raw FRM data'!T109</f>
      </c>
      <c r="L107" s="324">
        <f>'Raw candidate data'!Q109</f>
      </c>
    </row>
    <row r="108" spans="2:12" ht="12.75">
      <c r="B108" s="376">
        <v>100</v>
      </c>
      <c r="C108" s="105">
        <f>Regression!C110</f>
      </c>
      <c r="D108" s="155">
        <f>IF('Raw FRM data'!M110="","",'Raw FRM data'!M110)</f>
      </c>
      <c r="E108" s="155">
        <f>IF('Raw candidate data'!M110&gt;0,'Raw candidate data'!M110,"")</f>
      </c>
      <c r="F108" s="398">
        <f>IF(OR('Raw FRM data'!N110="",'Raw candidate data'!N110=""),"","ok")</f>
      </c>
      <c r="G108" s="113">
        <f>'Raw FRM data'!R110</f>
      </c>
      <c r="H108" s="108">
        <f>'Raw candidate data'!O110</f>
      </c>
      <c r="I108" s="111">
        <f>'Raw FRM data'!S110</f>
      </c>
      <c r="J108" s="428">
        <f>'Raw candidate data'!P110</f>
      </c>
      <c r="K108" s="426">
        <f>'Raw FRM data'!T110</f>
      </c>
      <c r="L108" s="324">
        <f>'Raw candidate data'!Q110</f>
      </c>
    </row>
    <row r="109" spans="2:12" ht="12.75">
      <c r="B109" s="376">
        <v>101</v>
      </c>
      <c r="C109" s="105">
        <f>Regression!C111</f>
      </c>
      <c r="D109" s="155">
        <f>IF('Raw FRM data'!M111="","",'Raw FRM data'!M111)</f>
      </c>
      <c r="E109" s="155">
        <f>IF('Raw candidate data'!M111&gt;0,'Raw candidate data'!M111,"")</f>
      </c>
      <c r="F109" s="398">
        <f>IF(OR('Raw FRM data'!N111="",'Raw candidate data'!N111=""),"","ok")</f>
      </c>
      <c r="G109" s="113">
        <f>'Raw FRM data'!R111</f>
      </c>
      <c r="H109" s="108">
        <f>'Raw candidate data'!O111</f>
      </c>
      <c r="I109" s="111">
        <f>'Raw FRM data'!S111</f>
      </c>
      <c r="J109" s="428">
        <f>'Raw candidate data'!P111</f>
      </c>
      <c r="K109" s="426">
        <f>'Raw FRM data'!T111</f>
      </c>
      <c r="L109" s="324">
        <f>'Raw candidate data'!Q111</f>
      </c>
    </row>
    <row r="110" spans="2:12" ht="12.75">
      <c r="B110" s="376">
        <v>102</v>
      </c>
      <c r="C110" s="105">
        <f>Regression!C112</f>
      </c>
      <c r="D110" s="155">
        <f>IF('Raw FRM data'!M112="","",'Raw FRM data'!M112)</f>
      </c>
      <c r="E110" s="155">
        <f>IF('Raw candidate data'!M112&gt;0,'Raw candidate data'!M112,"")</f>
      </c>
      <c r="F110" s="398">
        <f>IF(OR('Raw FRM data'!N112="",'Raw candidate data'!N112=""),"","ok")</f>
      </c>
      <c r="G110" s="113">
        <f>'Raw FRM data'!R112</f>
      </c>
      <c r="H110" s="108">
        <f>'Raw candidate data'!O112</f>
      </c>
      <c r="I110" s="111">
        <f>'Raw FRM data'!S112</f>
      </c>
      <c r="J110" s="428">
        <f>'Raw candidate data'!P112</f>
      </c>
      <c r="K110" s="426">
        <f>'Raw FRM data'!T112</f>
      </c>
      <c r="L110" s="324">
        <f>'Raw candidate data'!Q112</f>
      </c>
    </row>
    <row r="111" spans="2:12" ht="12.75">
      <c r="B111" s="376">
        <v>103</v>
      </c>
      <c r="C111" s="105">
        <f>Regression!C113</f>
      </c>
      <c r="D111" s="155">
        <f>IF('Raw FRM data'!M113="","",'Raw FRM data'!M113)</f>
      </c>
      <c r="E111" s="155">
        <f>IF('Raw candidate data'!M113&gt;0,'Raw candidate data'!M113,"")</f>
      </c>
      <c r="F111" s="398">
        <f>IF(OR('Raw FRM data'!N113="",'Raw candidate data'!N113=""),"","ok")</f>
      </c>
      <c r="G111" s="113">
        <f>'Raw FRM data'!R113</f>
      </c>
      <c r="H111" s="108">
        <f>'Raw candidate data'!O113</f>
      </c>
      <c r="I111" s="111">
        <f>'Raw FRM data'!S113</f>
      </c>
      <c r="J111" s="428">
        <f>'Raw candidate data'!P113</f>
      </c>
      <c r="K111" s="426">
        <f>'Raw FRM data'!T113</f>
      </c>
      <c r="L111" s="324">
        <f>'Raw candidate data'!Q113</f>
      </c>
    </row>
    <row r="112" spans="2:12" ht="12.75">
      <c r="B112" s="376">
        <v>104</v>
      </c>
      <c r="C112" s="105">
        <f>Regression!C114</f>
      </c>
      <c r="D112" s="155">
        <f>IF('Raw FRM data'!M114="","",'Raw FRM data'!M114)</f>
      </c>
      <c r="E112" s="155">
        <f>IF('Raw candidate data'!M114&gt;0,'Raw candidate data'!M114,"")</f>
      </c>
      <c r="F112" s="398">
        <f>IF(OR('Raw FRM data'!N114="",'Raw candidate data'!N114=""),"","ok")</f>
      </c>
      <c r="G112" s="113">
        <f>'Raw FRM data'!R114</f>
      </c>
      <c r="H112" s="108">
        <f>'Raw candidate data'!O114</f>
      </c>
      <c r="I112" s="111">
        <f>'Raw FRM data'!S114</f>
      </c>
      <c r="J112" s="428">
        <f>'Raw candidate data'!P114</f>
      </c>
      <c r="K112" s="426">
        <f>'Raw FRM data'!T114</f>
      </c>
      <c r="L112" s="324">
        <f>'Raw candidate data'!Q114</f>
      </c>
    </row>
    <row r="113" spans="2:12" ht="12.75">
      <c r="B113" s="376">
        <v>105</v>
      </c>
      <c r="C113" s="105">
        <f>Regression!C115</f>
      </c>
      <c r="D113" s="155">
        <f>IF('Raw FRM data'!M115="","",'Raw FRM data'!M115)</f>
      </c>
      <c r="E113" s="155">
        <f>IF('Raw candidate data'!M115&gt;0,'Raw candidate data'!M115,"")</f>
      </c>
      <c r="F113" s="398">
        <f>IF(OR('Raw FRM data'!N115="",'Raw candidate data'!N115=""),"","ok")</f>
      </c>
      <c r="G113" s="113">
        <f>'Raw FRM data'!R115</f>
      </c>
      <c r="H113" s="108">
        <f>'Raw candidate data'!O115</f>
      </c>
      <c r="I113" s="111">
        <f>'Raw FRM data'!S115</f>
      </c>
      <c r="J113" s="428">
        <f>'Raw candidate data'!P115</f>
      </c>
      <c r="K113" s="426">
        <f>'Raw FRM data'!T115</f>
      </c>
      <c r="L113" s="324">
        <f>'Raw candidate data'!Q115</f>
      </c>
    </row>
    <row r="114" spans="2:12" ht="12.75">
      <c r="B114" s="376">
        <v>106</v>
      </c>
      <c r="C114" s="105">
        <f>Regression!C116</f>
      </c>
      <c r="D114" s="155">
        <f>IF('Raw FRM data'!M116="","",'Raw FRM data'!M116)</f>
      </c>
      <c r="E114" s="155">
        <f>IF('Raw candidate data'!M116&gt;0,'Raw candidate data'!M116,"")</f>
      </c>
      <c r="F114" s="398">
        <f>IF(OR('Raw FRM data'!N116="",'Raw candidate data'!N116=""),"","ok")</f>
      </c>
      <c r="G114" s="113">
        <f>'Raw FRM data'!R116</f>
      </c>
      <c r="H114" s="108">
        <f>'Raw candidate data'!O116</f>
      </c>
      <c r="I114" s="111">
        <f>'Raw FRM data'!S116</f>
      </c>
      <c r="J114" s="428">
        <f>'Raw candidate data'!P116</f>
      </c>
      <c r="K114" s="426">
        <f>'Raw FRM data'!T116</f>
      </c>
      <c r="L114" s="324">
        <f>'Raw candidate data'!Q116</f>
      </c>
    </row>
    <row r="115" spans="2:12" ht="12.75">
      <c r="B115" s="376">
        <v>107</v>
      </c>
      <c r="C115" s="105">
        <f>Regression!C117</f>
      </c>
      <c r="D115" s="155">
        <f>IF('Raw FRM data'!M117="","",'Raw FRM data'!M117)</f>
      </c>
      <c r="E115" s="155">
        <f>IF('Raw candidate data'!M117&gt;0,'Raw candidate data'!M117,"")</f>
      </c>
      <c r="F115" s="398">
        <f>IF(OR('Raw FRM data'!N117="",'Raw candidate data'!N117=""),"","ok")</f>
      </c>
      <c r="G115" s="113">
        <f>'Raw FRM data'!R117</f>
      </c>
      <c r="H115" s="108">
        <f>'Raw candidate data'!O117</f>
      </c>
      <c r="I115" s="111">
        <f>'Raw FRM data'!S117</f>
      </c>
      <c r="J115" s="428">
        <f>'Raw candidate data'!P117</f>
      </c>
      <c r="K115" s="426">
        <f>'Raw FRM data'!T117</f>
      </c>
      <c r="L115" s="324">
        <f>'Raw candidate data'!Q117</f>
      </c>
    </row>
    <row r="116" spans="2:12" ht="12.75">
      <c r="B116" s="376">
        <v>108</v>
      </c>
      <c r="C116" s="105">
        <f>Regression!C118</f>
      </c>
      <c r="D116" s="155">
        <f>IF('Raw FRM data'!M118="","",'Raw FRM data'!M118)</f>
      </c>
      <c r="E116" s="155">
        <f>IF('Raw candidate data'!M118&gt;0,'Raw candidate data'!M118,"")</f>
      </c>
      <c r="F116" s="398">
        <f>IF(OR('Raw FRM data'!N118="",'Raw candidate data'!N118=""),"","ok")</f>
      </c>
      <c r="G116" s="113">
        <f>'Raw FRM data'!R118</f>
      </c>
      <c r="H116" s="108">
        <f>'Raw candidate data'!O118</f>
      </c>
      <c r="I116" s="111">
        <f>'Raw FRM data'!S118</f>
      </c>
      <c r="J116" s="428">
        <f>'Raw candidate data'!P118</f>
      </c>
      <c r="K116" s="426">
        <f>'Raw FRM data'!T118</f>
      </c>
      <c r="L116" s="324">
        <f>'Raw candidate data'!Q118</f>
      </c>
    </row>
    <row r="117" spans="2:12" ht="12.75">
      <c r="B117" s="376">
        <v>109</v>
      </c>
      <c r="C117" s="105">
        <f>Regression!C119</f>
      </c>
      <c r="D117" s="155">
        <f>IF('Raw FRM data'!M119="","",'Raw FRM data'!M119)</f>
      </c>
      <c r="E117" s="155">
        <f>IF('Raw candidate data'!M119&gt;0,'Raw candidate data'!M119,"")</f>
      </c>
      <c r="F117" s="398">
        <f>IF(OR('Raw FRM data'!N119="",'Raw candidate data'!N119=""),"","ok")</f>
      </c>
      <c r="G117" s="113">
        <f>'Raw FRM data'!R119</f>
      </c>
      <c r="H117" s="108">
        <f>'Raw candidate data'!O119</f>
      </c>
      <c r="I117" s="111">
        <f>'Raw FRM data'!S119</f>
      </c>
      <c r="J117" s="428">
        <f>'Raw candidate data'!P119</f>
      </c>
      <c r="K117" s="426">
        <f>'Raw FRM data'!T119</f>
      </c>
      <c r="L117" s="324">
        <f>'Raw candidate data'!Q119</f>
      </c>
    </row>
    <row r="118" spans="2:12" ht="12.75">
      <c r="B118" s="376">
        <v>110</v>
      </c>
      <c r="C118" s="105">
        <f>Regression!C120</f>
      </c>
      <c r="D118" s="155">
        <f>IF('Raw FRM data'!M120="","",'Raw FRM data'!M120)</f>
      </c>
      <c r="E118" s="155">
        <f>IF('Raw candidate data'!M120&gt;0,'Raw candidate data'!M120,"")</f>
      </c>
      <c r="F118" s="398">
        <f>IF(OR('Raw FRM data'!N120="",'Raw candidate data'!N120=""),"","ok")</f>
      </c>
      <c r="G118" s="113">
        <f>'Raw FRM data'!R120</f>
      </c>
      <c r="H118" s="108">
        <f>'Raw candidate data'!O120</f>
      </c>
      <c r="I118" s="111">
        <f>'Raw FRM data'!S120</f>
      </c>
      <c r="J118" s="428">
        <f>'Raw candidate data'!P120</f>
      </c>
      <c r="K118" s="426">
        <f>'Raw FRM data'!T120</f>
      </c>
      <c r="L118" s="324">
        <f>'Raw candidate data'!Q120</f>
      </c>
    </row>
    <row r="119" spans="2:12" ht="12.75">
      <c r="B119" s="376">
        <v>111</v>
      </c>
      <c r="C119" s="105">
        <f>Regression!C121</f>
      </c>
      <c r="D119" s="155">
        <f>IF('Raw FRM data'!M121="","",'Raw FRM data'!M121)</f>
      </c>
      <c r="E119" s="155">
        <f>IF('Raw candidate data'!M121&gt;0,'Raw candidate data'!M121,"")</f>
      </c>
      <c r="F119" s="398">
        <f>IF(OR('Raw FRM data'!N121="",'Raw candidate data'!N121=""),"","ok")</f>
      </c>
      <c r="G119" s="113">
        <f>'Raw FRM data'!R121</f>
      </c>
      <c r="H119" s="108">
        <f>'Raw candidate data'!O121</f>
      </c>
      <c r="I119" s="111">
        <f>'Raw FRM data'!S121</f>
      </c>
      <c r="J119" s="428">
        <f>'Raw candidate data'!P121</f>
      </c>
      <c r="K119" s="426">
        <f>'Raw FRM data'!T121</f>
      </c>
      <c r="L119" s="324">
        <f>'Raw candidate data'!Q121</f>
      </c>
    </row>
    <row r="120" spans="2:12" ht="12.75">
      <c r="B120" s="376">
        <v>112</v>
      </c>
      <c r="C120" s="105">
        <f>Regression!C122</f>
      </c>
      <c r="D120" s="155">
        <f>IF('Raw FRM data'!M122="","",'Raw FRM data'!M122)</f>
      </c>
      <c r="E120" s="155">
        <f>IF('Raw candidate data'!M122&gt;0,'Raw candidate data'!M122,"")</f>
      </c>
      <c r="F120" s="398">
        <f>IF(OR('Raw FRM data'!N122="",'Raw candidate data'!N122=""),"","ok")</f>
      </c>
      <c r="G120" s="113">
        <f>'Raw FRM data'!R122</f>
      </c>
      <c r="H120" s="108">
        <f>'Raw candidate data'!O122</f>
      </c>
      <c r="I120" s="111">
        <f>'Raw FRM data'!S122</f>
      </c>
      <c r="J120" s="428">
        <f>'Raw candidate data'!P122</f>
      </c>
      <c r="K120" s="426">
        <f>'Raw FRM data'!T122</f>
      </c>
      <c r="L120" s="324">
        <f>'Raw candidate data'!Q122</f>
      </c>
    </row>
    <row r="121" spans="2:12" ht="12.75">
      <c r="B121" s="376">
        <v>113</v>
      </c>
      <c r="C121" s="105">
        <f>Regression!C123</f>
      </c>
      <c r="D121" s="155">
        <f>IF('Raw FRM data'!M123="","",'Raw FRM data'!M123)</f>
      </c>
      <c r="E121" s="155">
        <f>IF('Raw candidate data'!M123&gt;0,'Raw candidate data'!M123,"")</f>
      </c>
      <c r="F121" s="398">
        <f>IF(OR('Raw FRM data'!N123="",'Raw candidate data'!N123=""),"","ok")</f>
      </c>
      <c r="G121" s="113">
        <f>'Raw FRM data'!R123</f>
      </c>
      <c r="H121" s="108">
        <f>'Raw candidate data'!O123</f>
      </c>
      <c r="I121" s="111">
        <f>'Raw FRM data'!S123</f>
      </c>
      <c r="J121" s="428">
        <f>'Raw candidate data'!P123</f>
      </c>
      <c r="K121" s="426">
        <f>'Raw FRM data'!T123</f>
      </c>
      <c r="L121" s="324">
        <f>'Raw candidate data'!Q123</f>
      </c>
    </row>
    <row r="122" spans="2:12" ht="12.75">
      <c r="B122" s="376">
        <v>114</v>
      </c>
      <c r="C122" s="105">
        <f>Regression!C124</f>
      </c>
      <c r="D122" s="155">
        <f>IF('Raw FRM data'!M124="","",'Raw FRM data'!M124)</f>
      </c>
      <c r="E122" s="155">
        <f>IF('Raw candidate data'!M124&gt;0,'Raw candidate data'!M124,"")</f>
      </c>
      <c r="F122" s="398">
        <f>IF(OR('Raw FRM data'!N124="",'Raw candidate data'!N124=""),"","ok")</f>
      </c>
      <c r="G122" s="113">
        <f>'Raw FRM data'!R124</f>
      </c>
      <c r="H122" s="108">
        <f>'Raw candidate data'!O124</f>
      </c>
      <c r="I122" s="111">
        <f>'Raw FRM data'!S124</f>
      </c>
      <c r="J122" s="428">
        <f>'Raw candidate data'!P124</f>
      </c>
      <c r="K122" s="426">
        <f>'Raw FRM data'!T124</f>
      </c>
      <c r="L122" s="324">
        <f>'Raw candidate data'!Q124</f>
      </c>
    </row>
    <row r="123" spans="2:12" ht="12.75">
      <c r="B123" s="376">
        <v>115</v>
      </c>
      <c r="C123" s="105">
        <f>Regression!C125</f>
      </c>
      <c r="D123" s="155">
        <f>IF('Raw FRM data'!M125="","",'Raw FRM data'!M125)</f>
      </c>
      <c r="E123" s="155">
        <f>IF('Raw candidate data'!M125&gt;0,'Raw candidate data'!M125,"")</f>
      </c>
      <c r="F123" s="398">
        <f>IF(OR('Raw FRM data'!N125="",'Raw candidate data'!N125=""),"","ok")</f>
      </c>
      <c r="G123" s="113">
        <f>'Raw FRM data'!R125</f>
      </c>
      <c r="H123" s="108">
        <f>'Raw candidate data'!O125</f>
      </c>
      <c r="I123" s="111">
        <f>'Raw FRM data'!S125</f>
      </c>
      <c r="J123" s="428">
        <f>'Raw candidate data'!P125</f>
      </c>
      <c r="K123" s="426">
        <f>'Raw FRM data'!T125</f>
      </c>
      <c r="L123" s="324">
        <f>'Raw candidate data'!Q125</f>
      </c>
    </row>
    <row r="124" spans="2:12" ht="12.75">
      <c r="B124" s="376">
        <v>116</v>
      </c>
      <c r="C124" s="105">
        <f>Regression!C126</f>
      </c>
      <c r="D124" s="155">
        <f>IF('Raw FRM data'!M126="","",'Raw FRM data'!M126)</f>
      </c>
      <c r="E124" s="155">
        <f>IF('Raw candidate data'!M126&gt;0,'Raw candidate data'!M126,"")</f>
      </c>
      <c r="F124" s="398">
        <f>IF(OR('Raw FRM data'!N126="",'Raw candidate data'!N126=""),"","ok")</f>
      </c>
      <c r="G124" s="113">
        <f>'Raw FRM data'!R126</f>
      </c>
      <c r="H124" s="108">
        <f>'Raw candidate data'!O126</f>
      </c>
      <c r="I124" s="111">
        <f>'Raw FRM data'!S126</f>
      </c>
      <c r="J124" s="428">
        <f>'Raw candidate data'!P126</f>
      </c>
      <c r="K124" s="426">
        <f>'Raw FRM data'!T126</f>
      </c>
      <c r="L124" s="324">
        <f>'Raw candidate data'!Q126</f>
      </c>
    </row>
    <row r="125" spans="2:12" ht="12.75">
      <c r="B125" s="376">
        <v>117</v>
      </c>
      <c r="C125" s="105">
        <f>Regression!C127</f>
      </c>
      <c r="D125" s="155">
        <f>IF('Raw FRM data'!M127="","",'Raw FRM data'!M127)</f>
      </c>
      <c r="E125" s="155">
        <f>IF('Raw candidate data'!M127&gt;0,'Raw candidate data'!M127,"")</f>
      </c>
      <c r="F125" s="398">
        <f>IF(OR('Raw FRM data'!N127="",'Raw candidate data'!N127=""),"","ok")</f>
      </c>
      <c r="G125" s="113">
        <f>'Raw FRM data'!R127</f>
      </c>
      <c r="H125" s="108">
        <f>'Raw candidate data'!O127</f>
      </c>
      <c r="I125" s="111">
        <f>'Raw FRM data'!S127</f>
      </c>
      <c r="J125" s="428">
        <f>'Raw candidate data'!P127</f>
      </c>
      <c r="K125" s="426">
        <f>'Raw FRM data'!T127</f>
      </c>
      <c r="L125" s="324">
        <f>'Raw candidate data'!Q127</f>
      </c>
    </row>
    <row r="126" spans="2:12" ht="12.75">
      <c r="B126" s="376">
        <v>118</v>
      </c>
      <c r="C126" s="105">
        <f>Regression!C128</f>
      </c>
      <c r="D126" s="155">
        <f>IF('Raw FRM data'!M128="","",'Raw FRM data'!M128)</f>
      </c>
      <c r="E126" s="155">
        <f>IF('Raw candidate data'!M128&gt;0,'Raw candidate data'!M128,"")</f>
      </c>
      <c r="F126" s="398">
        <f>IF(OR('Raw FRM data'!N128="",'Raw candidate data'!N128=""),"","ok")</f>
      </c>
      <c r="G126" s="113">
        <f>'Raw FRM data'!R128</f>
      </c>
      <c r="H126" s="108">
        <f>'Raw candidate data'!O128</f>
      </c>
      <c r="I126" s="111">
        <f>'Raw FRM data'!S128</f>
      </c>
      <c r="J126" s="428">
        <f>'Raw candidate data'!P128</f>
      </c>
      <c r="K126" s="426">
        <f>'Raw FRM data'!T128</f>
      </c>
      <c r="L126" s="324">
        <f>'Raw candidate data'!Q128</f>
      </c>
    </row>
    <row r="127" spans="2:12" ht="12.75">
      <c r="B127" s="376">
        <v>119</v>
      </c>
      <c r="C127" s="105">
        <f>Regression!C129</f>
      </c>
      <c r="D127" s="155">
        <f>IF('Raw FRM data'!M129="","",'Raw FRM data'!M129)</f>
      </c>
      <c r="E127" s="155">
        <f>IF('Raw candidate data'!M129&gt;0,'Raw candidate data'!M129,"")</f>
      </c>
      <c r="F127" s="398">
        <f>IF(OR('Raw FRM data'!N129="",'Raw candidate data'!N129=""),"","ok")</f>
      </c>
      <c r="G127" s="113">
        <f>'Raw FRM data'!R129</f>
      </c>
      <c r="H127" s="108">
        <f>'Raw candidate data'!O129</f>
      </c>
      <c r="I127" s="111">
        <f>'Raw FRM data'!S129</f>
      </c>
      <c r="J127" s="428">
        <f>'Raw candidate data'!P129</f>
      </c>
      <c r="K127" s="426">
        <f>'Raw FRM data'!T129</f>
      </c>
      <c r="L127" s="324">
        <f>'Raw candidate data'!Q129</f>
      </c>
    </row>
    <row r="128" spans="2:12" ht="12.75">
      <c r="B128" s="376">
        <v>120</v>
      </c>
      <c r="C128" s="105">
        <f>Regression!C130</f>
      </c>
      <c r="D128" s="155">
        <f>IF('Raw FRM data'!M130="","",'Raw FRM data'!M130)</f>
      </c>
      <c r="E128" s="155">
        <f>IF('Raw candidate data'!M130&gt;0,'Raw candidate data'!M130,"")</f>
      </c>
      <c r="F128" s="398">
        <f>IF(OR('Raw FRM data'!N130="",'Raw candidate data'!N130=""),"","ok")</f>
      </c>
      <c r="G128" s="113">
        <f>'Raw FRM data'!R130</f>
      </c>
      <c r="H128" s="108">
        <f>'Raw candidate data'!O130</f>
      </c>
      <c r="I128" s="111">
        <f>'Raw FRM data'!S130</f>
      </c>
      <c r="J128" s="428">
        <f>'Raw candidate data'!P130</f>
      </c>
      <c r="K128" s="426">
        <f>'Raw FRM data'!T130</f>
      </c>
      <c r="L128" s="324">
        <f>'Raw candidate data'!Q130</f>
      </c>
    </row>
    <row r="129" spans="2:12" ht="12.75">
      <c r="B129" s="376">
        <v>121</v>
      </c>
      <c r="C129" s="105">
        <f>Regression!C131</f>
      </c>
      <c r="D129" s="155">
        <f>IF('Raw FRM data'!M131="","",'Raw FRM data'!M131)</f>
      </c>
      <c r="E129" s="155">
        <f>IF('Raw candidate data'!M131&gt;0,'Raw candidate data'!M131,"")</f>
      </c>
      <c r="F129" s="398">
        <f>IF(OR('Raw FRM data'!N131="",'Raw candidate data'!N131=""),"","ok")</f>
      </c>
      <c r="G129" s="113">
        <f>'Raw FRM data'!R131</f>
      </c>
      <c r="H129" s="108">
        <f>'Raw candidate data'!O131</f>
      </c>
      <c r="I129" s="111">
        <f>'Raw FRM data'!S131</f>
      </c>
      <c r="J129" s="428">
        <f>'Raw candidate data'!P131</f>
      </c>
      <c r="K129" s="426">
        <f>'Raw FRM data'!T131</f>
      </c>
      <c r="L129" s="324">
        <f>'Raw candidate data'!Q131</f>
      </c>
    </row>
    <row r="130" spans="2:12" ht="13.5" thickBot="1">
      <c r="B130" s="376">
        <v>122</v>
      </c>
      <c r="C130" s="440">
        <f>Regression!C132</f>
      </c>
      <c r="D130" s="155">
        <f>IF('Raw FRM data'!M132="","",'Raw FRM data'!M132)</f>
      </c>
      <c r="E130" s="155">
        <f>IF('Raw candidate data'!M132&gt;0,'Raw candidate data'!M132,"")</f>
      </c>
      <c r="F130" s="398">
        <f>IF(OR('Raw FRM data'!N132="",'Raw candidate data'!N132=""),"","ok")</f>
      </c>
      <c r="G130" s="113">
        <f>'Raw FRM data'!R132</f>
      </c>
      <c r="H130" s="108">
        <f>'Raw candidate data'!O132</f>
      </c>
      <c r="I130" s="111">
        <f>'Raw FRM data'!S132</f>
      </c>
      <c r="J130" s="428">
        <f>'Raw candidate data'!P132</f>
      </c>
      <c r="K130" s="426">
        <f>'Raw FRM data'!T132</f>
      </c>
      <c r="L130" s="324">
        <f>'Raw candidate data'!Q132</f>
      </c>
    </row>
    <row r="131" spans="2:12" ht="9.75" customHeight="1" thickBot="1" thickTop="1">
      <c r="B131" s="287"/>
      <c r="C131" s="313"/>
      <c r="D131" s="287"/>
      <c r="E131" s="287"/>
      <c r="F131" s="287"/>
      <c r="G131" s="313"/>
      <c r="H131" s="287"/>
      <c r="I131" s="287"/>
      <c r="J131" s="287"/>
      <c r="K131" s="287"/>
      <c r="L131" s="287"/>
    </row>
    <row r="132" spans="3:12" ht="15" thickTop="1">
      <c r="C132" s="148"/>
      <c r="D132" s="27"/>
      <c r="E132" s="27"/>
      <c r="F132" s="117"/>
      <c r="G132" s="109" t="s">
        <v>42</v>
      </c>
      <c r="H132" s="31"/>
      <c r="I132" s="109" t="s">
        <v>43</v>
      </c>
      <c r="J132" s="31"/>
      <c r="K132" s="213" t="s">
        <v>44</v>
      </c>
      <c r="L132" s="214"/>
    </row>
    <row r="133" spans="3:12" ht="13.5" thickBot="1">
      <c r="C133" s="149"/>
      <c r="D133" s="118"/>
      <c r="E133" s="118"/>
      <c r="F133" s="119"/>
      <c r="G133" s="106" t="s">
        <v>39</v>
      </c>
      <c r="H133" s="36" t="s">
        <v>40</v>
      </c>
      <c r="I133" s="106" t="s">
        <v>39</v>
      </c>
      <c r="J133" s="36" t="s">
        <v>40</v>
      </c>
      <c r="K133" s="215" t="s">
        <v>39</v>
      </c>
      <c r="L133" s="216" t="s">
        <v>40</v>
      </c>
    </row>
    <row r="134" spans="3:12" ht="12.75">
      <c r="C134" s="150"/>
      <c r="D134" s="18"/>
      <c r="E134" s="18"/>
      <c r="F134" s="114" t="s">
        <v>45</v>
      </c>
      <c r="G134" s="121">
        <f aca="true" t="shared" si="0" ref="G134:L134">COUNT(G9:G130)</f>
        <v>0</v>
      </c>
      <c r="H134" s="12">
        <f t="shared" si="0"/>
        <v>0</v>
      </c>
      <c r="I134" s="121">
        <f t="shared" si="0"/>
        <v>0</v>
      </c>
      <c r="J134" s="122">
        <f t="shared" si="0"/>
        <v>0</v>
      </c>
      <c r="K134" s="121">
        <f t="shared" si="0"/>
        <v>0</v>
      </c>
      <c r="L134" s="123">
        <f t="shared" si="0"/>
        <v>0</v>
      </c>
    </row>
    <row r="135" spans="3:12" ht="15">
      <c r="C135" s="151"/>
      <c r="D135" s="116"/>
      <c r="E135" s="116"/>
      <c r="F135" s="382" t="s">
        <v>46</v>
      </c>
      <c r="G135" s="383">
        <f aca="true" t="shared" si="1" ref="G135:L135">IF(ISERROR(AVERAGE(G9:G130)),"",AVERAGE(G9:G130))</f>
      </c>
      <c r="H135" s="384">
        <f t="shared" si="1"/>
      </c>
      <c r="I135" s="383">
        <f t="shared" si="1"/>
      </c>
      <c r="J135" s="384">
        <f t="shared" si="1"/>
      </c>
      <c r="K135" s="385">
        <f t="shared" si="1"/>
      </c>
      <c r="L135" s="386">
        <f t="shared" si="1"/>
      </c>
    </row>
    <row r="136" spans="3:12" ht="12.75">
      <c r="C136" s="151"/>
      <c r="D136" s="116"/>
      <c r="E136" s="116"/>
      <c r="F136" s="115" t="s">
        <v>48</v>
      </c>
      <c r="G136" s="124">
        <f>MAX($G$9:$G$130)</f>
        <v>0</v>
      </c>
      <c r="H136" s="125">
        <f>MAX($H$9:$H$130)</f>
        <v>0</v>
      </c>
      <c r="I136" s="124">
        <f>MAX($I$9:$I$130)</f>
        <v>0</v>
      </c>
      <c r="J136" s="58">
        <f>MAX($J$9:$J$130)</f>
        <v>0</v>
      </c>
      <c r="K136" s="126">
        <f>MAX($K$9:$K$130)</f>
        <v>0</v>
      </c>
      <c r="L136" s="381">
        <f>MAX($L$9:$L$130)</f>
        <v>0</v>
      </c>
    </row>
    <row r="137" spans="3:12" ht="12.75">
      <c r="C137" s="150"/>
      <c r="D137" s="145"/>
      <c r="E137" s="145"/>
      <c r="F137" s="114" t="s">
        <v>47</v>
      </c>
      <c r="G137" s="131">
        <f>MIN($G$9:$G$130)</f>
        <v>0</v>
      </c>
      <c r="H137" s="61">
        <f>MIN($H$9:$H$130)</f>
        <v>0</v>
      </c>
      <c r="I137" s="131">
        <f>MIN($I$9:$I$130)</f>
        <v>0</v>
      </c>
      <c r="J137" s="132">
        <f>MIN(J$9:J$130)</f>
        <v>0</v>
      </c>
      <c r="K137" s="133">
        <f>MIN($K$9:$K$130)</f>
        <v>0</v>
      </c>
      <c r="L137" s="134">
        <f>MIN($L$9:$L$130)</f>
        <v>0</v>
      </c>
    </row>
    <row r="138" spans="3:12" ht="13.5" thickBot="1">
      <c r="C138" s="152"/>
      <c r="D138" s="135"/>
      <c r="E138" s="135"/>
      <c r="F138" s="135" t="s">
        <v>49</v>
      </c>
      <c r="G138" s="136"/>
      <c r="H138" s="137">
        <f>IF(G135="","",H135/G135)</f>
      </c>
      <c r="I138" s="138"/>
      <c r="J138" s="137">
        <f>IF(I135="","",J135/I135)</f>
      </c>
      <c r="K138" s="138"/>
      <c r="L138" s="139">
        <f>IF(K135="","",L135/K135)</f>
      </c>
    </row>
    <row r="139" ht="7.5" customHeight="1" thickBot="1" thickTop="1"/>
    <row r="140" spans="7:12" ht="14.25" customHeight="1" thickBot="1" thickTop="1">
      <c r="G140" s="340"/>
      <c r="H140" s="341"/>
      <c r="I140" s="341"/>
      <c r="J140" s="341"/>
      <c r="K140" s="343" t="s">
        <v>39</v>
      </c>
      <c r="L140" s="342" t="s">
        <v>40</v>
      </c>
    </row>
    <row r="141" spans="7:12" ht="15.75">
      <c r="G141" s="336" t="s">
        <v>112</v>
      </c>
      <c r="H141" s="147"/>
      <c r="I141" s="147"/>
      <c r="J141" s="337"/>
      <c r="K141" s="338">
        <f>IF(K134=0,"",SQRT(SUMSQ($K$9:$K$130)/K134))</f>
      </c>
      <c r="L141" s="339">
        <f>IF(L134=0,"",SQRT(SUMSQ($L$9:$L$130)/L134))</f>
      </c>
    </row>
    <row r="142" spans="7:12" ht="15.75">
      <c r="G142" s="478" t="s">
        <v>145</v>
      </c>
      <c r="H142" s="479"/>
      <c r="I142" s="479"/>
      <c r="J142" s="480"/>
      <c r="K142" s="288">
        <v>0.1</v>
      </c>
      <c r="L142" s="289">
        <v>0.15</v>
      </c>
    </row>
    <row r="143" spans="7:12" ht="16.5" thickBot="1">
      <c r="G143" s="143" t="s">
        <v>113</v>
      </c>
      <c r="H143" s="128"/>
      <c r="I143" s="128"/>
      <c r="J143" s="128"/>
      <c r="K143" s="129">
        <f>IF(K134=0,"",IF(K141&gt;K142,"FAIL"," OK"))</f>
      </c>
      <c r="L143" s="130">
        <f>IF(OR(L141="",L142=""),"",IF(L141&gt;L142,"FAIL","PASS"))</f>
      </c>
    </row>
    <row r="144" ht="7.5" customHeight="1" thickTop="1"/>
  </sheetData>
  <sheetProtection sheet="1" objects="1" scenarios="1" selectLockedCells="1" autoFilter="0"/>
  <autoFilter ref="B8:L130"/>
  <mergeCells count="4">
    <mergeCell ref="G3:N3"/>
    <mergeCell ref="G4:N4"/>
    <mergeCell ref="G5:N5"/>
    <mergeCell ref="G142:J142"/>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149"/>
  <sheetViews>
    <sheetView workbookViewId="0" topLeftCell="A1">
      <pane ySplit="10" topLeftCell="BM11" activePane="bottomLeft" state="frozen"/>
      <selection pane="topLeft" activeCell="A1" sqref="A1"/>
      <selection pane="bottomLeft" activeCell="G11" sqref="G11"/>
    </sheetView>
  </sheetViews>
  <sheetFormatPr defaultColWidth="9.140625" defaultRowHeight="12.75"/>
  <cols>
    <col min="1" max="1" width="2.140625" style="0" customWidth="1"/>
    <col min="2" max="2" width="5.140625" style="0" customWidth="1"/>
    <col min="3" max="3" width="8.8515625" style="0" customWidth="1"/>
    <col min="4" max="4" width="5.57421875" style="0" customWidth="1"/>
    <col min="5" max="5" width="5.421875" style="0" customWidth="1"/>
    <col min="6" max="6" width="10.421875" style="0" customWidth="1"/>
    <col min="7" max="7" width="9.421875" style="0" customWidth="1"/>
    <col min="8" max="8" width="12.14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6" t="s">
        <v>148</v>
      </c>
    </row>
    <row r="2" ht="13.5" thickBot="1"/>
    <row r="3" spans="3:15" ht="12.75">
      <c r="C3" s="9" t="s">
        <v>0</v>
      </c>
      <c r="D3" s="10"/>
      <c r="E3" s="10"/>
      <c r="F3" s="23"/>
      <c r="G3" s="475">
        <f>'Raw FRM data'!E5</f>
      </c>
      <c r="H3" s="476"/>
      <c r="I3" s="476"/>
      <c r="J3" s="476"/>
      <c r="K3" s="476"/>
      <c r="L3" s="476"/>
      <c r="M3" s="476"/>
      <c r="N3" s="476"/>
      <c r="O3" s="146"/>
    </row>
    <row r="4" spans="3:15" ht="12.75">
      <c r="C4" s="22" t="s">
        <v>3</v>
      </c>
      <c r="D4" s="103"/>
      <c r="E4" s="103"/>
      <c r="F4" s="24"/>
      <c r="G4" s="462">
        <f>'Raw FRM data'!E6</f>
      </c>
      <c r="H4" s="463"/>
      <c r="I4" s="463"/>
      <c r="J4" s="463"/>
      <c r="K4" s="463"/>
      <c r="L4" s="463"/>
      <c r="M4" s="463"/>
      <c r="N4" s="463"/>
      <c r="O4" s="146"/>
    </row>
    <row r="5" spans="3:15" ht="13.5" thickBot="1">
      <c r="C5" s="14" t="s">
        <v>2</v>
      </c>
      <c r="D5" s="15"/>
      <c r="E5" s="15"/>
      <c r="F5" s="25"/>
      <c r="G5" s="471">
        <f>'Raw FRM data'!E7</f>
      </c>
      <c r="H5" s="473"/>
      <c r="I5" s="473"/>
      <c r="J5" s="473"/>
      <c r="K5" s="473"/>
      <c r="L5" s="473"/>
      <c r="M5" s="473"/>
      <c r="N5" s="473"/>
      <c r="O5" s="146"/>
    </row>
    <row r="6" spans="3:15" ht="9.75" customHeight="1" thickBot="1">
      <c r="C6" s="393"/>
      <c r="D6" s="393"/>
      <c r="E6" s="393"/>
      <c r="F6" s="393"/>
      <c r="G6" s="394"/>
      <c r="H6" s="392"/>
      <c r="I6" s="392"/>
      <c r="J6" s="392"/>
      <c r="K6" s="392"/>
      <c r="L6" s="392"/>
      <c r="M6" s="392"/>
      <c r="N6" s="392"/>
      <c r="O6" s="392"/>
    </row>
    <row r="7" spans="3:15" ht="38.25" customHeight="1" thickBot="1">
      <c r="C7" s="481" t="s">
        <v>171</v>
      </c>
      <c r="D7" s="482"/>
      <c r="E7" s="482"/>
      <c r="F7" s="482"/>
      <c r="G7" s="482"/>
      <c r="H7" s="482"/>
      <c r="I7" s="482"/>
      <c r="J7" s="482"/>
      <c r="K7" s="482"/>
      <c r="L7" s="482"/>
      <c r="M7" s="482"/>
      <c r="N7" s="482"/>
      <c r="O7" s="483"/>
    </row>
    <row r="8" ht="9" customHeight="1" thickBot="1">
      <c r="K8" s="345"/>
    </row>
    <row r="9" spans="2:15" ht="15" thickTop="1">
      <c r="B9" s="372" t="s">
        <v>12</v>
      </c>
      <c r="C9" s="28" t="s">
        <v>21</v>
      </c>
      <c r="D9" s="31" t="s">
        <v>50</v>
      </c>
      <c r="E9" s="29"/>
      <c r="F9" s="249" t="s">
        <v>41</v>
      </c>
      <c r="G9" s="315" t="s">
        <v>114</v>
      </c>
      <c r="H9" s="316"/>
      <c r="K9" s="190" t="s">
        <v>79</v>
      </c>
      <c r="L9" s="191"/>
      <c r="M9" s="192"/>
      <c r="N9" s="191"/>
      <c r="O9" s="193"/>
    </row>
    <row r="10" spans="2:15" ht="13.5" thickBot="1">
      <c r="B10" s="395" t="s">
        <v>11</v>
      </c>
      <c r="C10" s="33" t="s">
        <v>4</v>
      </c>
      <c r="D10" s="415" t="s">
        <v>39</v>
      </c>
      <c r="E10" s="416" t="s">
        <v>51</v>
      </c>
      <c r="F10" s="250" t="s">
        <v>169</v>
      </c>
      <c r="G10" s="215" t="s">
        <v>39</v>
      </c>
      <c r="H10" s="417" t="s">
        <v>170</v>
      </c>
      <c r="K10" s="194" t="s">
        <v>73</v>
      </c>
      <c r="L10" s="195"/>
      <c r="M10" s="196"/>
      <c r="N10" s="195"/>
      <c r="O10" s="197"/>
    </row>
    <row r="11" spans="2:11" ht="12.75" customHeight="1">
      <c r="B11" s="380">
        <v>1</v>
      </c>
      <c r="C11" s="396">
        <f>IF(ISBLANK('Raw FRM data'!C11),'Raw candidate data'!C11,'Raw FRM data'!C11)</f>
      </c>
      <c r="D11" s="155">
        <f>IF(G11&lt;&gt;'Raw FRM data'!R11,1,'Raw FRM data'!M11)</f>
      </c>
      <c r="E11" s="155">
        <f>IF(H11&lt;&gt;'Raw candidate data'!O11,1,'Raw candidate data'!M11)</f>
      </c>
      <c r="F11" s="398">
        <f aca="true" t="shared" si="0" ref="F11:F42">IF(OR(G11="",H11=""),"","ok")</f>
      </c>
      <c r="G11" s="390">
        <f>'Raw FRM data'!R11</f>
      </c>
      <c r="H11" s="391">
        <f>'Raw candidate data'!O11</f>
      </c>
      <c r="K11" s="400" t="str">
        <f>IF(OR(ISBLANK(G11),G11=""),"Comment….",IF(G11&lt;3,"FRM value is &lt; 3 ug/m3; to exclude it, change 'ok' to 'x' and click 'ok' in Validity col. filter.","Comment…."))</f>
        <v>Comment….</v>
      </c>
    </row>
    <row r="12" spans="2:11" ht="12.75">
      <c r="B12" s="380">
        <v>2</v>
      </c>
      <c r="C12" s="397">
        <f>IF(ISBLANK('Raw FRM data'!C12),'Raw candidate data'!C12,'Raw FRM data'!C12)</f>
      </c>
      <c r="D12" s="155">
        <f>IF(G12&lt;&gt;'Raw FRM data'!R12,1,'Raw FRM data'!M12)</f>
      </c>
      <c r="E12" s="155">
        <f>IF(H12&lt;&gt;'Raw candidate data'!O12,1,'Raw candidate data'!M12)</f>
      </c>
      <c r="F12" s="398">
        <f t="shared" si="0"/>
      </c>
      <c r="G12" s="390">
        <f>'Raw FRM data'!R12</f>
      </c>
      <c r="H12" s="391">
        <f>'Raw candidate data'!O12</f>
      </c>
      <c r="K12" s="400" t="str">
        <f>IF(OR(ISBLANK(G12),G12=""),"Comment….",IF(G12&lt;3,"FRM value is &lt; 3 ug/m3; to exclude it, change 'ok' to 'x' and click 'ok' in Validity col. filter.","Comment…."))</f>
        <v>Comment….</v>
      </c>
    </row>
    <row r="13" spans="2:11" ht="12.75">
      <c r="B13" s="380">
        <v>3</v>
      </c>
      <c r="C13" s="397">
        <f>IF(ISBLANK('Raw FRM data'!C13),'Raw candidate data'!C13,'Raw FRM data'!C13)</f>
      </c>
      <c r="D13" s="155">
        <f>IF(G13&lt;&gt;'Raw FRM data'!R13,1,'Raw FRM data'!M13)</f>
      </c>
      <c r="E13" s="155">
        <f>IF(H13&lt;&gt;'Raw candidate data'!O13,1,'Raw candidate data'!M13)</f>
      </c>
      <c r="F13" s="398">
        <f t="shared" si="0"/>
      </c>
      <c r="G13" s="390">
        <f>'Raw FRM data'!R13</f>
      </c>
      <c r="H13" s="391">
        <f>'Raw candidate data'!O13</f>
      </c>
      <c r="K13" s="400">
        <f>IF(OR(ISBLANK(G13),G13=""),"",IF(G13&lt;3,"FRM value is &lt; 3 ug/m3; to exclude it, change 'ok' to 'x' and click 'ok' in Validity col. filter.",""))</f>
      </c>
    </row>
    <row r="14" spans="2:11" ht="12.75">
      <c r="B14" s="380">
        <v>4</v>
      </c>
      <c r="C14" s="397">
        <f>IF(ISBLANK('Raw FRM data'!C14),'Raw candidate data'!C14,'Raw FRM data'!C14)</f>
      </c>
      <c r="D14" s="155">
        <f>IF(G14&lt;&gt;'Raw FRM data'!R14,1,'Raw FRM data'!M14)</f>
      </c>
      <c r="E14" s="155">
        <f>IF(H14&lt;&gt;'Raw candidate data'!O14,1,'Raw candidate data'!M14)</f>
      </c>
      <c r="F14" s="398">
        <f t="shared" si="0"/>
      </c>
      <c r="G14" s="390">
        <f>'Raw FRM data'!R14</f>
      </c>
      <c r="H14" s="391">
        <f>'Raw candidate data'!O14</f>
      </c>
      <c r="K14" s="400">
        <f aca="true" t="shared" si="1" ref="K14:K77">IF(OR(ISBLANK(G14),G14=""),"",IF(G14&lt;3,"FRM value is &lt; 3 ug/m3; to exclude it, change 'ok' to 'x' and click 'ok' in Validity col. filter.",""))</f>
      </c>
    </row>
    <row r="15" spans="2:11" ht="12.75">
      <c r="B15" s="380">
        <v>5</v>
      </c>
      <c r="C15" s="397">
        <f>IF(ISBLANK('Raw FRM data'!C15),'Raw candidate data'!C15,'Raw FRM data'!C15)</f>
      </c>
      <c r="D15" s="155">
        <f>IF(G15&lt;&gt;'Raw FRM data'!R15,1,'Raw FRM data'!M15)</f>
      </c>
      <c r="E15" s="155">
        <f>IF(H15&lt;&gt;'Raw candidate data'!O15,1,'Raw candidate data'!M15)</f>
      </c>
      <c r="F15" s="398">
        <f t="shared" si="0"/>
      </c>
      <c r="G15" s="390">
        <f>'Raw FRM data'!R15</f>
      </c>
      <c r="H15" s="391">
        <f>'Raw candidate data'!O15</f>
      </c>
      <c r="K15" s="400">
        <f t="shared" si="1"/>
      </c>
    </row>
    <row r="16" spans="2:11" ht="12.75" customHeight="1">
      <c r="B16" s="380">
        <v>6</v>
      </c>
      <c r="C16" s="397">
        <f>IF(ISBLANK('Raw FRM data'!C16),'Raw candidate data'!C16,'Raw FRM data'!C16)</f>
      </c>
      <c r="D16" s="155">
        <f>IF(G16&lt;&gt;'Raw FRM data'!R16,1,'Raw FRM data'!M16)</f>
      </c>
      <c r="E16" s="155">
        <f>IF(H16&lt;&gt;'Raw candidate data'!O16,1,'Raw candidate data'!M16)</f>
      </c>
      <c r="F16" s="398">
        <f t="shared" si="0"/>
      </c>
      <c r="G16" s="390">
        <f>'Raw FRM data'!R16</f>
      </c>
      <c r="H16" s="391">
        <f>'Raw candidate data'!O16</f>
      </c>
      <c r="K16" s="400">
        <f t="shared" si="1"/>
      </c>
    </row>
    <row r="17" spans="2:11" ht="12.75">
      <c r="B17" s="380">
        <v>7</v>
      </c>
      <c r="C17" s="397">
        <f>IF(ISBLANK('Raw FRM data'!C17),'Raw candidate data'!C17,'Raw FRM data'!C17)</f>
      </c>
      <c r="D17" s="155">
        <f>IF(G17&lt;&gt;'Raw FRM data'!R17,1,'Raw FRM data'!M17)</f>
      </c>
      <c r="E17" s="155">
        <f>IF(H17&lt;&gt;'Raw candidate data'!O17,1,'Raw candidate data'!M17)</f>
      </c>
      <c r="F17" s="398">
        <f t="shared" si="0"/>
      </c>
      <c r="G17" s="390">
        <f>'Raw FRM data'!R17</f>
      </c>
      <c r="H17" s="391">
        <f>'Raw candidate data'!O17</f>
      </c>
      <c r="K17" s="400">
        <f t="shared" si="1"/>
      </c>
    </row>
    <row r="18" spans="2:11" ht="12.75">
      <c r="B18" s="380">
        <v>8</v>
      </c>
      <c r="C18" s="397">
        <f>IF(ISBLANK('Raw FRM data'!C18),'Raw candidate data'!C18,'Raw FRM data'!C18)</f>
      </c>
      <c r="D18" s="155">
        <f>IF(G18&lt;&gt;'Raw FRM data'!R18,1,'Raw FRM data'!M18)</f>
      </c>
      <c r="E18" s="155">
        <f>IF(H18&lt;&gt;'Raw candidate data'!O18,1,'Raw candidate data'!M18)</f>
      </c>
      <c r="F18" s="398">
        <f t="shared" si="0"/>
      </c>
      <c r="G18" s="390">
        <f>'Raw FRM data'!R18</f>
      </c>
      <c r="H18" s="391">
        <f>'Raw candidate data'!O18</f>
      </c>
      <c r="K18" s="400">
        <f t="shared" si="1"/>
      </c>
    </row>
    <row r="19" spans="2:11" ht="12.75">
      <c r="B19" s="380">
        <v>9</v>
      </c>
      <c r="C19" s="397">
        <f>IF(ISBLANK('Raw FRM data'!C19),'Raw candidate data'!C19,'Raw FRM data'!C19)</f>
      </c>
      <c r="D19" s="155">
        <f>IF(G19&lt;&gt;'Raw FRM data'!R19,1,'Raw FRM data'!M19)</f>
      </c>
      <c r="E19" s="155">
        <f>IF(H19&lt;&gt;'Raw candidate data'!O19,1,'Raw candidate data'!M19)</f>
      </c>
      <c r="F19" s="398">
        <f t="shared" si="0"/>
      </c>
      <c r="G19" s="390">
        <f>'Raw FRM data'!R19</f>
      </c>
      <c r="H19" s="391">
        <f>'Raw candidate data'!O19</f>
      </c>
      <c r="K19" s="400">
        <f t="shared" si="1"/>
      </c>
    </row>
    <row r="20" spans="2:11" ht="12.75">
      <c r="B20" s="380">
        <v>10</v>
      </c>
      <c r="C20" s="397">
        <f>IF(ISBLANK('Raw FRM data'!C20),'Raw candidate data'!C20,'Raw FRM data'!C20)</f>
      </c>
      <c r="D20" s="155">
        <f>IF(G20&lt;&gt;'Raw FRM data'!R20,1,'Raw FRM data'!M20)</f>
      </c>
      <c r="E20" s="155">
        <f>IF(H20&lt;&gt;'Raw candidate data'!O20,1,'Raw candidate data'!M20)</f>
      </c>
      <c r="F20" s="398">
        <f t="shared" si="0"/>
      </c>
      <c r="G20" s="390">
        <f>'Raw FRM data'!R20</f>
      </c>
      <c r="H20" s="391">
        <f>'Raw candidate data'!O20</f>
      </c>
      <c r="K20" s="400">
        <f t="shared" si="1"/>
      </c>
    </row>
    <row r="21" spans="2:11" ht="12.75">
      <c r="B21" s="380">
        <v>11</v>
      </c>
      <c r="C21" s="397">
        <f>IF(ISBLANK('Raw FRM data'!C21),'Raw candidate data'!C21,'Raw FRM data'!C21)</f>
      </c>
      <c r="D21" s="155">
        <f>IF(G21&lt;&gt;'Raw FRM data'!R21,1,'Raw FRM data'!M21)</f>
      </c>
      <c r="E21" s="155">
        <f>IF(H21&lt;&gt;'Raw candidate data'!O21,1,'Raw candidate data'!M21)</f>
      </c>
      <c r="F21" s="398">
        <f t="shared" si="0"/>
      </c>
      <c r="G21" s="390">
        <f>'Raw FRM data'!R21</f>
      </c>
      <c r="H21" s="391">
        <f>'Raw candidate data'!O21</f>
      </c>
      <c r="K21" s="400">
        <f t="shared" si="1"/>
      </c>
    </row>
    <row r="22" spans="2:11" ht="12.75">
      <c r="B22" s="380">
        <v>12</v>
      </c>
      <c r="C22" s="397">
        <f>IF(ISBLANK('Raw FRM data'!C22),'Raw candidate data'!C22,'Raw FRM data'!C22)</f>
      </c>
      <c r="D22" s="155">
        <f>IF(G22&lt;&gt;'Raw FRM data'!R22,1,'Raw FRM data'!M22)</f>
      </c>
      <c r="E22" s="155">
        <f>IF(H22&lt;&gt;'Raw candidate data'!O22,1,'Raw candidate data'!M22)</f>
      </c>
      <c r="F22" s="398">
        <f t="shared" si="0"/>
      </c>
      <c r="G22" s="390">
        <f>'Raw FRM data'!R22</f>
      </c>
      <c r="H22" s="391">
        <f>'Raw candidate data'!O22</f>
      </c>
      <c r="K22" s="400">
        <f t="shared" si="1"/>
      </c>
    </row>
    <row r="23" spans="2:11" ht="12.75">
      <c r="B23" s="380">
        <v>13</v>
      </c>
      <c r="C23" s="397">
        <f>IF(ISBLANK('Raw FRM data'!C23),'Raw candidate data'!C23,'Raw FRM data'!C23)</f>
      </c>
      <c r="D23" s="155">
        <f>IF(G23&lt;&gt;'Raw FRM data'!R23,1,'Raw FRM data'!M23)</f>
      </c>
      <c r="E23" s="155">
        <f>IF(H23&lt;&gt;'Raw candidate data'!O23,1,'Raw candidate data'!M23)</f>
      </c>
      <c r="F23" s="398">
        <f t="shared" si="0"/>
      </c>
      <c r="G23" s="390">
        <f>'Raw FRM data'!R23</f>
      </c>
      <c r="H23" s="391">
        <f>'Raw candidate data'!O23</f>
      </c>
      <c r="K23" s="400">
        <f t="shared" si="1"/>
      </c>
    </row>
    <row r="24" spans="2:11" ht="12.75">
      <c r="B24" s="380">
        <v>14</v>
      </c>
      <c r="C24" s="397">
        <f>IF(ISBLANK('Raw FRM data'!C24),'Raw candidate data'!C24,'Raw FRM data'!C24)</f>
      </c>
      <c r="D24" s="155">
        <f>IF(G24&lt;&gt;'Raw FRM data'!R24,1,'Raw FRM data'!M24)</f>
      </c>
      <c r="E24" s="155">
        <f>IF(H24&lt;&gt;'Raw candidate data'!O24,1,'Raw candidate data'!M24)</f>
      </c>
      <c r="F24" s="398">
        <f t="shared" si="0"/>
      </c>
      <c r="G24" s="390">
        <f>'Raw FRM data'!R24</f>
      </c>
      <c r="H24" s="391">
        <f>'Raw candidate data'!O24</f>
      </c>
      <c r="K24" s="400">
        <f t="shared" si="1"/>
      </c>
    </row>
    <row r="25" spans="2:11" ht="12.75">
      <c r="B25" s="380">
        <v>15</v>
      </c>
      <c r="C25" s="397">
        <f>IF(ISBLANK('Raw FRM data'!C25),'Raw candidate data'!C25,'Raw FRM data'!C25)</f>
      </c>
      <c r="D25" s="155">
        <f>IF(G25&lt;&gt;'Raw FRM data'!R25,1,'Raw FRM data'!M25)</f>
      </c>
      <c r="E25" s="155">
        <f>IF(H25&lt;&gt;'Raw candidate data'!O25,1,'Raw candidate data'!M25)</f>
      </c>
      <c r="F25" s="398">
        <f t="shared" si="0"/>
      </c>
      <c r="G25" s="390">
        <f>'Raw FRM data'!R25</f>
      </c>
      <c r="H25" s="391">
        <f>'Raw candidate data'!O25</f>
      </c>
      <c r="K25" s="400">
        <f t="shared" si="1"/>
      </c>
    </row>
    <row r="26" spans="2:11" ht="12.75">
      <c r="B26" s="380">
        <v>16</v>
      </c>
      <c r="C26" s="397">
        <f>IF(ISBLANK('Raw FRM data'!C26),'Raw candidate data'!C26,'Raw FRM data'!C26)</f>
      </c>
      <c r="D26" s="155">
        <f>IF(G26&lt;&gt;'Raw FRM data'!R26,1,'Raw FRM data'!M26)</f>
      </c>
      <c r="E26" s="155">
        <f>IF(H26&lt;&gt;'Raw candidate data'!O26,1,'Raw candidate data'!M26)</f>
      </c>
      <c r="F26" s="398">
        <f t="shared" si="0"/>
      </c>
      <c r="G26" s="390">
        <f>'Raw FRM data'!R26</f>
      </c>
      <c r="H26" s="391">
        <f>'Raw candidate data'!O26</f>
      </c>
      <c r="K26" s="400">
        <f t="shared" si="1"/>
      </c>
    </row>
    <row r="27" spans="2:11" ht="12.75">
      <c r="B27" s="380">
        <v>17</v>
      </c>
      <c r="C27" s="397">
        <f>IF(ISBLANK('Raw FRM data'!C27),'Raw candidate data'!C27,'Raw FRM data'!C27)</f>
      </c>
      <c r="D27" s="155">
        <f>IF(G27&lt;&gt;'Raw FRM data'!R27,1,'Raw FRM data'!M27)</f>
      </c>
      <c r="E27" s="155">
        <f>IF(H27&lt;&gt;'Raw candidate data'!O27,1,'Raw candidate data'!M27)</f>
      </c>
      <c r="F27" s="398">
        <f t="shared" si="0"/>
      </c>
      <c r="G27" s="390">
        <f>'Raw FRM data'!R27</f>
      </c>
      <c r="H27" s="391">
        <f>'Raw candidate data'!O27</f>
      </c>
      <c r="K27" s="400">
        <f t="shared" si="1"/>
      </c>
    </row>
    <row r="28" spans="2:11" ht="12.75">
      <c r="B28" s="380">
        <v>18</v>
      </c>
      <c r="C28" s="397">
        <f>IF(ISBLANK('Raw FRM data'!C28),'Raw candidate data'!C28,'Raw FRM data'!C28)</f>
      </c>
      <c r="D28" s="155">
        <f>IF(G28&lt;&gt;'Raw FRM data'!R28,1,'Raw FRM data'!M28)</f>
      </c>
      <c r="E28" s="155">
        <f>IF(H28&lt;&gt;'Raw candidate data'!O28,1,'Raw candidate data'!M28)</f>
      </c>
      <c r="F28" s="398">
        <f t="shared" si="0"/>
      </c>
      <c r="G28" s="390">
        <f>'Raw FRM data'!R28</f>
      </c>
      <c r="H28" s="391">
        <f>'Raw candidate data'!O28</f>
      </c>
      <c r="K28" s="400">
        <f t="shared" si="1"/>
      </c>
    </row>
    <row r="29" spans="2:11" ht="12.75">
      <c r="B29" s="380">
        <v>19</v>
      </c>
      <c r="C29" s="397">
        <f>IF(ISBLANK('Raw FRM data'!C29),'Raw candidate data'!C29,'Raw FRM data'!C29)</f>
      </c>
      <c r="D29" s="155">
        <f>IF(G29&lt;&gt;'Raw FRM data'!R29,1,'Raw FRM data'!M29)</f>
      </c>
      <c r="E29" s="155">
        <f>IF(H29&lt;&gt;'Raw candidate data'!O29,1,'Raw candidate data'!M29)</f>
      </c>
      <c r="F29" s="398">
        <f t="shared" si="0"/>
      </c>
      <c r="G29" s="390">
        <f>'Raw FRM data'!R29</f>
      </c>
      <c r="H29" s="391">
        <f>'Raw candidate data'!O29</f>
      </c>
      <c r="K29" s="400">
        <f t="shared" si="1"/>
      </c>
    </row>
    <row r="30" spans="2:11" ht="12.75">
      <c r="B30" s="380">
        <v>20</v>
      </c>
      <c r="C30" s="397">
        <f>IF(ISBLANK('Raw FRM data'!C30),'Raw candidate data'!C30,'Raw FRM data'!C30)</f>
      </c>
      <c r="D30" s="155">
        <f>IF(G30&lt;&gt;'Raw FRM data'!R30,1,'Raw FRM data'!M30)</f>
      </c>
      <c r="E30" s="155">
        <f>IF(H30&lt;&gt;'Raw candidate data'!O30,1,'Raw candidate data'!M30)</f>
      </c>
      <c r="F30" s="398">
        <f t="shared" si="0"/>
      </c>
      <c r="G30" s="390">
        <f>'Raw FRM data'!R30</f>
      </c>
      <c r="H30" s="391">
        <f>'Raw candidate data'!O30</f>
      </c>
      <c r="K30" s="400">
        <f t="shared" si="1"/>
      </c>
    </row>
    <row r="31" spans="2:11" ht="12.75">
      <c r="B31" s="380">
        <v>21</v>
      </c>
      <c r="C31" s="397">
        <f>IF(ISBLANK('Raw FRM data'!C31),'Raw candidate data'!C31,'Raw FRM data'!C31)</f>
      </c>
      <c r="D31" s="155">
        <f>IF(G31&lt;&gt;'Raw FRM data'!R31,1,'Raw FRM data'!M31)</f>
      </c>
      <c r="E31" s="155">
        <f>IF(H31&lt;&gt;'Raw candidate data'!O31,1,'Raw candidate data'!M31)</f>
      </c>
      <c r="F31" s="398">
        <f t="shared" si="0"/>
      </c>
      <c r="G31" s="390">
        <f>'Raw FRM data'!R31</f>
      </c>
      <c r="H31" s="391">
        <f>'Raw candidate data'!O31</f>
      </c>
      <c r="K31" s="400">
        <f t="shared" si="1"/>
      </c>
    </row>
    <row r="32" spans="2:11" ht="12.75">
      <c r="B32" s="380">
        <v>22</v>
      </c>
      <c r="C32" s="397">
        <f>IF(ISBLANK('Raw FRM data'!C32),'Raw candidate data'!C32,'Raw FRM data'!C32)</f>
      </c>
      <c r="D32" s="155">
        <f>IF(G32&lt;&gt;'Raw FRM data'!R32,1,'Raw FRM data'!M32)</f>
      </c>
      <c r="E32" s="155">
        <f>IF(H32&lt;&gt;'Raw candidate data'!O32,1,'Raw candidate data'!M32)</f>
      </c>
      <c r="F32" s="398">
        <f t="shared" si="0"/>
      </c>
      <c r="G32" s="390">
        <f>'Raw FRM data'!R32</f>
      </c>
      <c r="H32" s="391">
        <f>'Raw candidate data'!O32</f>
      </c>
      <c r="K32" s="400">
        <f t="shared" si="1"/>
      </c>
    </row>
    <row r="33" spans="2:11" ht="12.75">
      <c r="B33" s="380">
        <v>23</v>
      </c>
      <c r="C33" s="397">
        <f>IF(ISBLANK('Raw FRM data'!C33),'Raw candidate data'!C33,'Raw FRM data'!C33)</f>
      </c>
      <c r="D33" s="155">
        <f>IF(G33&lt;&gt;'Raw FRM data'!R33,1,'Raw FRM data'!M33)</f>
      </c>
      <c r="E33" s="155">
        <f>IF(H33&lt;&gt;'Raw candidate data'!O33,1,'Raw candidate data'!M33)</f>
      </c>
      <c r="F33" s="398">
        <f t="shared" si="0"/>
      </c>
      <c r="G33" s="390">
        <f>'Raw FRM data'!R33</f>
      </c>
      <c r="H33" s="391">
        <f>'Raw candidate data'!O33</f>
      </c>
      <c r="K33" s="400">
        <f t="shared" si="1"/>
      </c>
    </row>
    <row r="34" spans="2:11" ht="12.75" customHeight="1">
      <c r="B34" s="380">
        <v>24</v>
      </c>
      <c r="C34" s="397">
        <f>IF(ISBLANK('Raw FRM data'!C34),'Raw candidate data'!C34,'Raw FRM data'!C34)</f>
      </c>
      <c r="D34" s="155">
        <f>IF(G34&lt;&gt;'Raw FRM data'!R34,1,'Raw FRM data'!M34)</f>
      </c>
      <c r="E34" s="155">
        <f>IF(H34&lt;&gt;'Raw candidate data'!O34,1,'Raw candidate data'!M34)</f>
      </c>
      <c r="F34" s="398">
        <f t="shared" si="0"/>
      </c>
      <c r="G34" s="390">
        <f>'Raw FRM data'!R34</f>
      </c>
      <c r="H34" s="391">
        <f>'Raw candidate data'!O34</f>
      </c>
      <c r="K34" s="400">
        <f t="shared" si="1"/>
      </c>
    </row>
    <row r="35" spans="2:11" ht="12.75">
      <c r="B35" s="380">
        <v>25</v>
      </c>
      <c r="C35" s="397">
        <f>IF(ISBLANK('Raw FRM data'!C35),'Raw candidate data'!C35,'Raw FRM data'!C35)</f>
      </c>
      <c r="D35" s="155">
        <f>IF(G35&lt;&gt;'Raw FRM data'!R35,1,'Raw FRM data'!M35)</f>
      </c>
      <c r="E35" s="155">
        <f>IF(H35&lt;&gt;'Raw candidate data'!O35,1,'Raw candidate data'!M35)</f>
      </c>
      <c r="F35" s="398">
        <f t="shared" si="0"/>
      </c>
      <c r="G35" s="390">
        <f>'Raw FRM data'!R35</f>
      </c>
      <c r="H35" s="391">
        <f>'Raw candidate data'!O35</f>
      </c>
      <c r="K35" s="400">
        <f t="shared" si="1"/>
      </c>
    </row>
    <row r="36" spans="2:11" ht="12.75">
      <c r="B36" s="380">
        <v>26</v>
      </c>
      <c r="C36" s="397">
        <f>IF(ISBLANK('Raw FRM data'!C36),'Raw candidate data'!C36,'Raw FRM data'!C36)</f>
      </c>
      <c r="D36" s="155">
        <f>IF(G36&lt;&gt;'Raw FRM data'!R36,1,'Raw FRM data'!M36)</f>
      </c>
      <c r="E36" s="155">
        <f>IF(H36&lt;&gt;'Raw candidate data'!O36,1,'Raw candidate data'!M36)</f>
      </c>
      <c r="F36" s="398">
        <f t="shared" si="0"/>
      </c>
      <c r="G36" s="390">
        <f>'Raw FRM data'!R36</f>
      </c>
      <c r="H36" s="391">
        <f>'Raw candidate data'!O36</f>
      </c>
      <c r="K36" s="400">
        <f t="shared" si="1"/>
      </c>
    </row>
    <row r="37" spans="2:11" ht="12.75">
      <c r="B37" s="380">
        <v>27</v>
      </c>
      <c r="C37" s="397">
        <f>IF(ISBLANK('Raw FRM data'!C37),'Raw candidate data'!C37,'Raw FRM data'!C37)</f>
      </c>
      <c r="D37" s="155">
        <f>IF(G37&lt;&gt;'Raw FRM data'!R37,1,'Raw FRM data'!M37)</f>
      </c>
      <c r="E37" s="155">
        <f>IF(H37&lt;&gt;'Raw candidate data'!O37,1,'Raw candidate data'!M37)</f>
      </c>
      <c r="F37" s="398">
        <f t="shared" si="0"/>
      </c>
      <c r="G37" s="390">
        <f>'Raw FRM data'!R37</f>
      </c>
      <c r="H37" s="391">
        <f>'Raw candidate data'!O37</f>
      </c>
      <c r="K37" s="400">
        <f t="shared" si="1"/>
      </c>
    </row>
    <row r="38" spans="2:11" ht="12.75">
      <c r="B38" s="380">
        <v>28</v>
      </c>
      <c r="C38" s="397">
        <f>IF(ISBLANK('Raw FRM data'!C38),'Raw candidate data'!C38,'Raw FRM data'!C38)</f>
      </c>
      <c r="D38" s="155">
        <f>IF(G38&lt;&gt;'Raw FRM data'!R38,1,'Raw FRM data'!M38)</f>
      </c>
      <c r="E38" s="155">
        <f>IF(H38&lt;&gt;'Raw candidate data'!O38,1,'Raw candidate data'!M38)</f>
      </c>
      <c r="F38" s="398">
        <f t="shared" si="0"/>
      </c>
      <c r="G38" s="390">
        <f>'Raw FRM data'!R38</f>
      </c>
      <c r="H38" s="391">
        <f>'Raw candidate data'!O38</f>
      </c>
      <c r="K38" s="400">
        <f t="shared" si="1"/>
      </c>
    </row>
    <row r="39" spans="2:11" ht="12.75">
      <c r="B39" s="380">
        <v>29</v>
      </c>
      <c r="C39" s="397">
        <f>IF(ISBLANK('Raw FRM data'!C39),'Raw candidate data'!C39,'Raw FRM data'!C39)</f>
      </c>
      <c r="D39" s="155">
        <f>IF(G39&lt;&gt;'Raw FRM data'!R39,1,'Raw FRM data'!M39)</f>
      </c>
      <c r="E39" s="155">
        <f>IF(H39&lt;&gt;'Raw candidate data'!O39,1,'Raw candidate data'!M39)</f>
      </c>
      <c r="F39" s="398">
        <f t="shared" si="0"/>
      </c>
      <c r="G39" s="390">
        <f>'Raw FRM data'!R39</f>
      </c>
      <c r="H39" s="391">
        <f>'Raw candidate data'!O39</f>
      </c>
      <c r="K39" s="400">
        <f t="shared" si="1"/>
      </c>
    </row>
    <row r="40" spans="2:11" ht="12.75">
      <c r="B40" s="380">
        <v>30</v>
      </c>
      <c r="C40" s="397">
        <f>IF(ISBLANK('Raw FRM data'!C40),'Raw candidate data'!C40,'Raw FRM data'!C40)</f>
      </c>
      <c r="D40" s="155">
        <f>IF(G40&lt;&gt;'Raw FRM data'!R40,1,'Raw FRM data'!M40)</f>
      </c>
      <c r="E40" s="155">
        <f>IF(H40&lt;&gt;'Raw candidate data'!O40,1,'Raw candidate data'!M40)</f>
      </c>
      <c r="F40" s="398">
        <f t="shared" si="0"/>
      </c>
      <c r="G40" s="390">
        <f>'Raw FRM data'!R40</f>
      </c>
      <c r="H40" s="391">
        <f>'Raw candidate data'!O40</f>
      </c>
      <c r="K40" s="400">
        <f t="shared" si="1"/>
      </c>
    </row>
    <row r="41" spans="2:11" ht="12.75">
      <c r="B41" s="380">
        <v>31</v>
      </c>
      <c r="C41" s="397">
        <f>IF(ISBLANK('Raw FRM data'!C41),'Raw candidate data'!C41,'Raw FRM data'!C41)</f>
      </c>
      <c r="D41" s="155">
        <f>IF(G41&lt;&gt;'Raw FRM data'!R41,1,'Raw FRM data'!M41)</f>
      </c>
      <c r="E41" s="155">
        <f>IF(H41&lt;&gt;'Raw candidate data'!O41,1,'Raw candidate data'!M41)</f>
      </c>
      <c r="F41" s="398">
        <f t="shared" si="0"/>
      </c>
      <c r="G41" s="390">
        <f>'Raw FRM data'!R41</f>
      </c>
      <c r="H41" s="391">
        <f>'Raw candidate data'!O41</f>
      </c>
      <c r="K41" s="400">
        <f t="shared" si="1"/>
      </c>
    </row>
    <row r="42" spans="2:11" ht="12.75">
      <c r="B42" s="380">
        <v>32</v>
      </c>
      <c r="C42" s="397">
        <f>IF(ISBLANK('Raw FRM data'!C42),'Raw candidate data'!C42,'Raw FRM data'!C42)</f>
      </c>
      <c r="D42" s="155">
        <f>IF(G42&lt;&gt;'Raw FRM data'!R42,1,'Raw FRM data'!M42)</f>
      </c>
      <c r="E42" s="155">
        <f>IF(H42&lt;&gt;'Raw candidate data'!O42,1,'Raw candidate data'!M42)</f>
      </c>
      <c r="F42" s="398">
        <f t="shared" si="0"/>
      </c>
      <c r="G42" s="390">
        <f>'Raw FRM data'!R42</f>
      </c>
      <c r="H42" s="391">
        <f>'Raw candidate data'!O42</f>
      </c>
      <c r="K42" s="400">
        <f t="shared" si="1"/>
      </c>
    </row>
    <row r="43" spans="2:11" ht="12.75">
      <c r="B43" s="380">
        <v>33</v>
      </c>
      <c r="C43" s="397">
        <f>IF(ISBLANK('Raw FRM data'!C43),'Raw candidate data'!C43,'Raw FRM data'!C43)</f>
      </c>
      <c r="D43" s="155">
        <f>IF(G43&lt;&gt;'Raw FRM data'!R43,1,'Raw FRM data'!M43)</f>
      </c>
      <c r="E43" s="155">
        <f>IF(H43&lt;&gt;'Raw candidate data'!O43,1,'Raw candidate data'!M43)</f>
      </c>
      <c r="F43" s="398">
        <f aca="true" t="shared" si="2" ref="F43:F59">IF(OR(G43="",H43=""),"","ok")</f>
      </c>
      <c r="G43" s="390">
        <f>'Raw FRM data'!R43</f>
      </c>
      <c r="H43" s="391">
        <f>'Raw candidate data'!O43</f>
      </c>
      <c r="K43" s="400">
        <f t="shared" si="1"/>
      </c>
    </row>
    <row r="44" spans="2:11" ht="12.75">
      <c r="B44" s="380">
        <v>34</v>
      </c>
      <c r="C44" s="397">
        <f>IF(ISBLANK('Raw FRM data'!C44),'Raw candidate data'!C44,'Raw FRM data'!C44)</f>
      </c>
      <c r="D44" s="155">
        <f>IF(G44&lt;&gt;'Raw FRM data'!R44,1,'Raw FRM data'!M44)</f>
      </c>
      <c r="E44" s="155">
        <f>IF(H44&lt;&gt;'Raw candidate data'!O44,1,'Raw candidate data'!M44)</f>
      </c>
      <c r="F44" s="398">
        <f t="shared" si="2"/>
      </c>
      <c r="G44" s="390">
        <f>'Raw FRM data'!R44</f>
      </c>
      <c r="H44" s="391">
        <f>'Raw candidate data'!O44</f>
      </c>
      <c r="K44" s="400">
        <f t="shared" si="1"/>
      </c>
    </row>
    <row r="45" spans="2:11" ht="12.75">
      <c r="B45" s="380">
        <v>35</v>
      </c>
      <c r="C45" s="397">
        <f>IF(ISBLANK('Raw FRM data'!C45),'Raw candidate data'!C45,'Raw FRM data'!C45)</f>
      </c>
      <c r="D45" s="155">
        <f>IF(G45&lt;&gt;'Raw FRM data'!R45,1,'Raw FRM data'!M45)</f>
      </c>
      <c r="E45" s="155">
        <f>IF(H45&lt;&gt;'Raw candidate data'!O45,1,'Raw candidate data'!M45)</f>
      </c>
      <c r="F45" s="398">
        <f t="shared" si="2"/>
      </c>
      <c r="G45" s="390">
        <f>'Raw FRM data'!R45</f>
      </c>
      <c r="H45" s="391">
        <f>'Raw candidate data'!O45</f>
      </c>
      <c r="K45" s="400">
        <f t="shared" si="1"/>
      </c>
    </row>
    <row r="46" spans="2:11" ht="12.75">
      <c r="B46" s="380">
        <v>36</v>
      </c>
      <c r="C46" s="397">
        <f>IF(ISBLANK('Raw FRM data'!C46),'Raw candidate data'!C46,'Raw FRM data'!C46)</f>
      </c>
      <c r="D46" s="155">
        <f>IF(G46&lt;&gt;'Raw FRM data'!R46,1,'Raw FRM data'!M46)</f>
      </c>
      <c r="E46" s="155">
        <f>IF(H46&lt;&gt;'Raw candidate data'!O46,1,'Raw candidate data'!M46)</f>
      </c>
      <c r="F46" s="398">
        <f t="shared" si="2"/>
      </c>
      <c r="G46" s="390">
        <f>'Raw FRM data'!R46</f>
      </c>
      <c r="H46" s="391">
        <f>'Raw candidate data'!O46</f>
      </c>
      <c r="K46" s="400">
        <f t="shared" si="1"/>
      </c>
    </row>
    <row r="47" spans="2:11" ht="12.75">
      <c r="B47" s="380">
        <v>37</v>
      </c>
      <c r="C47" s="397">
        <f>IF(ISBLANK('Raw FRM data'!C47),'Raw candidate data'!C47,'Raw FRM data'!C47)</f>
      </c>
      <c r="D47" s="155">
        <f>IF(G47&lt;&gt;'Raw FRM data'!R47,1,'Raw FRM data'!M47)</f>
      </c>
      <c r="E47" s="155">
        <f>IF(H47&lt;&gt;'Raw candidate data'!O47,1,'Raw candidate data'!M47)</f>
      </c>
      <c r="F47" s="398">
        <f t="shared" si="2"/>
      </c>
      <c r="G47" s="390">
        <f>'Raw FRM data'!R47</f>
      </c>
      <c r="H47" s="391">
        <f>'Raw candidate data'!O47</f>
      </c>
      <c r="K47" s="400">
        <f t="shared" si="1"/>
      </c>
    </row>
    <row r="48" spans="2:11" ht="12.75">
      <c r="B48" s="380">
        <v>38</v>
      </c>
      <c r="C48" s="397">
        <f>IF(ISBLANK('Raw FRM data'!C48),'Raw candidate data'!C48,'Raw FRM data'!C48)</f>
      </c>
      <c r="D48" s="155">
        <f>IF(G48&lt;&gt;'Raw FRM data'!R48,1,'Raw FRM data'!M48)</f>
      </c>
      <c r="E48" s="155">
        <f>IF(H48&lt;&gt;'Raw candidate data'!O48,1,'Raw candidate data'!M48)</f>
      </c>
      <c r="F48" s="398">
        <f t="shared" si="2"/>
      </c>
      <c r="G48" s="390">
        <f>'Raw FRM data'!R48</f>
      </c>
      <c r="H48" s="391">
        <f>'Raw candidate data'!O48</f>
      </c>
      <c r="K48" s="400">
        <f t="shared" si="1"/>
      </c>
    </row>
    <row r="49" spans="2:11" ht="12.75">
      <c r="B49" s="380">
        <v>39</v>
      </c>
      <c r="C49" s="397">
        <f>IF(ISBLANK('Raw FRM data'!C49),'Raw candidate data'!C49,'Raw FRM data'!C49)</f>
      </c>
      <c r="D49" s="155">
        <f>IF(G49&lt;&gt;'Raw FRM data'!R49,1,'Raw FRM data'!M49)</f>
      </c>
      <c r="E49" s="155">
        <f>IF(H49&lt;&gt;'Raw candidate data'!O49,1,'Raw candidate data'!M49)</f>
      </c>
      <c r="F49" s="398">
        <f t="shared" si="2"/>
      </c>
      <c r="G49" s="390">
        <f>'Raw FRM data'!R49</f>
      </c>
      <c r="H49" s="391">
        <f>'Raw candidate data'!O49</f>
      </c>
      <c r="K49" s="400">
        <f t="shared" si="1"/>
      </c>
    </row>
    <row r="50" spans="2:11" ht="12.75">
      <c r="B50" s="380">
        <v>40</v>
      </c>
      <c r="C50" s="397">
        <f>IF(ISBLANK('Raw FRM data'!C50),'Raw candidate data'!C50,'Raw FRM data'!C50)</f>
      </c>
      <c r="D50" s="155">
        <f>IF(G50&lt;&gt;'Raw FRM data'!R50,1,'Raw FRM data'!M50)</f>
      </c>
      <c r="E50" s="155">
        <f>IF(H50&lt;&gt;'Raw candidate data'!O50,1,'Raw candidate data'!M50)</f>
      </c>
      <c r="F50" s="398">
        <f t="shared" si="2"/>
      </c>
      <c r="G50" s="390">
        <f>'Raw FRM data'!R50</f>
      </c>
      <c r="H50" s="391">
        <f>'Raw candidate data'!O50</f>
      </c>
      <c r="K50" s="400">
        <f t="shared" si="1"/>
      </c>
    </row>
    <row r="51" spans="2:11" ht="12.75">
      <c r="B51" s="380">
        <v>41</v>
      </c>
      <c r="C51" s="397">
        <f>IF(ISBLANK('Raw FRM data'!C51),'Raw candidate data'!C51,'Raw FRM data'!C51)</f>
      </c>
      <c r="D51" s="155">
        <f>IF(G51&lt;&gt;'Raw FRM data'!R51,1,'Raw FRM data'!M51)</f>
      </c>
      <c r="E51" s="155">
        <f>IF(H51&lt;&gt;'Raw candidate data'!O51,1,'Raw candidate data'!M51)</f>
      </c>
      <c r="F51" s="398">
        <f t="shared" si="2"/>
      </c>
      <c r="G51" s="390">
        <f>'Raw FRM data'!R51</f>
      </c>
      <c r="H51" s="391">
        <f>'Raw candidate data'!O51</f>
      </c>
      <c r="K51" s="400">
        <f t="shared" si="1"/>
      </c>
    </row>
    <row r="52" spans="2:11" ht="12.75">
      <c r="B52" s="380">
        <v>42</v>
      </c>
      <c r="C52" s="397">
        <f>IF(ISBLANK('Raw FRM data'!C52),'Raw candidate data'!C52,'Raw FRM data'!C52)</f>
      </c>
      <c r="D52" s="155">
        <f>IF(G52&lt;&gt;'Raw FRM data'!R52,1,'Raw FRM data'!M52)</f>
      </c>
      <c r="E52" s="155">
        <f>IF(H52&lt;&gt;'Raw candidate data'!O52,1,'Raw candidate data'!M52)</f>
      </c>
      <c r="F52" s="398">
        <f t="shared" si="2"/>
      </c>
      <c r="G52" s="390">
        <f>'Raw FRM data'!R52</f>
      </c>
      <c r="H52" s="391">
        <f>'Raw candidate data'!O52</f>
      </c>
      <c r="K52" s="400">
        <f t="shared" si="1"/>
      </c>
    </row>
    <row r="53" spans="2:11" ht="12.75">
      <c r="B53" s="380">
        <v>43</v>
      </c>
      <c r="C53" s="397">
        <f>IF(ISBLANK('Raw FRM data'!C53),'Raw candidate data'!C53,'Raw FRM data'!C53)</f>
      </c>
      <c r="D53" s="155">
        <f>IF(G53&lt;&gt;'Raw FRM data'!R53,1,'Raw FRM data'!M53)</f>
      </c>
      <c r="E53" s="155">
        <f>IF(H53&lt;&gt;'Raw candidate data'!O53,1,'Raw candidate data'!M53)</f>
      </c>
      <c r="F53" s="398">
        <f t="shared" si="2"/>
      </c>
      <c r="G53" s="390">
        <f>'Raw FRM data'!R53</f>
      </c>
      <c r="H53" s="391">
        <f>'Raw candidate data'!O53</f>
      </c>
      <c r="K53" s="400">
        <f t="shared" si="1"/>
      </c>
    </row>
    <row r="54" spans="2:11" ht="12.75">
      <c r="B54" s="380">
        <v>44</v>
      </c>
      <c r="C54" s="397">
        <f>IF(ISBLANK('Raw FRM data'!C54),'Raw candidate data'!C54,'Raw FRM data'!C54)</f>
      </c>
      <c r="D54" s="155">
        <f>IF(G54&lt;&gt;'Raw FRM data'!R54,1,'Raw FRM data'!M54)</f>
      </c>
      <c r="E54" s="155">
        <f>IF(H54&lt;&gt;'Raw candidate data'!O54,1,'Raw candidate data'!M54)</f>
      </c>
      <c r="F54" s="398">
        <f t="shared" si="2"/>
      </c>
      <c r="G54" s="390">
        <f>'Raw FRM data'!R54</f>
      </c>
      <c r="H54" s="391">
        <f>'Raw candidate data'!O54</f>
      </c>
      <c r="K54" s="400">
        <f t="shared" si="1"/>
      </c>
    </row>
    <row r="55" spans="2:11" ht="12.75">
      <c r="B55" s="380">
        <v>45</v>
      </c>
      <c r="C55" s="397">
        <f>IF(ISBLANK('Raw FRM data'!C55),'Raw candidate data'!C55,'Raw FRM data'!C55)</f>
      </c>
      <c r="D55" s="155">
        <f>IF(G55&lt;&gt;'Raw FRM data'!R55,1,'Raw FRM data'!M55)</f>
      </c>
      <c r="E55" s="155">
        <f>IF(H55&lt;&gt;'Raw candidate data'!O55,1,'Raw candidate data'!M55)</f>
      </c>
      <c r="F55" s="398">
        <f t="shared" si="2"/>
      </c>
      <c r="G55" s="390">
        <f>'Raw FRM data'!R55</f>
      </c>
      <c r="H55" s="391">
        <f>'Raw candidate data'!O55</f>
      </c>
      <c r="K55" s="400">
        <f t="shared" si="1"/>
      </c>
    </row>
    <row r="56" spans="2:11" ht="12.75">
      <c r="B56" s="380">
        <v>46</v>
      </c>
      <c r="C56" s="397">
        <f>IF(ISBLANK('Raw FRM data'!C56),'Raw candidate data'!C56,'Raw FRM data'!C56)</f>
      </c>
      <c r="D56" s="155">
        <f>IF(G56&lt;&gt;'Raw FRM data'!R56,1,'Raw FRM data'!M56)</f>
      </c>
      <c r="E56" s="155">
        <f>IF(H56&lt;&gt;'Raw candidate data'!O56,1,'Raw candidate data'!M56)</f>
      </c>
      <c r="F56" s="398">
        <f t="shared" si="2"/>
      </c>
      <c r="G56" s="390">
        <f>'Raw FRM data'!R56</f>
      </c>
      <c r="H56" s="391">
        <f>'Raw candidate data'!O56</f>
      </c>
      <c r="K56" s="400">
        <f t="shared" si="1"/>
      </c>
    </row>
    <row r="57" spans="2:11" ht="12.75">
      <c r="B57" s="380">
        <v>47</v>
      </c>
      <c r="C57" s="397">
        <f>IF(ISBLANK('Raw FRM data'!C57),'Raw candidate data'!C57,'Raw FRM data'!C57)</f>
      </c>
      <c r="D57" s="155">
        <f>IF(G57&lt;&gt;'Raw FRM data'!R57,1,'Raw FRM data'!M57)</f>
      </c>
      <c r="E57" s="155">
        <f>IF(H57&lt;&gt;'Raw candidate data'!O57,1,'Raw candidate data'!M57)</f>
      </c>
      <c r="F57" s="398">
        <f t="shared" si="2"/>
      </c>
      <c r="G57" s="390">
        <f>'Raw FRM data'!R57</f>
      </c>
      <c r="H57" s="391">
        <f>'Raw candidate data'!O57</f>
      </c>
      <c r="K57" s="400">
        <f t="shared" si="1"/>
      </c>
    </row>
    <row r="58" spans="2:11" ht="12.75">
      <c r="B58" s="380">
        <v>48</v>
      </c>
      <c r="C58" s="397">
        <f>IF(ISBLANK('Raw FRM data'!C58),'Raw candidate data'!C58,'Raw FRM data'!C58)</f>
      </c>
      <c r="D58" s="155">
        <f>IF(G58&lt;&gt;'Raw FRM data'!R58,1,'Raw FRM data'!M58)</f>
      </c>
      <c r="E58" s="155">
        <f>IF(H58&lt;&gt;'Raw candidate data'!O58,1,'Raw candidate data'!M58)</f>
      </c>
      <c r="F58" s="398">
        <f t="shared" si="2"/>
      </c>
      <c r="G58" s="390">
        <f>'Raw FRM data'!R58</f>
      </c>
      <c r="H58" s="391">
        <f>'Raw candidate data'!O58</f>
      </c>
      <c r="K58" s="400">
        <f t="shared" si="1"/>
      </c>
    </row>
    <row r="59" spans="2:11" ht="12.75">
      <c r="B59" s="380">
        <v>49</v>
      </c>
      <c r="C59" s="397">
        <f>IF(ISBLANK('Raw FRM data'!C59),'Raw candidate data'!C59,'Raw FRM data'!C59)</f>
      </c>
      <c r="D59" s="155">
        <f>IF(G59&lt;&gt;'Raw FRM data'!R59,1,'Raw FRM data'!M59)</f>
      </c>
      <c r="E59" s="155">
        <f>IF(H59&lt;&gt;'Raw candidate data'!O59,1,'Raw candidate data'!M59)</f>
      </c>
      <c r="F59" s="398">
        <f t="shared" si="2"/>
      </c>
      <c r="G59" s="390">
        <f>'Raw FRM data'!R59</f>
      </c>
      <c r="H59" s="391">
        <f>'Raw candidate data'!O59</f>
      </c>
      <c r="K59" s="400">
        <f t="shared" si="1"/>
      </c>
    </row>
    <row r="60" spans="2:11" ht="12.75">
      <c r="B60" s="380">
        <v>50</v>
      </c>
      <c r="C60" s="397">
        <f>IF(ISBLANK('Raw FRM data'!C60),'Raw candidate data'!C60,'Raw FRM data'!C60)</f>
      </c>
      <c r="D60" s="155">
        <f>IF(G60&lt;&gt;'Raw FRM data'!R60,1,'Raw FRM data'!M60)</f>
      </c>
      <c r="E60" s="155">
        <f>IF(H60&lt;&gt;'Raw candidate data'!O60,1,'Raw candidate data'!M60)</f>
      </c>
      <c r="F60" s="398">
        <f aca="true" t="shared" si="3" ref="F60:F123">IF(OR(G60="",H60=""),"","ok")</f>
      </c>
      <c r="G60" s="390">
        <f>'Raw FRM data'!R60</f>
      </c>
      <c r="H60" s="391">
        <f>'Raw candidate data'!O60</f>
      </c>
      <c r="K60" s="400">
        <f t="shared" si="1"/>
      </c>
    </row>
    <row r="61" spans="2:11" ht="12.75">
      <c r="B61" s="380">
        <v>51</v>
      </c>
      <c r="C61" s="397">
        <f>IF(ISBLANK('Raw FRM data'!C61),'Raw candidate data'!C61,'Raw FRM data'!C61)</f>
      </c>
      <c r="D61" s="155">
        <f>IF(G61&lt;&gt;'Raw FRM data'!R61,1,'Raw FRM data'!M61)</f>
      </c>
      <c r="E61" s="155">
        <f>IF(H61&lt;&gt;'Raw candidate data'!O61,1,'Raw candidate data'!M61)</f>
      </c>
      <c r="F61" s="398">
        <f t="shared" si="3"/>
      </c>
      <c r="G61" s="390">
        <f>'Raw FRM data'!R61</f>
      </c>
      <c r="H61" s="391">
        <f>'Raw candidate data'!O61</f>
      </c>
      <c r="K61" s="400">
        <f t="shared" si="1"/>
      </c>
    </row>
    <row r="62" spans="2:11" ht="12.75">
      <c r="B62" s="380">
        <v>52</v>
      </c>
      <c r="C62" s="397">
        <f>IF(ISBLANK('Raw FRM data'!C62),'Raw candidate data'!C62,'Raw FRM data'!C62)</f>
      </c>
      <c r="D62" s="155">
        <f>IF(G62&lt;&gt;'Raw FRM data'!R62,1,'Raw FRM data'!M62)</f>
      </c>
      <c r="E62" s="155">
        <f>IF(H62&lt;&gt;'Raw candidate data'!O62,1,'Raw candidate data'!M62)</f>
      </c>
      <c r="F62" s="398">
        <f t="shared" si="3"/>
      </c>
      <c r="G62" s="390">
        <f>'Raw FRM data'!R62</f>
      </c>
      <c r="H62" s="391">
        <f>'Raw candidate data'!O62</f>
      </c>
      <c r="K62" s="400">
        <f t="shared" si="1"/>
      </c>
    </row>
    <row r="63" spans="2:11" ht="12.75">
      <c r="B63" s="380">
        <v>53</v>
      </c>
      <c r="C63" s="397">
        <f>IF(ISBLANK('Raw FRM data'!C63),'Raw candidate data'!C63,'Raw FRM data'!C63)</f>
      </c>
      <c r="D63" s="155">
        <f>IF(G63&lt;&gt;'Raw FRM data'!R63,1,'Raw FRM data'!M63)</f>
      </c>
      <c r="E63" s="155">
        <f>IF(H63&lt;&gt;'Raw candidate data'!O63,1,'Raw candidate data'!M63)</f>
      </c>
      <c r="F63" s="398">
        <f t="shared" si="3"/>
      </c>
      <c r="G63" s="390">
        <f>'Raw FRM data'!R63</f>
      </c>
      <c r="H63" s="391">
        <f>'Raw candidate data'!O63</f>
      </c>
      <c r="K63" s="400">
        <f t="shared" si="1"/>
      </c>
    </row>
    <row r="64" spans="2:11" ht="12.75">
      <c r="B64" s="380">
        <v>54</v>
      </c>
      <c r="C64" s="397">
        <f>IF(ISBLANK('Raw FRM data'!C64),'Raw candidate data'!C64,'Raw FRM data'!C64)</f>
      </c>
      <c r="D64" s="155">
        <f>IF(G64&lt;&gt;'Raw FRM data'!R64,1,'Raw FRM data'!M64)</f>
      </c>
      <c r="E64" s="155">
        <f>IF(H64&lt;&gt;'Raw candidate data'!O64,1,'Raw candidate data'!M64)</f>
      </c>
      <c r="F64" s="398">
        <f t="shared" si="3"/>
      </c>
      <c r="G64" s="390">
        <f>'Raw FRM data'!R64</f>
      </c>
      <c r="H64" s="391">
        <f>'Raw candidate data'!O64</f>
      </c>
      <c r="K64" s="400">
        <f t="shared" si="1"/>
      </c>
    </row>
    <row r="65" spans="2:11" ht="12.75">
      <c r="B65" s="380">
        <v>55</v>
      </c>
      <c r="C65" s="397">
        <f>IF(ISBLANK('Raw FRM data'!C65),'Raw candidate data'!C65,'Raw FRM data'!C65)</f>
      </c>
      <c r="D65" s="155">
        <f>IF(G65&lt;&gt;'Raw FRM data'!R65,1,'Raw FRM data'!M65)</f>
      </c>
      <c r="E65" s="155">
        <f>IF(H65&lt;&gt;'Raw candidate data'!O65,1,'Raw candidate data'!M65)</f>
      </c>
      <c r="F65" s="398">
        <f t="shared" si="3"/>
      </c>
      <c r="G65" s="390">
        <f>'Raw FRM data'!R65</f>
      </c>
      <c r="H65" s="391">
        <f>'Raw candidate data'!O65</f>
      </c>
      <c r="K65" s="400">
        <f t="shared" si="1"/>
      </c>
    </row>
    <row r="66" spans="2:11" ht="12.75">
      <c r="B66" s="380">
        <v>56</v>
      </c>
      <c r="C66" s="397">
        <f>IF(ISBLANK('Raw FRM data'!C66),'Raw candidate data'!C66,'Raw FRM data'!C66)</f>
      </c>
      <c r="D66" s="155">
        <f>IF(G66&lt;&gt;'Raw FRM data'!R66,1,'Raw FRM data'!M66)</f>
      </c>
      <c r="E66" s="155">
        <f>IF(H66&lt;&gt;'Raw candidate data'!O66,1,'Raw candidate data'!M66)</f>
      </c>
      <c r="F66" s="398">
        <f t="shared" si="3"/>
      </c>
      <c r="G66" s="390">
        <f>'Raw FRM data'!R66</f>
      </c>
      <c r="H66" s="391">
        <f>'Raw candidate data'!O66</f>
      </c>
      <c r="K66" s="400">
        <f t="shared" si="1"/>
      </c>
    </row>
    <row r="67" spans="2:11" ht="12.75">
      <c r="B67" s="380">
        <v>57</v>
      </c>
      <c r="C67" s="397">
        <f>IF(ISBLANK('Raw FRM data'!C67),'Raw candidate data'!C67,'Raw FRM data'!C67)</f>
      </c>
      <c r="D67" s="155">
        <f>IF(G67&lt;&gt;'Raw FRM data'!R67,1,'Raw FRM data'!M67)</f>
      </c>
      <c r="E67" s="155">
        <f>IF(H67&lt;&gt;'Raw candidate data'!O67,1,'Raw candidate data'!M67)</f>
      </c>
      <c r="F67" s="398">
        <f t="shared" si="3"/>
      </c>
      <c r="G67" s="390">
        <f>'Raw FRM data'!R67</f>
      </c>
      <c r="H67" s="391">
        <f>'Raw candidate data'!O67</f>
      </c>
      <c r="K67" s="400">
        <f t="shared" si="1"/>
      </c>
    </row>
    <row r="68" spans="2:11" ht="12.75">
      <c r="B68" s="380">
        <v>58</v>
      </c>
      <c r="C68" s="397">
        <f>IF(ISBLANK('Raw FRM data'!C68),'Raw candidate data'!C68,'Raw FRM data'!C68)</f>
      </c>
      <c r="D68" s="155">
        <f>IF(G68&lt;&gt;'Raw FRM data'!R68,1,'Raw FRM data'!M68)</f>
      </c>
      <c r="E68" s="155">
        <f>IF(H68&lt;&gt;'Raw candidate data'!O68,1,'Raw candidate data'!M68)</f>
      </c>
      <c r="F68" s="398">
        <f t="shared" si="3"/>
      </c>
      <c r="G68" s="390">
        <f>'Raw FRM data'!R68</f>
      </c>
      <c r="H68" s="391">
        <f>'Raw candidate data'!O68</f>
      </c>
      <c r="K68" s="400">
        <f t="shared" si="1"/>
      </c>
    </row>
    <row r="69" spans="2:11" ht="12.75">
      <c r="B69" s="380">
        <v>59</v>
      </c>
      <c r="C69" s="397">
        <f>IF(ISBLANK('Raw FRM data'!C69),'Raw candidate data'!C69,'Raw FRM data'!C69)</f>
      </c>
      <c r="D69" s="155">
        <f>IF(G69&lt;&gt;'Raw FRM data'!R69,1,'Raw FRM data'!M69)</f>
      </c>
      <c r="E69" s="155">
        <f>IF(H69&lt;&gt;'Raw candidate data'!O69,1,'Raw candidate data'!M69)</f>
      </c>
      <c r="F69" s="398">
        <f t="shared" si="3"/>
      </c>
      <c r="G69" s="390">
        <f>'Raw FRM data'!R69</f>
      </c>
      <c r="H69" s="391">
        <f>'Raw candidate data'!O69</f>
      </c>
      <c r="K69" s="400">
        <f t="shared" si="1"/>
      </c>
    </row>
    <row r="70" spans="2:11" ht="12.75">
      <c r="B70" s="380">
        <v>60</v>
      </c>
      <c r="C70" s="397">
        <f>IF(ISBLANK('Raw FRM data'!C70),'Raw candidate data'!C70,'Raw FRM data'!C70)</f>
      </c>
      <c r="D70" s="155">
        <f>IF(G70&lt;&gt;'Raw FRM data'!R70,1,'Raw FRM data'!M70)</f>
      </c>
      <c r="E70" s="155">
        <f>IF(H70&lt;&gt;'Raw candidate data'!O70,1,'Raw candidate data'!M70)</f>
      </c>
      <c r="F70" s="398">
        <f t="shared" si="3"/>
      </c>
      <c r="G70" s="390">
        <f>'Raw FRM data'!R70</f>
      </c>
      <c r="H70" s="391">
        <f>'Raw candidate data'!O70</f>
      </c>
      <c r="K70" s="400">
        <f t="shared" si="1"/>
      </c>
    </row>
    <row r="71" spans="2:11" ht="12.75">
      <c r="B71" s="380">
        <v>61</v>
      </c>
      <c r="C71" s="397">
        <f>IF(ISBLANK('Raw FRM data'!C71),'Raw candidate data'!C71,'Raw FRM data'!C71)</f>
      </c>
      <c r="D71" s="155">
        <f>IF(G71&lt;&gt;'Raw FRM data'!R71,1,'Raw FRM data'!M71)</f>
      </c>
      <c r="E71" s="155">
        <f>IF(H71&lt;&gt;'Raw candidate data'!O71,1,'Raw candidate data'!M71)</f>
      </c>
      <c r="F71" s="398">
        <f t="shared" si="3"/>
      </c>
      <c r="G71" s="390">
        <f>'Raw FRM data'!R71</f>
      </c>
      <c r="H71" s="391">
        <f>'Raw candidate data'!O71</f>
      </c>
      <c r="K71" s="400">
        <f t="shared" si="1"/>
      </c>
    </row>
    <row r="72" spans="2:11" ht="12.75">
      <c r="B72" s="380">
        <v>62</v>
      </c>
      <c r="C72" s="397">
        <f>IF(ISBLANK('Raw FRM data'!C72),'Raw candidate data'!C72,'Raw FRM data'!C72)</f>
      </c>
      <c r="D72" s="155">
        <f>IF(G72&lt;&gt;'Raw FRM data'!R72,1,'Raw FRM data'!M72)</f>
      </c>
      <c r="E72" s="155">
        <f>IF(H72&lt;&gt;'Raw candidate data'!O72,1,'Raw candidate data'!M72)</f>
      </c>
      <c r="F72" s="398">
        <f t="shared" si="3"/>
      </c>
      <c r="G72" s="390">
        <f>'Raw FRM data'!R72</f>
      </c>
      <c r="H72" s="391">
        <f>'Raw candidate data'!O72</f>
      </c>
      <c r="K72" s="400">
        <f t="shared" si="1"/>
      </c>
    </row>
    <row r="73" spans="2:11" ht="12.75">
      <c r="B73" s="380">
        <v>63</v>
      </c>
      <c r="C73" s="397">
        <f>IF(ISBLANK('Raw FRM data'!C73),'Raw candidate data'!C73,'Raw FRM data'!C73)</f>
      </c>
      <c r="D73" s="155">
        <f>IF(G73&lt;&gt;'Raw FRM data'!R73,1,'Raw FRM data'!M73)</f>
      </c>
      <c r="E73" s="155">
        <f>IF(H73&lt;&gt;'Raw candidate data'!O73,1,'Raw candidate data'!M73)</f>
      </c>
      <c r="F73" s="398">
        <f t="shared" si="3"/>
      </c>
      <c r="G73" s="390">
        <f>'Raw FRM data'!R73</f>
      </c>
      <c r="H73" s="391">
        <f>'Raw candidate data'!O73</f>
      </c>
      <c r="K73" s="400">
        <f t="shared" si="1"/>
      </c>
    </row>
    <row r="74" spans="2:11" ht="12.75">
      <c r="B74" s="380">
        <v>64</v>
      </c>
      <c r="C74" s="397">
        <f>IF(ISBLANK('Raw FRM data'!C74),'Raw candidate data'!C74,'Raw FRM data'!C74)</f>
      </c>
      <c r="D74" s="155">
        <f>IF(G74&lt;&gt;'Raw FRM data'!R74,1,'Raw FRM data'!M74)</f>
      </c>
      <c r="E74" s="155">
        <f>IF(H74&lt;&gt;'Raw candidate data'!O74,1,'Raw candidate data'!M74)</f>
      </c>
      <c r="F74" s="398">
        <f t="shared" si="3"/>
      </c>
      <c r="G74" s="390">
        <f>'Raw FRM data'!R74</f>
      </c>
      <c r="H74" s="391">
        <f>'Raw candidate data'!O74</f>
      </c>
      <c r="K74" s="400">
        <f t="shared" si="1"/>
      </c>
    </row>
    <row r="75" spans="2:11" ht="12.75">
      <c r="B75" s="380">
        <v>65</v>
      </c>
      <c r="C75" s="397">
        <f>IF(ISBLANK('Raw FRM data'!C75),'Raw candidate data'!C75,'Raw FRM data'!C75)</f>
      </c>
      <c r="D75" s="155">
        <f>IF(G75&lt;&gt;'Raw FRM data'!R75,1,'Raw FRM data'!M75)</f>
      </c>
      <c r="E75" s="155">
        <f>IF(H75&lt;&gt;'Raw candidate data'!O75,1,'Raw candidate data'!M75)</f>
      </c>
      <c r="F75" s="398">
        <f t="shared" si="3"/>
      </c>
      <c r="G75" s="390">
        <f>'Raw FRM data'!R75</f>
      </c>
      <c r="H75" s="391">
        <f>'Raw candidate data'!O75</f>
      </c>
      <c r="K75" s="400">
        <f t="shared" si="1"/>
      </c>
    </row>
    <row r="76" spans="2:11" ht="12.75">
      <c r="B76" s="380">
        <v>66</v>
      </c>
      <c r="C76" s="397">
        <f>IF(ISBLANK('Raw FRM data'!C76),'Raw candidate data'!C76,'Raw FRM data'!C76)</f>
      </c>
      <c r="D76" s="155">
        <f>IF(G76&lt;&gt;'Raw FRM data'!R76,1,'Raw FRM data'!M76)</f>
      </c>
      <c r="E76" s="155">
        <f>IF(H76&lt;&gt;'Raw candidate data'!O76,1,'Raw candidate data'!M76)</f>
      </c>
      <c r="F76" s="398">
        <f t="shared" si="3"/>
      </c>
      <c r="G76" s="390">
        <f>'Raw FRM data'!R76</f>
      </c>
      <c r="H76" s="391">
        <f>'Raw candidate data'!O76</f>
      </c>
      <c r="K76" s="400">
        <f t="shared" si="1"/>
      </c>
    </row>
    <row r="77" spans="2:11" ht="12.75">
      <c r="B77" s="380">
        <v>67</v>
      </c>
      <c r="C77" s="397">
        <f>IF(ISBLANK('Raw FRM data'!C77),'Raw candidate data'!C77,'Raw FRM data'!C77)</f>
      </c>
      <c r="D77" s="155">
        <f>IF(G77&lt;&gt;'Raw FRM data'!R77,1,'Raw FRM data'!M77)</f>
      </c>
      <c r="E77" s="155">
        <f>IF(H77&lt;&gt;'Raw candidate data'!O77,1,'Raw candidate data'!M77)</f>
      </c>
      <c r="F77" s="398">
        <f t="shared" si="3"/>
      </c>
      <c r="G77" s="390">
        <f>'Raw FRM data'!R77</f>
      </c>
      <c r="H77" s="391">
        <f>'Raw candidate data'!O77</f>
      </c>
      <c r="K77" s="400">
        <f t="shared" si="1"/>
      </c>
    </row>
    <row r="78" spans="2:11" ht="12.75">
      <c r="B78" s="380">
        <v>68</v>
      </c>
      <c r="C78" s="397">
        <f>IF(ISBLANK('Raw FRM data'!C78),'Raw candidate data'!C78,'Raw FRM data'!C78)</f>
      </c>
      <c r="D78" s="155">
        <f>IF(G78&lt;&gt;'Raw FRM data'!R78,1,'Raw FRM data'!M78)</f>
      </c>
      <c r="E78" s="155">
        <f>IF(H78&lt;&gt;'Raw candidate data'!O78,1,'Raw candidate data'!M78)</f>
      </c>
      <c r="F78" s="398">
        <f t="shared" si="3"/>
      </c>
      <c r="G78" s="390">
        <f>'Raw FRM data'!R78</f>
      </c>
      <c r="H78" s="391">
        <f>'Raw candidate data'!O78</f>
      </c>
      <c r="K78" s="400">
        <f aca="true" t="shared" si="4" ref="K78:K132">IF(OR(ISBLANK(G78),G78=""),"",IF(G78&lt;3,"FRM value is &lt; 3 ug/m3; to exclude it, change 'ok' to 'x' and click 'ok' in Validity col. filter.",""))</f>
      </c>
    </row>
    <row r="79" spans="2:11" ht="12.75">
      <c r="B79" s="380">
        <v>69</v>
      </c>
      <c r="C79" s="397">
        <f>IF(ISBLANK('Raw FRM data'!C79),'Raw candidate data'!C79,'Raw FRM data'!C79)</f>
      </c>
      <c r="D79" s="155">
        <f>IF(G79&lt;&gt;'Raw FRM data'!R79,1,'Raw FRM data'!M79)</f>
      </c>
      <c r="E79" s="155">
        <f>IF(H79&lt;&gt;'Raw candidate data'!O79,1,'Raw candidate data'!M79)</f>
      </c>
      <c r="F79" s="398">
        <f t="shared" si="3"/>
      </c>
      <c r="G79" s="390">
        <f>'Raw FRM data'!R79</f>
      </c>
      <c r="H79" s="391">
        <f>'Raw candidate data'!O79</f>
      </c>
      <c r="K79" s="400">
        <f t="shared" si="4"/>
      </c>
    </row>
    <row r="80" spans="2:11" ht="12.75">
      <c r="B80" s="380">
        <v>70</v>
      </c>
      <c r="C80" s="397">
        <f>IF(ISBLANK('Raw FRM data'!C80),'Raw candidate data'!C80,'Raw FRM data'!C80)</f>
      </c>
      <c r="D80" s="155">
        <f>IF(G80&lt;&gt;'Raw FRM data'!R80,1,'Raw FRM data'!M80)</f>
      </c>
      <c r="E80" s="155">
        <f>IF(H80&lt;&gt;'Raw candidate data'!O80,1,'Raw candidate data'!M80)</f>
      </c>
      <c r="F80" s="398">
        <f t="shared" si="3"/>
      </c>
      <c r="G80" s="390">
        <f>'Raw FRM data'!R80</f>
      </c>
      <c r="H80" s="391">
        <f>'Raw candidate data'!O80</f>
      </c>
      <c r="K80" s="400">
        <f t="shared" si="4"/>
      </c>
    </row>
    <row r="81" spans="2:11" ht="12.75">
      <c r="B81" s="380">
        <v>71</v>
      </c>
      <c r="C81" s="397">
        <f>IF(ISBLANK('Raw FRM data'!C81),'Raw candidate data'!C81,'Raw FRM data'!C81)</f>
      </c>
      <c r="D81" s="155">
        <f>IF(G81&lt;&gt;'Raw FRM data'!R81,1,'Raw FRM data'!M81)</f>
      </c>
      <c r="E81" s="155">
        <f>IF(H81&lt;&gt;'Raw candidate data'!O81,1,'Raw candidate data'!M81)</f>
      </c>
      <c r="F81" s="398">
        <f t="shared" si="3"/>
      </c>
      <c r="G81" s="390">
        <f>'Raw FRM data'!R81</f>
      </c>
      <c r="H81" s="391">
        <f>'Raw candidate data'!O81</f>
      </c>
      <c r="K81" s="400">
        <f t="shared" si="4"/>
      </c>
    </row>
    <row r="82" spans="2:11" ht="12.75">
      <c r="B82" s="380">
        <v>72</v>
      </c>
      <c r="C82" s="397">
        <f>IF(ISBLANK('Raw FRM data'!C82),'Raw candidate data'!C82,'Raw FRM data'!C82)</f>
      </c>
      <c r="D82" s="155">
        <f>IF(G82&lt;&gt;'Raw FRM data'!R82,1,'Raw FRM data'!M82)</f>
      </c>
      <c r="E82" s="155">
        <f>IF(H82&lt;&gt;'Raw candidate data'!O82,1,'Raw candidate data'!M82)</f>
      </c>
      <c r="F82" s="398">
        <f t="shared" si="3"/>
      </c>
      <c r="G82" s="390">
        <f>'Raw FRM data'!R82</f>
      </c>
      <c r="H82" s="391">
        <f>'Raw candidate data'!O82</f>
      </c>
      <c r="K82" s="400">
        <f t="shared" si="4"/>
      </c>
    </row>
    <row r="83" spans="2:11" ht="12.75">
      <c r="B83" s="380">
        <v>73</v>
      </c>
      <c r="C83" s="397">
        <f>IF(ISBLANK('Raw FRM data'!C83),'Raw candidate data'!C83,'Raw FRM data'!C83)</f>
      </c>
      <c r="D83" s="155">
        <f>IF(G83&lt;&gt;'Raw FRM data'!R83,1,'Raw FRM data'!M83)</f>
      </c>
      <c r="E83" s="155">
        <f>IF(H83&lt;&gt;'Raw candidate data'!O83,1,'Raw candidate data'!M83)</f>
      </c>
      <c r="F83" s="398">
        <f t="shared" si="3"/>
      </c>
      <c r="G83" s="390">
        <f>'Raw FRM data'!R83</f>
      </c>
      <c r="H83" s="391">
        <f>'Raw candidate data'!O83</f>
      </c>
      <c r="K83" s="400">
        <f t="shared" si="4"/>
      </c>
    </row>
    <row r="84" spans="2:11" ht="12.75">
      <c r="B84" s="380">
        <v>74</v>
      </c>
      <c r="C84" s="397">
        <f>IF(ISBLANK('Raw FRM data'!C84),'Raw candidate data'!C84,'Raw FRM data'!C84)</f>
      </c>
      <c r="D84" s="155">
        <f>IF(G84&lt;&gt;'Raw FRM data'!R84,1,'Raw FRM data'!M84)</f>
      </c>
      <c r="E84" s="155">
        <f>IF(H84&lt;&gt;'Raw candidate data'!O84,1,'Raw candidate data'!M84)</f>
      </c>
      <c r="F84" s="398">
        <f t="shared" si="3"/>
      </c>
      <c r="G84" s="390">
        <f>'Raw FRM data'!R84</f>
      </c>
      <c r="H84" s="391">
        <f>'Raw candidate data'!O84</f>
      </c>
      <c r="K84" s="400">
        <f t="shared" si="4"/>
      </c>
    </row>
    <row r="85" spans="2:11" ht="12.75">
      <c r="B85" s="380">
        <v>75</v>
      </c>
      <c r="C85" s="397">
        <f>IF(ISBLANK('Raw FRM data'!C85),'Raw candidate data'!C85,'Raw FRM data'!C85)</f>
      </c>
      <c r="D85" s="155">
        <f>IF(G85&lt;&gt;'Raw FRM data'!R85,1,'Raw FRM data'!M85)</f>
      </c>
      <c r="E85" s="155">
        <f>IF(H85&lt;&gt;'Raw candidate data'!O85,1,'Raw candidate data'!M85)</f>
      </c>
      <c r="F85" s="398">
        <f t="shared" si="3"/>
      </c>
      <c r="G85" s="390">
        <f>'Raw FRM data'!R85</f>
      </c>
      <c r="H85" s="391">
        <f>'Raw candidate data'!O85</f>
      </c>
      <c r="K85" s="400">
        <f t="shared" si="4"/>
      </c>
    </row>
    <row r="86" spans="2:11" ht="12.75">
      <c r="B86" s="380">
        <v>76</v>
      </c>
      <c r="C86" s="397">
        <f>IF(ISBLANK('Raw FRM data'!C86),'Raw candidate data'!C86,'Raw FRM data'!C86)</f>
      </c>
      <c r="D86" s="155">
        <f>IF(G86&lt;&gt;'Raw FRM data'!R86,1,'Raw FRM data'!M86)</f>
      </c>
      <c r="E86" s="155">
        <f>IF(H86&lt;&gt;'Raw candidate data'!O86,1,'Raw candidate data'!M86)</f>
      </c>
      <c r="F86" s="398">
        <f t="shared" si="3"/>
      </c>
      <c r="G86" s="390">
        <f>'Raw FRM data'!R86</f>
      </c>
      <c r="H86" s="391">
        <f>'Raw candidate data'!O86</f>
      </c>
      <c r="K86" s="400">
        <f t="shared" si="4"/>
      </c>
    </row>
    <row r="87" spans="2:11" ht="12.75">
      <c r="B87" s="380">
        <v>77</v>
      </c>
      <c r="C87" s="397">
        <f>IF(ISBLANK('Raw FRM data'!C87),'Raw candidate data'!C87,'Raw FRM data'!C87)</f>
      </c>
      <c r="D87" s="155">
        <f>IF(G87&lt;&gt;'Raw FRM data'!R87,1,'Raw FRM data'!M87)</f>
      </c>
      <c r="E87" s="155">
        <f>IF(H87&lt;&gt;'Raw candidate data'!O87,1,'Raw candidate data'!M87)</f>
      </c>
      <c r="F87" s="398">
        <f t="shared" si="3"/>
      </c>
      <c r="G87" s="390">
        <f>'Raw FRM data'!R87</f>
      </c>
      <c r="H87" s="391">
        <f>'Raw candidate data'!O87</f>
      </c>
      <c r="K87" s="400">
        <f t="shared" si="4"/>
      </c>
    </row>
    <row r="88" spans="2:11" ht="12.75">
      <c r="B88" s="380">
        <v>78</v>
      </c>
      <c r="C88" s="397">
        <f>IF(ISBLANK('Raw FRM data'!C88),'Raw candidate data'!C88,'Raw FRM data'!C88)</f>
      </c>
      <c r="D88" s="155">
        <f>IF(G88&lt;&gt;'Raw FRM data'!R88,1,'Raw FRM data'!M88)</f>
      </c>
      <c r="E88" s="155">
        <f>IF(H88&lt;&gt;'Raw candidate data'!O88,1,'Raw candidate data'!M88)</f>
      </c>
      <c r="F88" s="398">
        <f t="shared" si="3"/>
      </c>
      <c r="G88" s="390">
        <f>'Raw FRM data'!R88</f>
      </c>
      <c r="H88" s="391">
        <f>'Raw candidate data'!O88</f>
      </c>
      <c r="K88" s="400">
        <f t="shared" si="4"/>
      </c>
    </row>
    <row r="89" spans="2:11" ht="12.75">
      <c r="B89" s="380">
        <v>79</v>
      </c>
      <c r="C89" s="397">
        <f>IF(ISBLANK('Raw FRM data'!C89),'Raw candidate data'!C89,'Raw FRM data'!C89)</f>
      </c>
      <c r="D89" s="155">
        <f>IF(G89&lt;&gt;'Raw FRM data'!R89,1,'Raw FRM data'!M89)</f>
      </c>
      <c r="E89" s="155">
        <f>IF(H89&lt;&gt;'Raw candidate data'!O89,1,'Raw candidate data'!M89)</f>
      </c>
      <c r="F89" s="398">
        <f t="shared" si="3"/>
      </c>
      <c r="G89" s="390">
        <f>'Raw FRM data'!R89</f>
      </c>
      <c r="H89" s="391">
        <f>'Raw candidate data'!O89</f>
      </c>
      <c r="K89" s="400">
        <f t="shared" si="4"/>
      </c>
    </row>
    <row r="90" spans="2:11" ht="12.75">
      <c r="B90" s="380">
        <v>80</v>
      </c>
      <c r="C90" s="397">
        <f>IF(ISBLANK('Raw FRM data'!C90),'Raw candidate data'!C90,'Raw FRM data'!C90)</f>
      </c>
      <c r="D90" s="155">
        <f>IF(G90&lt;&gt;'Raw FRM data'!R90,1,'Raw FRM data'!M90)</f>
      </c>
      <c r="E90" s="155">
        <f>IF(H90&lt;&gt;'Raw candidate data'!O90,1,'Raw candidate data'!M90)</f>
      </c>
      <c r="F90" s="398">
        <f t="shared" si="3"/>
      </c>
      <c r="G90" s="390">
        <f>'Raw FRM data'!R90</f>
      </c>
      <c r="H90" s="391">
        <f>'Raw candidate data'!O90</f>
      </c>
      <c r="K90" s="400">
        <f t="shared" si="4"/>
      </c>
    </row>
    <row r="91" spans="2:11" ht="12.75">
      <c r="B91" s="380">
        <v>81</v>
      </c>
      <c r="C91" s="397">
        <f>IF(ISBLANK('Raw FRM data'!C91),'Raw candidate data'!C91,'Raw FRM data'!C91)</f>
      </c>
      <c r="D91" s="155">
        <f>IF(G91&lt;&gt;'Raw FRM data'!R91,1,'Raw FRM data'!M91)</f>
      </c>
      <c r="E91" s="155">
        <f>IF(H91&lt;&gt;'Raw candidate data'!O91,1,'Raw candidate data'!M91)</f>
      </c>
      <c r="F91" s="398">
        <f t="shared" si="3"/>
      </c>
      <c r="G91" s="390">
        <f>'Raw FRM data'!R91</f>
      </c>
      <c r="H91" s="391">
        <f>'Raw candidate data'!O91</f>
      </c>
      <c r="K91" s="400">
        <f t="shared" si="4"/>
      </c>
    </row>
    <row r="92" spans="2:11" ht="12.75">
      <c r="B92" s="380">
        <v>82</v>
      </c>
      <c r="C92" s="397">
        <f>IF(ISBLANK('Raw FRM data'!C92),'Raw candidate data'!C92,'Raw FRM data'!C92)</f>
      </c>
      <c r="D92" s="155">
        <f>IF(G92&lt;&gt;'Raw FRM data'!R92,1,'Raw FRM data'!M92)</f>
      </c>
      <c r="E92" s="155">
        <f>IF(H92&lt;&gt;'Raw candidate data'!O92,1,'Raw candidate data'!M92)</f>
      </c>
      <c r="F92" s="398">
        <f t="shared" si="3"/>
      </c>
      <c r="G92" s="390">
        <f>'Raw FRM data'!R92</f>
      </c>
      <c r="H92" s="391">
        <f>'Raw candidate data'!O92</f>
      </c>
      <c r="K92" s="400">
        <f t="shared" si="4"/>
      </c>
    </row>
    <row r="93" spans="2:11" ht="12.75">
      <c r="B93" s="380">
        <v>83</v>
      </c>
      <c r="C93" s="397">
        <f>IF(ISBLANK('Raw FRM data'!C93),'Raw candidate data'!C93,'Raw FRM data'!C93)</f>
      </c>
      <c r="D93" s="155">
        <f>IF(G93&lt;&gt;'Raw FRM data'!R93,1,'Raw FRM data'!M93)</f>
      </c>
      <c r="E93" s="155">
        <f>IF(H93&lt;&gt;'Raw candidate data'!O93,1,'Raw candidate data'!M93)</f>
      </c>
      <c r="F93" s="398">
        <f t="shared" si="3"/>
      </c>
      <c r="G93" s="390">
        <f>'Raw FRM data'!R93</f>
      </c>
      <c r="H93" s="391">
        <f>'Raw candidate data'!O93</f>
      </c>
      <c r="K93" s="400">
        <f t="shared" si="4"/>
      </c>
    </row>
    <row r="94" spans="2:11" ht="12.75">
      <c r="B94" s="380">
        <v>84</v>
      </c>
      <c r="C94" s="397">
        <f>IF(ISBLANK('Raw FRM data'!C94),'Raw candidate data'!C94,'Raw FRM data'!C94)</f>
      </c>
      <c r="D94" s="155">
        <f>IF(G94&lt;&gt;'Raw FRM data'!R94,1,'Raw FRM data'!M94)</f>
      </c>
      <c r="E94" s="155">
        <f>IF(H94&lt;&gt;'Raw candidate data'!O94,1,'Raw candidate data'!M94)</f>
      </c>
      <c r="F94" s="398">
        <f t="shared" si="3"/>
      </c>
      <c r="G94" s="390">
        <f>'Raw FRM data'!R94</f>
      </c>
      <c r="H94" s="391">
        <f>'Raw candidate data'!O94</f>
      </c>
      <c r="K94" s="400">
        <f t="shared" si="4"/>
      </c>
    </row>
    <row r="95" spans="2:11" ht="12.75">
      <c r="B95" s="380">
        <v>85</v>
      </c>
      <c r="C95" s="397">
        <f>IF(ISBLANK('Raw FRM data'!C95),'Raw candidate data'!C95,'Raw FRM data'!C95)</f>
      </c>
      <c r="D95" s="155">
        <f>IF(G95&lt;&gt;'Raw FRM data'!R95,1,'Raw FRM data'!M95)</f>
      </c>
      <c r="E95" s="155">
        <f>IF(H95&lt;&gt;'Raw candidate data'!O95,1,'Raw candidate data'!M95)</f>
      </c>
      <c r="F95" s="398">
        <f t="shared" si="3"/>
      </c>
      <c r="G95" s="390">
        <f>'Raw FRM data'!R95</f>
      </c>
      <c r="H95" s="391">
        <f>'Raw candidate data'!O95</f>
      </c>
      <c r="K95" s="400">
        <f t="shared" si="4"/>
      </c>
    </row>
    <row r="96" spans="2:11" ht="12.75">
      <c r="B96" s="380">
        <v>86</v>
      </c>
      <c r="C96" s="397">
        <f>IF(ISBLANK('Raw FRM data'!C96),'Raw candidate data'!C96,'Raw FRM data'!C96)</f>
      </c>
      <c r="D96" s="155">
        <f>IF(G96&lt;&gt;'Raw FRM data'!R96,1,'Raw FRM data'!M96)</f>
      </c>
      <c r="E96" s="155">
        <f>IF(H96&lt;&gt;'Raw candidate data'!O96,1,'Raw candidate data'!M96)</f>
      </c>
      <c r="F96" s="398">
        <f t="shared" si="3"/>
      </c>
      <c r="G96" s="390">
        <f>'Raw FRM data'!R96</f>
      </c>
      <c r="H96" s="391">
        <f>'Raw candidate data'!O96</f>
      </c>
      <c r="K96" s="400">
        <f t="shared" si="4"/>
      </c>
    </row>
    <row r="97" spans="2:11" ht="12.75">
      <c r="B97" s="380">
        <v>87</v>
      </c>
      <c r="C97" s="397">
        <f>IF(ISBLANK('Raw FRM data'!C97),'Raw candidate data'!C97,'Raw FRM data'!C97)</f>
      </c>
      <c r="D97" s="155">
        <f>IF(G97&lt;&gt;'Raw FRM data'!R97,1,'Raw FRM data'!M97)</f>
      </c>
      <c r="E97" s="155">
        <f>IF(H97&lt;&gt;'Raw candidate data'!O97,1,'Raw candidate data'!M97)</f>
      </c>
      <c r="F97" s="398">
        <f t="shared" si="3"/>
      </c>
      <c r="G97" s="390">
        <f>'Raw FRM data'!R97</f>
      </c>
      <c r="H97" s="391">
        <f>'Raw candidate data'!O97</f>
      </c>
      <c r="K97" s="400">
        <f t="shared" si="4"/>
      </c>
    </row>
    <row r="98" spans="2:11" ht="12.75">
      <c r="B98" s="380">
        <v>88</v>
      </c>
      <c r="C98" s="397">
        <f>IF(ISBLANK('Raw FRM data'!C98),'Raw candidate data'!C98,'Raw FRM data'!C98)</f>
      </c>
      <c r="D98" s="155">
        <f>IF(G98&lt;&gt;'Raw FRM data'!R98,1,'Raw FRM data'!M98)</f>
      </c>
      <c r="E98" s="155">
        <f>IF(H98&lt;&gt;'Raw candidate data'!O98,1,'Raw candidate data'!M98)</f>
      </c>
      <c r="F98" s="398">
        <f t="shared" si="3"/>
      </c>
      <c r="G98" s="390">
        <f>'Raw FRM data'!R98</f>
      </c>
      <c r="H98" s="391">
        <f>'Raw candidate data'!O98</f>
      </c>
      <c r="K98" s="400">
        <f t="shared" si="4"/>
      </c>
    </row>
    <row r="99" spans="2:11" ht="12.75">
      <c r="B99" s="380">
        <v>89</v>
      </c>
      <c r="C99" s="397">
        <f>IF(ISBLANK('Raw FRM data'!C99),'Raw candidate data'!C99,'Raw FRM data'!C99)</f>
      </c>
      <c r="D99" s="155">
        <f>IF(G99&lt;&gt;'Raw FRM data'!R99,1,'Raw FRM data'!M99)</f>
      </c>
      <c r="E99" s="155">
        <f>IF(H99&lt;&gt;'Raw candidate data'!O99,1,'Raw candidate data'!M99)</f>
      </c>
      <c r="F99" s="398">
        <f t="shared" si="3"/>
      </c>
      <c r="G99" s="390">
        <f>'Raw FRM data'!R99</f>
      </c>
      <c r="H99" s="391">
        <f>'Raw candidate data'!O99</f>
      </c>
      <c r="K99" s="400">
        <f t="shared" si="4"/>
      </c>
    </row>
    <row r="100" spans="2:11" ht="12.75">
      <c r="B100" s="380">
        <v>90</v>
      </c>
      <c r="C100" s="397">
        <f>IF(ISBLANK('Raw FRM data'!C100),'Raw candidate data'!C100,'Raw FRM data'!C100)</f>
      </c>
      <c r="D100" s="155">
        <f>IF(G100&lt;&gt;'Raw FRM data'!R100,1,'Raw FRM data'!M100)</f>
      </c>
      <c r="E100" s="155">
        <f>IF(H100&lt;&gt;'Raw candidate data'!O100,1,'Raw candidate data'!M100)</f>
      </c>
      <c r="F100" s="398">
        <f t="shared" si="3"/>
      </c>
      <c r="G100" s="390">
        <f>'Raw FRM data'!R100</f>
      </c>
      <c r="H100" s="391">
        <f>'Raw candidate data'!O100</f>
      </c>
      <c r="K100" s="400">
        <f t="shared" si="4"/>
      </c>
    </row>
    <row r="101" spans="2:11" ht="12.75">
      <c r="B101" s="380">
        <v>91</v>
      </c>
      <c r="C101" s="397">
        <f>IF(ISBLANK('Raw FRM data'!C101),'Raw candidate data'!C101,'Raw FRM data'!C101)</f>
      </c>
      <c r="D101" s="155">
        <f>IF(G101&lt;&gt;'Raw FRM data'!R101,1,'Raw FRM data'!M101)</f>
      </c>
      <c r="E101" s="155">
        <f>IF(H101&lt;&gt;'Raw candidate data'!O101,1,'Raw candidate data'!M101)</f>
      </c>
      <c r="F101" s="398">
        <f t="shared" si="3"/>
      </c>
      <c r="G101" s="390">
        <f>'Raw FRM data'!R101</f>
      </c>
      <c r="H101" s="391">
        <f>'Raw candidate data'!O101</f>
      </c>
      <c r="K101" s="400">
        <f t="shared" si="4"/>
      </c>
    </row>
    <row r="102" spans="2:11" ht="12.75">
      <c r="B102" s="380">
        <v>92</v>
      </c>
      <c r="C102" s="397">
        <f>IF(ISBLANK('Raw FRM data'!C102),'Raw candidate data'!C102,'Raw FRM data'!C102)</f>
      </c>
      <c r="D102" s="155">
        <f>IF(G102&lt;&gt;'Raw FRM data'!R102,1,'Raw FRM data'!M102)</f>
      </c>
      <c r="E102" s="155">
        <f>IF(H102&lt;&gt;'Raw candidate data'!O102,1,'Raw candidate data'!M102)</f>
      </c>
      <c r="F102" s="398">
        <f t="shared" si="3"/>
      </c>
      <c r="G102" s="390">
        <f>'Raw FRM data'!R102</f>
      </c>
      <c r="H102" s="391">
        <f>'Raw candidate data'!O102</f>
      </c>
      <c r="K102" s="400">
        <f t="shared" si="4"/>
      </c>
    </row>
    <row r="103" spans="2:11" ht="12.75">
      <c r="B103" s="380">
        <v>93</v>
      </c>
      <c r="C103" s="397">
        <f>IF(ISBLANK('Raw FRM data'!C103),'Raw candidate data'!C103,'Raw FRM data'!C103)</f>
      </c>
      <c r="D103" s="155">
        <f>IF(G103&lt;&gt;'Raw FRM data'!R103,1,'Raw FRM data'!M103)</f>
      </c>
      <c r="E103" s="155">
        <f>IF(H103&lt;&gt;'Raw candidate data'!O103,1,'Raw candidate data'!M103)</f>
      </c>
      <c r="F103" s="398">
        <f t="shared" si="3"/>
      </c>
      <c r="G103" s="390">
        <f>'Raw FRM data'!R103</f>
      </c>
      <c r="H103" s="391">
        <f>'Raw candidate data'!O103</f>
      </c>
      <c r="K103" s="400">
        <f t="shared" si="4"/>
      </c>
    </row>
    <row r="104" spans="2:11" ht="12.75">
      <c r="B104" s="380">
        <v>94</v>
      </c>
      <c r="C104" s="397">
        <f>IF(ISBLANK('Raw FRM data'!C104),'Raw candidate data'!C104,'Raw FRM data'!C104)</f>
      </c>
      <c r="D104" s="155">
        <f>IF(G104&lt;&gt;'Raw FRM data'!R104,1,'Raw FRM data'!M104)</f>
      </c>
      <c r="E104" s="155">
        <f>IF(H104&lt;&gt;'Raw candidate data'!O104,1,'Raw candidate data'!M104)</f>
      </c>
      <c r="F104" s="398">
        <f t="shared" si="3"/>
      </c>
      <c r="G104" s="390">
        <f>'Raw FRM data'!R104</f>
      </c>
      <c r="H104" s="391">
        <f>'Raw candidate data'!O104</f>
      </c>
      <c r="K104" s="400">
        <f t="shared" si="4"/>
      </c>
    </row>
    <row r="105" spans="2:11" ht="12.75">
      <c r="B105" s="380">
        <v>95</v>
      </c>
      <c r="C105" s="397">
        <f>IF(ISBLANK('Raw FRM data'!C105),'Raw candidate data'!C105,'Raw FRM data'!C105)</f>
      </c>
      <c r="D105" s="155">
        <f>IF(G105&lt;&gt;'Raw FRM data'!R105,1,'Raw FRM data'!M105)</f>
      </c>
      <c r="E105" s="155">
        <f>IF(H105&lt;&gt;'Raw candidate data'!O105,1,'Raw candidate data'!M105)</f>
      </c>
      <c r="F105" s="398">
        <f t="shared" si="3"/>
      </c>
      <c r="G105" s="390">
        <f>'Raw FRM data'!R105</f>
      </c>
      <c r="H105" s="391">
        <f>'Raw candidate data'!O105</f>
      </c>
      <c r="K105" s="400">
        <f t="shared" si="4"/>
      </c>
    </row>
    <row r="106" spans="2:11" ht="12.75">
      <c r="B106" s="380">
        <v>96</v>
      </c>
      <c r="C106" s="397">
        <f>IF(ISBLANK('Raw FRM data'!C106),'Raw candidate data'!C106,'Raw FRM data'!C106)</f>
      </c>
      <c r="D106" s="155">
        <f>IF(G106&lt;&gt;'Raw FRM data'!R106,1,'Raw FRM data'!M106)</f>
      </c>
      <c r="E106" s="155">
        <f>IF(H106&lt;&gt;'Raw candidate data'!O106,1,'Raw candidate data'!M106)</f>
      </c>
      <c r="F106" s="398">
        <f t="shared" si="3"/>
      </c>
      <c r="G106" s="390">
        <f>'Raw FRM data'!R106</f>
      </c>
      <c r="H106" s="391">
        <f>'Raw candidate data'!O106</f>
      </c>
      <c r="K106" s="400">
        <f t="shared" si="4"/>
      </c>
    </row>
    <row r="107" spans="2:11" ht="12.75">
      <c r="B107" s="380">
        <v>97</v>
      </c>
      <c r="C107" s="397">
        <f>IF(ISBLANK('Raw FRM data'!C107),'Raw candidate data'!C107,'Raw FRM data'!C107)</f>
      </c>
      <c r="D107" s="155">
        <f>IF(G107&lt;&gt;'Raw FRM data'!R107,1,'Raw FRM data'!M107)</f>
      </c>
      <c r="E107" s="155">
        <f>IF(H107&lt;&gt;'Raw candidate data'!O107,1,'Raw candidate data'!M107)</f>
      </c>
      <c r="F107" s="398">
        <f t="shared" si="3"/>
      </c>
      <c r="G107" s="390">
        <f>'Raw FRM data'!R107</f>
      </c>
      <c r="H107" s="391">
        <f>'Raw candidate data'!O107</f>
      </c>
      <c r="K107" s="400">
        <f t="shared" si="4"/>
      </c>
    </row>
    <row r="108" spans="2:11" ht="12.75">
      <c r="B108" s="380">
        <v>98</v>
      </c>
      <c r="C108" s="397">
        <f>IF(ISBLANK('Raw FRM data'!C108),'Raw candidate data'!C108,'Raw FRM data'!C108)</f>
      </c>
      <c r="D108" s="155">
        <f>IF(G108&lt;&gt;'Raw FRM data'!R108,1,'Raw FRM data'!M108)</f>
      </c>
      <c r="E108" s="155">
        <f>IF(H108&lt;&gt;'Raw candidate data'!O108,1,'Raw candidate data'!M108)</f>
      </c>
      <c r="F108" s="398">
        <f t="shared" si="3"/>
      </c>
      <c r="G108" s="390">
        <f>'Raw FRM data'!R108</f>
      </c>
      <c r="H108" s="391">
        <f>'Raw candidate data'!O108</f>
      </c>
      <c r="K108" s="400">
        <f t="shared" si="4"/>
      </c>
    </row>
    <row r="109" spans="2:11" ht="12.75">
      <c r="B109" s="380">
        <v>99</v>
      </c>
      <c r="C109" s="397">
        <f>IF(ISBLANK('Raw FRM data'!C109),'Raw candidate data'!C109,'Raw FRM data'!C109)</f>
      </c>
      <c r="D109" s="155">
        <f>IF(G109&lt;&gt;'Raw FRM data'!R109,1,'Raw FRM data'!M109)</f>
      </c>
      <c r="E109" s="155">
        <f>IF(H109&lt;&gt;'Raw candidate data'!O109,1,'Raw candidate data'!M109)</f>
      </c>
      <c r="F109" s="398">
        <f t="shared" si="3"/>
      </c>
      <c r="G109" s="390">
        <f>'Raw FRM data'!R109</f>
      </c>
      <c r="H109" s="391">
        <f>'Raw candidate data'!O109</f>
      </c>
      <c r="K109" s="400">
        <f t="shared" si="4"/>
      </c>
    </row>
    <row r="110" spans="2:11" ht="12.75">
      <c r="B110" s="380">
        <v>100</v>
      </c>
      <c r="C110" s="397">
        <f>IF(ISBLANK('Raw FRM data'!C110),'Raw candidate data'!C110,'Raw FRM data'!C110)</f>
      </c>
      <c r="D110" s="155">
        <f>IF(G110&lt;&gt;'Raw FRM data'!R110,1,'Raw FRM data'!M110)</f>
      </c>
      <c r="E110" s="155">
        <f>IF(H110&lt;&gt;'Raw candidate data'!O110,1,'Raw candidate data'!M110)</f>
      </c>
      <c r="F110" s="398">
        <f t="shared" si="3"/>
      </c>
      <c r="G110" s="390">
        <f>'Raw FRM data'!R110</f>
      </c>
      <c r="H110" s="391">
        <f>'Raw candidate data'!O110</f>
      </c>
      <c r="K110" s="400">
        <f t="shared" si="4"/>
      </c>
    </row>
    <row r="111" spans="2:11" ht="12.75">
      <c r="B111" s="380">
        <v>101</v>
      </c>
      <c r="C111" s="397">
        <f>IF(ISBLANK('Raw FRM data'!C111),'Raw candidate data'!C111,'Raw FRM data'!C111)</f>
      </c>
      <c r="D111" s="155">
        <f>IF(G111&lt;&gt;'Raw FRM data'!R111,1,'Raw FRM data'!M111)</f>
      </c>
      <c r="E111" s="155">
        <f>IF(H111&lt;&gt;'Raw candidate data'!O111,1,'Raw candidate data'!M111)</f>
      </c>
      <c r="F111" s="398">
        <f t="shared" si="3"/>
      </c>
      <c r="G111" s="390">
        <f>'Raw FRM data'!R111</f>
      </c>
      <c r="H111" s="391">
        <f>'Raw candidate data'!O111</f>
      </c>
      <c r="K111" s="400">
        <f t="shared" si="4"/>
      </c>
    </row>
    <row r="112" spans="2:11" ht="12.75">
      <c r="B112" s="380">
        <v>102</v>
      </c>
      <c r="C112" s="397">
        <f>IF(ISBLANK('Raw FRM data'!C112),'Raw candidate data'!C112,'Raw FRM data'!C112)</f>
      </c>
      <c r="D112" s="155">
        <f>IF(G112&lt;&gt;'Raw FRM data'!R112,1,'Raw FRM data'!M112)</f>
      </c>
      <c r="E112" s="155">
        <f>IF(H112&lt;&gt;'Raw candidate data'!O112,1,'Raw candidate data'!M112)</f>
      </c>
      <c r="F112" s="398">
        <f t="shared" si="3"/>
      </c>
      <c r="G112" s="390">
        <f>'Raw FRM data'!R112</f>
      </c>
      <c r="H112" s="391">
        <f>'Raw candidate data'!O112</f>
      </c>
      <c r="K112" s="400">
        <f t="shared" si="4"/>
      </c>
    </row>
    <row r="113" spans="2:11" ht="12.75">
      <c r="B113" s="380">
        <v>103</v>
      </c>
      <c r="C113" s="397">
        <f>IF(ISBLANK('Raw FRM data'!C113),'Raw candidate data'!C113,'Raw FRM data'!C113)</f>
      </c>
      <c r="D113" s="155">
        <f>IF(G113&lt;&gt;'Raw FRM data'!R113,1,'Raw FRM data'!M113)</f>
      </c>
      <c r="E113" s="155">
        <f>IF(H113&lt;&gt;'Raw candidate data'!O113,1,'Raw candidate data'!M113)</f>
      </c>
      <c r="F113" s="398">
        <f t="shared" si="3"/>
      </c>
      <c r="G113" s="390">
        <f>'Raw FRM data'!R113</f>
      </c>
      <c r="H113" s="391">
        <f>'Raw candidate data'!O113</f>
      </c>
      <c r="K113" s="400">
        <f t="shared" si="4"/>
      </c>
    </row>
    <row r="114" spans="2:11" ht="12.75">
      <c r="B114" s="380">
        <v>104</v>
      </c>
      <c r="C114" s="397">
        <f>IF(ISBLANK('Raw FRM data'!C114),'Raw candidate data'!C114,'Raw FRM data'!C114)</f>
      </c>
      <c r="D114" s="155">
        <f>IF(G114&lt;&gt;'Raw FRM data'!R114,1,'Raw FRM data'!M114)</f>
      </c>
      <c r="E114" s="155">
        <f>IF(H114&lt;&gt;'Raw candidate data'!O114,1,'Raw candidate data'!M114)</f>
      </c>
      <c r="F114" s="398">
        <f t="shared" si="3"/>
      </c>
      <c r="G114" s="390">
        <f>'Raw FRM data'!R114</f>
      </c>
      <c r="H114" s="391">
        <f>'Raw candidate data'!O114</f>
      </c>
      <c r="K114" s="400">
        <f t="shared" si="4"/>
      </c>
    </row>
    <row r="115" spans="2:11" ht="12.75">
      <c r="B115" s="380">
        <v>105</v>
      </c>
      <c r="C115" s="397">
        <f>IF(ISBLANK('Raw FRM data'!C115),'Raw candidate data'!C115,'Raw FRM data'!C115)</f>
      </c>
      <c r="D115" s="155">
        <f>IF(G115&lt;&gt;'Raw FRM data'!R115,1,'Raw FRM data'!M115)</f>
      </c>
      <c r="E115" s="155">
        <f>IF(H115&lt;&gt;'Raw candidate data'!O115,1,'Raw candidate data'!M115)</f>
      </c>
      <c r="F115" s="398">
        <f t="shared" si="3"/>
      </c>
      <c r="G115" s="390">
        <f>'Raw FRM data'!R115</f>
      </c>
      <c r="H115" s="391">
        <f>'Raw candidate data'!O115</f>
      </c>
      <c r="K115" s="400">
        <f t="shared" si="4"/>
      </c>
    </row>
    <row r="116" spans="2:11" ht="12.75">
      <c r="B116" s="380">
        <v>106</v>
      </c>
      <c r="C116" s="397">
        <f>IF(ISBLANK('Raw FRM data'!C116),'Raw candidate data'!C116,'Raw FRM data'!C116)</f>
      </c>
      <c r="D116" s="155">
        <f>IF(G116&lt;&gt;'Raw FRM data'!R116,1,'Raw FRM data'!M116)</f>
      </c>
      <c r="E116" s="155">
        <f>IF(H116&lt;&gt;'Raw candidate data'!O116,1,'Raw candidate data'!M116)</f>
      </c>
      <c r="F116" s="398">
        <f t="shared" si="3"/>
      </c>
      <c r="G116" s="390">
        <f>'Raw FRM data'!R116</f>
      </c>
      <c r="H116" s="391">
        <f>'Raw candidate data'!O116</f>
      </c>
      <c r="K116" s="400">
        <f t="shared" si="4"/>
      </c>
    </row>
    <row r="117" spans="2:11" ht="12.75">
      <c r="B117" s="380">
        <v>107</v>
      </c>
      <c r="C117" s="397">
        <f>IF(ISBLANK('Raw FRM data'!C117),'Raw candidate data'!C117,'Raw FRM data'!C117)</f>
      </c>
      <c r="D117" s="155">
        <f>IF(G117&lt;&gt;'Raw FRM data'!R117,1,'Raw FRM data'!M117)</f>
      </c>
      <c r="E117" s="155">
        <f>IF(H117&lt;&gt;'Raw candidate data'!O117,1,'Raw candidate data'!M117)</f>
      </c>
      <c r="F117" s="398">
        <f t="shared" si="3"/>
      </c>
      <c r="G117" s="390">
        <f>'Raw FRM data'!R117</f>
      </c>
      <c r="H117" s="391">
        <f>'Raw candidate data'!O117</f>
      </c>
      <c r="K117" s="400">
        <f t="shared" si="4"/>
      </c>
    </row>
    <row r="118" spans="2:11" ht="12.75">
      <c r="B118" s="380">
        <v>108</v>
      </c>
      <c r="C118" s="397">
        <f>IF(ISBLANK('Raw FRM data'!C118),'Raw candidate data'!C118,'Raw FRM data'!C118)</f>
      </c>
      <c r="D118" s="155">
        <f>IF(G118&lt;&gt;'Raw FRM data'!R118,1,'Raw FRM data'!M118)</f>
      </c>
      <c r="E118" s="155">
        <f>IF(H118&lt;&gt;'Raw candidate data'!O118,1,'Raw candidate data'!M118)</f>
      </c>
      <c r="F118" s="398">
        <f t="shared" si="3"/>
      </c>
      <c r="G118" s="390">
        <f>'Raw FRM data'!R118</f>
      </c>
      <c r="H118" s="391">
        <f>'Raw candidate data'!O118</f>
      </c>
      <c r="K118" s="400">
        <f t="shared" si="4"/>
      </c>
    </row>
    <row r="119" spans="2:11" ht="12.75">
      <c r="B119" s="380">
        <v>109</v>
      </c>
      <c r="C119" s="397">
        <f>IF(ISBLANK('Raw FRM data'!C119),'Raw candidate data'!C119,'Raw FRM data'!C119)</f>
      </c>
      <c r="D119" s="155">
        <f>IF(G119&lt;&gt;'Raw FRM data'!R119,1,'Raw FRM data'!M119)</f>
      </c>
      <c r="E119" s="155">
        <f>IF(H119&lt;&gt;'Raw candidate data'!O119,1,'Raw candidate data'!M119)</f>
      </c>
      <c r="F119" s="398">
        <f t="shared" si="3"/>
      </c>
      <c r="G119" s="390">
        <f>'Raw FRM data'!R119</f>
      </c>
      <c r="H119" s="391">
        <f>'Raw candidate data'!O119</f>
      </c>
      <c r="K119" s="400">
        <f t="shared" si="4"/>
      </c>
    </row>
    <row r="120" spans="2:11" ht="12.75">
      <c r="B120" s="380">
        <v>110</v>
      </c>
      <c r="C120" s="397">
        <f>IF(ISBLANK('Raw FRM data'!C120),'Raw candidate data'!C120,'Raw FRM data'!C120)</f>
      </c>
      <c r="D120" s="155">
        <f>IF(G120&lt;&gt;'Raw FRM data'!R120,1,'Raw FRM data'!M120)</f>
      </c>
      <c r="E120" s="155">
        <f>IF(H120&lt;&gt;'Raw candidate data'!O120,1,'Raw candidate data'!M120)</f>
      </c>
      <c r="F120" s="398">
        <f t="shared" si="3"/>
      </c>
      <c r="G120" s="390">
        <f>'Raw FRM data'!R120</f>
      </c>
      <c r="H120" s="391">
        <f>'Raw candidate data'!O120</f>
      </c>
      <c r="K120" s="400">
        <f t="shared" si="4"/>
      </c>
    </row>
    <row r="121" spans="2:11" ht="12.75">
      <c r="B121" s="380">
        <v>111</v>
      </c>
      <c r="C121" s="397">
        <f>IF(ISBLANK('Raw FRM data'!C121),'Raw candidate data'!C121,'Raw FRM data'!C121)</f>
      </c>
      <c r="D121" s="155">
        <f>IF(G121&lt;&gt;'Raw FRM data'!R121,1,'Raw FRM data'!M121)</f>
      </c>
      <c r="E121" s="155">
        <f>IF(H121&lt;&gt;'Raw candidate data'!O121,1,'Raw candidate data'!M121)</f>
      </c>
      <c r="F121" s="398">
        <f t="shared" si="3"/>
      </c>
      <c r="G121" s="390">
        <f>'Raw FRM data'!R121</f>
      </c>
      <c r="H121" s="391">
        <f>'Raw candidate data'!O121</f>
      </c>
      <c r="K121" s="400">
        <f t="shared" si="4"/>
      </c>
    </row>
    <row r="122" spans="2:11" ht="12.75">
      <c r="B122" s="380">
        <v>112</v>
      </c>
      <c r="C122" s="397">
        <f>IF(ISBLANK('Raw FRM data'!C122),'Raw candidate data'!C122,'Raw FRM data'!C122)</f>
      </c>
      <c r="D122" s="155">
        <f>IF(G122&lt;&gt;'Raw FRM data'!R122,1,'Raw FRM data'!M122)</f>
      </c>
      <c r="E122" s="155">
        <f>IF(H122&lt;&gt;'Raw candidate data'!O122,1,'Raw candidate data'!M122)</f>
      </c>
      <c r="F122" s="398">
        <f t="shared" si="3"/>
      </c>
      <c r="G122" s="390">
        <f>'Raw FRM data'!R122</f>
      </c>
      <c r="H122" s="391">
        <f>'Raw candidate data'!O122</f>
      </c>
      <c r="K122" s="400">
        <f t="shared" si="4"/>
      </c>
    </row>
    <row r="123" spans="2:11" ht="12.75">
      <c r="B123" s="380">
        <v>113</v>
      </c>
      <c r="C123" s="397">
        <f>IF(ISBLANK('Raw FRM data'!C123),'Raw candidate data'!C123,'Raw FRM data'!C123)</f>
      </c>
      <c r="D123" s="155">
        <f>IF(G123&lt;&gt;'Raw FRM data'!R123,1,'Raw FRM data'!M123)</f>
      </c>
      <c r="E123" s="155">
        <f>IF(H123&lt;&gt;'Raw candidate data'!O123,1,'Raw candidate data'!M123)</f>
      </c>
      <c r="F123" s="398">
        <f t="shared" si="3"/>
      </c>
      <c r="G123" s="390">
        <f>'Raw FRM data'!R123</f>
      </c>
      <c r="H123" s="391">
        <f>'Raw candidate data'!O123</f>
      </c>
      <c r="K123" s="400">
        <f t="shared" si="4"/>
      </c>
    </row>
    <row r="124" spans="2:11" ht="12.75">
      <c r="B124" s="380">
        <v>114</v>
      </c>
      <c r="C124" s="397">
        <f>IF(ISBLANK('Raw FRM data'!C124),'Raw candidate data'!C124,'Raw FRM data'!C124)</f>
      </c>
      <c r="D124" s="155">
        <f>IF(G124&lt;&gt;'Raw FRM data'!R124,1,'Raw FRM data'!M124)</f>
      </c>
      <c r="E124" s="155">
        <f>IF(H124&lt;&gt;'Raw candidate data'!O124,1,'Raw candidate data'!M124)</f>
      </c>
      <c r="F124" s="398">
        <f aca="true" t="shared" si="5" ref="F124:F131">IF(OR(G124="",H124=""),"","ok")</f>
      </c>
      <c r="G124" s="390">
        <f>'Raw FRM data'!R124</f>
      </c>
      <c r="H124" s="391">
        <f>'Raw candidate data'!O124</f>
      </c>
      <c r="K124" s="400">
        <f t="shared" si="4"/>
      </c>
    </row>
    <row r="125" spans="2:11" ht="12.75">
      <c r="B125" s="380">
        <v>115</v>
      </c>
      <c r="C125" s="397">
        <f>IF(ISBLANK('Raw FRM data'!C125),'Raw candidate data'!C125,'Raw FRM data'!C125)</f>
      </c>
      <c r="D125" s="155">
        <f>IF(G125&lt;&gt;'Raw FRM data'!R125,1,'Raw FRM data'!M125)</f>
      </c>
      <c r="E125" s="155">
        <f>IF(H125&lt;&gt;'Raw candidate data'!O125,1,'Raw candidate data'!M125)</f>
      </c>
      <c r="F125" s="398">
        <f t="shared" si="5"/>
      </c>
      <c r="G125" s="390">
        <f>'Raw FRM data'!R125</f>
      </c>
      <c r="H125" s="391">
        <f>'Raw candidate data'!O125</f>
      </c>
      <c r="K125" s="400">
        <f t="shared" si="4"/>
      </c>
    </row>
    <row r="126" spans="2:11" ht="12.75">
      <c r="B126" s="380">
        <v>116</v>
      </c>
      <c r="C126" s="397">
        <f>IF(ISBLANK('Raw FRM data'!C126),'Raw candidate data'!C126,'Raw FRM data'!C126)</f>
      </c>
      <c r="D126" s="155">
        <f>IF(G126&lt;&gt;'Raw FRM data'!R126,1,'Raw FRM data'!M126)</f>
      </c>
      <c r="E126" s="155">
        <f>IF(H126&lt;&gt;'Raw candidate data'!O126,1,'Raw candidate data'!M126)</f>
      </c>
      <c r="F126" s="398">
        <f t="shared" si="5"/>
      </c>
      <c r="G126" s="390">
        <f>'Raw FRM data'!R126</f>
      </c>
      <c r="H126" s="391">
        <f>'Raw candidate data'!O126</f>
      </c>
      <c r="K126" s="400">
        <f t="shared" si="4"/>
      </c>
    </row>
    <row r="127" spans="2:11" ht="12.75">
      <c r="B127" s="380">
        <v>117</v>
      </c>
      <c r="C127" s="397">
        <f>IF(ISBLANK('Raw FRM data'!C127),'Raw candidate data'!C127,'Raw FRM data'!C127)</f>
      </c>
      <c r="D127" s="155">
        <f>IF(G127&lt;&gt;'Raw FRM data'!R127,1,'Raw FRM data'!M127)</f>
      </c>
      <c r="E127" s="155">
        <f>IF(H127&lt;&gt;'Raw candidate data'!O127,1,'Raw candidate data'!M127)</f>
      </c>
      <c r="F127" s="398">
        <f t="shared" si="5"/>
      </c>
      <c r="G127" s="390">
        <f>'Raw FRM data'!R127</f>
      </c>
      <c r="H127" s="391">
        <f>'Raw candidate data'!O127</f>
      </c>
      <c r="K127" s="400">
        <f t="shared" si="4"/>
      </c>
    </row>
    <row r="128" spans="2:11" ht="12.75">
      <c r="B128" s="380">
        <v>118</v>
      </c>
      <c r="C128" s="397">
        <f>IF(ISBLANK('Raw FRM data'!C128),'Raw candidate data'!C128,'Raw FRM data'!C128)</f>
      </c>
      <c r="D128" s="155">
        <f>IF(G128&lt;&gt;'Raw FRM data'!R128,1,'Raw FRM data'!M128)</f>
      </c>
      <c r="E128" s="155">
        <f>IF(H128&lt;&gt;'Raw candidate data'!O128,1,'Raw candidate data'!M128)</f>
      </c>
      <c r="F128" s="398">
        <f t="shared" si="5"/>
      </c>
      <c r="G128" s="390">
        <f>'Raw FRM data'!R128</f>
      </c>
      <c r="H128" s="391">
        <f>'Raw candidate data'!O128</f>
      </c>
      <c r="K128" s="400">
        <f t="shared" si="4"/>
      </c>
    </row>
    <row r="129" spans="2:11" ht="12.75">
      <c r="B129" s="380">
        <v>119</v>
      </c>
      <c r="C129" s="397">
        <f>IF(ISBLANK('Raw FRM data'!C129),'Raw candidate data'!C129,'Raw FRM data'!C129)</f>
      </c>
      <c r="D129" s="155">
        <f>IF(G129&lt;&gt;'Raw FRM data'!R129,1,'Raw FRM data'!M129)</f>
      </c>
      <c r="E129" s="155">
        <f>IF(H129&lt;&gt;'Raw candidate data'!O129,1,'Raw candidate data'!M129)</f>
      </c>
      <c r="F129" s="398">
        <f t="shared" si="5"/>
      </c>
      <c r="G129" s="390">
        <f>'Raw FRM data'!R129</f>
      </c>
      <c r="H129" s="391">
        <f>'Raw candidate data'!O129</f>
      </c>
      <c r="K129" s="400">
        <f t="shared" si="4"/>
      </c>
    </row>
    <row r="130" spans="2:11" ht="12.75">
      <c r="B130" s="380">
        <v>120</v>
      </c>
      <c r="C130" s="397">
        <f>IF(ISBLANK('Raw FRM data'!C130),'Raw candidate data'!C130,'Raw FRM data'!C130)</f>
      </c>
      <c r="D130" s="155">
        <f>IF(G130&lt;&gt;'Raw FRM data'!R130,1,'Raw FRM data'!M130)</f>
      </c>
      <c r="E130" s="155">
        <f>IF(H130&lt;&gt;'Raw candidate data'!O130,1,'Raw candidate data'!M130)</f>
      </c>
      <c r="F130" s="398">
        <f t="shared" si="5"/>
      </c>
      <c r="G130" s="390">
        <f>'Raw FRM data'!R130</f>
      </c>
      <c r="H130" s="391">
        <f>'Raw candidate data'!O130</f>
      </c>
      <c r="K130" s="400">
        <f t="shared" si="4"/>
      </c>
    </row>
    <row r="131" spans="2:11" ht="12.75">
      <c r="B131" s="380">
        <v>121</v>
      </c>
      <c r="C131" s="397">
        <f>IF(ISBLANK('Raw FRM data'!C131),'Raw candidate data'!C131,'Raw FRM data'!C131)</f>
      </c>
      <c r="D131" s="155">
        <f>IF(G131&lt;&gt;'Raw FRM data'!R131,1,'Raw FRM data'!M131)</f>
      </c>
      <c r="E131" s="155">
        <f>IF(H131&lt;&gt;'Raw candidate data'!O131,1,'Raw candidate data'!M131)</f>
      </c>
      <c r="F131" s="398">
        <f t="shared" si="5"/>
      </c>
      <c r="G131" s="390">
        <f>'Raw FRM data'!R131</f>
      </c>
      <c r="H131" s="391">
        <f>'Raw candidate data'!O131</f>
      </c>
      <c r="K131" s="400">
        <f t="shared" si="4"/>
      </c>
    </row>
    <row r="132" spans="2:11" ht="13.5" thickBot="1">
      <c r="B132" s="380">
        <v>122</v>
      </c>
      <c r="C132" s="397">
        <f>IF(ISBLANK('Raw FRM data'!C132),'Raw candidate data'!C132,'Raw FRM data'!C132)</f>
      </c>
      <c r="D132" s="155">
        <f>IF(G132&lt;&gt;'Raw FRM data'!R132,1,'Raw FRM data'!M132)</f>
      </c>
      <c r="E132" s="155">
        <f>IF(H132&lt;&gt;'Raw candidate data'!O132,1,'Raw candidate data'!M132)</f>
      </c>
      <c r="F132" s="398">
        <f>IF(OR(G132="",H132=""),"","ok")</f>
      </c>
      <c r="G132" s="390">
        <f>'Raw FRM data'!R132</f>
      </c>
      <c r="H132" s="391">
        <f>'Raw candidate data'!O132</f>
      </c>
      <c r="K132" s="400">
        <f t="shared" si="4"/>
      </c>
    </row>
    <row r="133" spans="2:8" ht="11.25" customHeight="1" thickBot="1" thickTop="1">
      <c r="B133" s="287"/>
      <c r="C133" s="287"/>
      <c r="D133" s="287"/>
      <c r="E133" s="287"/>
      <c r="F133" s="287"/>
      <c r="G133" s="287"/>
      <c r="H133" s="287"/>
    </row>
    <row r="134" spans="3:15" ht="19.5" customHeight="1" thickBot="1" thickTop="1">
      <c r="C134" s="325" t="s">
        <v>58</v>
      </c>
      <c r="D134" s="326"/>
      <c r="E134" s="326"/>
      <c r="F134" s="326"/>
      <c r="G134" s="326"/>
      <c r="H134" s="327">
        <f>IF(ISERROR(AVERAGE(G11:G132)),"",AVERAGE(G11:G132))</f>
      </c>
      <c r="K134" s="165" t="s">
        <v>53</v>
      </c>
      <c r="L134" s="166"/>
      <c r="M134" s="167" t="s">
        <v>70</v>
      </c>
      <c r="N134" s="167" t="s">
        <v>71</v>
      </c>
      <c r="O134" s="172" t="str">
        <f>"Correlation ("&amp;"r)"</f>
        <v>Correlation (r)</v>
      </c>
    </row>
    <row r="135" spans="3:15" ht="18" customHeight="1">
      <c r="C135" s="328" t="s">
        <v>57</v>
      </c>
      <c r="D135" s="329"/>
      <c r="E135" s="329"/>
      <c r="F135" s="329"/>
      <c r="G135" s="330"/>
      <c r="H135" s="331">
        <f>IF(ISERROR(AVERAGE(H11:H132)),"",AVERAGE(H11:H132))</f>
      </c>
      <c r="K135" s="168" t="s">
        <v>66</v>
      </c>
      <c r="L135" s="159"/>
      <c r="M135" s="160">
        <f>IF(H137&gt;1,SLOPE(H11:H132,G11:G132),"")</f>
      </c>
      <c r="N135" s="160">
        <f>IF(H137&gt;1,INTERCEPT(H11:H132,G11:G132),"")</f>
      </c>
      <c r="O135" s="174">
        <f>IF(ISERROR(CORREL(G11:G132,H11:H132)),"",CORREL(G11:G132,H11:H132))</f>
      </c>
    </row>
    <row r="136" spans="3:15" ht="17.25" customHeight="1">
      <c r="C136" s="156" t="s">
        <v>52</v>
      </c>
      <c r="D136" s="157"/>
      <c r="E136" s="157"/>
      <c r="F136" s="157"/>
      <c r="G136" s="157"/>
      <c r="H136" s="158">
        <f>IF(ISERROR(H135/H134),"",H135/H134)</f>
      </c>
      <c r="K136" s="317" t="s">
        <v>65</v>
      </c>
      <c r="L136" s="318" t="s">
        <v>67</v>
      </c>
      <c r="M136" s="183">
        <v>1.1</v>
      </c>
      <c r="N136" s="183">
        <f>IF(M136="","",L147)</f>
      </c>
      <c r="O136" s="185"/>
    </row>
    <row r="137" spans="3:15" ht="18" customHeight="1">
      <c r="C137" s="162" t="s">
        <v>124</v>
      </c>
      <c r="D137" s="161"/>
      <c r="E137" s="161"/>
      <c r="F137" s="161"/>
      <c r="G137" s="161"/>
      <c r="H137" s="441">
        <f>COUNTIF(F11:F132,"ok")+H140</f>
        <v>0</v>
      </c>
      <c r="K137" s="319" t="s">
        <v>146</v>
      </c>
      <c r="L137" s="320" t="s">
        <v>68</v>
      </c>
      <c r="M137" s="183">
        <v>0.9</v>
      </c>
      <c r="N137" s="183">
        <f>IF(M136="","",M147)</f>
      </c>
      <c r="O137" s="175">
        <f>IF(H137&lt;2,"",IF(H138&lt;=0.4,0.93,IF(H138&lt;0.5,0.2*H138+0.85,0.95)))</f>
      </c>
    </row>
    <row r="138" spans="3:15" ht="16.5" customHeight="1" thickBot="1">
      <c r="C138" s="344" t="s">
        <v>123</v>
      </c>
      <c r="D138" s="163"/>
      <c r="E138" s="163"/>
      <c r="F138" s="163"/>
      <c r="G138" s="163"/>
      <c r="H138" s="164">
        <f>IF(ISERROR(STDEV(G11:G132)),"",STDEV(G11:G132)/H134)</f>
      </c>
      <c r="K138" s="169"/>
      <c r="L138" s="170" t="s">
        <v>69</v>
      </c>
      <c r="M138" s="171">
        <f>IF(OR(M135="",M136=""),"",IF(AND(M135&lt;M136,M135&gt;M137),"PASS","FAIL"))</f>
      </c>
      <c r="N138" s="171">
        <f>IF(OR(M135="",M136=""),"",IF(AND(N135&lt;N136,N135&gt;N137),"PASS","FAIL"))</f>
      </c>
      <c r="O138" s="173">
        <f>IF(O137="","",IF(O135&gt;=O137,"PASS","FAIL"))</f>
      </c>
    </row>
    <row r="139" ht="10.5" customHeight="1"/>
    <row r="140" spans="3:11" ht="14.25" customHeight="1">
      <c r="C140" t="s">
        <v>184</v>
      </c>
      <c r="H140">
        <f>COUNTIF(F11:F132,"x")</f>
        <v>0</v>
      </c>
      <c r="K140" s="184" t="s">
        <v>72</v>
      </c>
    </row>
    <row r="141" ht="12.75" customHeight="1"/>
    <row r="142" ht="14.25" customHeight="1"/>
    <row r="143" ht="13.5" customHeight="1"/>
    <row r="144" ht="13.5" customHeight="1"/>
    <row r="145" spans="11:13" ht="13.5" customHeight="1" hidden="1">
      <c r="K145" s="176" t="s">
        <v>60</v>
      </c>
      <c r="L145" s="179" t="s">
        <v>55</v>
      </c>
      <c r="M145" s="180" t="s">
        <v>56</v>
      </c>
    </row>
    <row r="146" spans="11:13" ht="12.75" hidden="1">
      <c r="K146" s="177" t="s">
        <v>63</v>
      </c>
      <c r="L146" s="291">
        <f>IF(M135="","",IF((16.56-15.05*$M$135)&lt;=1.5,16.56-15.05*$M$135,1.5))</f>
      </c>
      <c r="M146" s="293">
        <f>IF(M135="","",IF((13.55-15.05*$M$135)&gt;=-1.5,13.55-15.05*$M$135,-1.5))</f>
      </c>
    </row>
    <row r="147" spans="11:13" ht="12.75" hidden="1">
      <c r="K147" s="177" t="s">
        <v>64</v>
      </c>
      <c r="L147" s="291">
        <f>IF(M135="","",IF((15.05-13.2*$M$135)&lt;=2,15.05-13.2*$M$135,2))</f>
      </c>
      <c r="M147" s="181">
        <f>IF(M135="","",IF((15.05-17.32*$M$135)&gt;=-2,15.05-17.32*$M$135,-2))</f>
      </c>
    </row>
    <row r="148" spans="11:13" ht="12.75" hidden="1">
      <c r="K148" s="177" t="s">
        <v>61</v>
      </c>
      <c r="L148" s="291">
        <f>IF(M135="","",IF((78.95-70.5*$M$135)&lt;=3.5,78.95-70.5*$M$135,3.5))</f>
      </c>
      <c r="M148" s="181">
        <f>IF(M135="","",IF((62.05-70.5*$M$135)&gt;=-3.5,62.05-70.5*$M$135,-3.5))</f>
      </c>
    </row>
    <row r="149" spans="11:13" ht="13.5" hidden="1" thickBot="1">
      <c r="K149" s="178" t="s">
        <v>62</v>
      </c>
      <c r="L149" s="292">
        <f>IF(M135="","",IF((70.5-61.16*$M$135)&lt;=7,70.5-61.16*$M$135,7))</f>
      </c>
      <c r="M149" s="182">
        <f>IF(M135="","",IF((70.5-82.93*$M$135)&gt;=-7,70.5-82.93*$M$135,-7))</f>
      </c>
    </row>
  </sheetData>
  <sheetProtection sheet="1" objects="1" scenarios="1" selectLockedCells="1" autoFilter="0"/>
  <autoFilter ref="B10:H132"/>
  <mergeCells count="4">
    <mergeCell ref="G3:N3"/>
    <mergeCell ref="G4:N4"/>
    <mergeCell ref="G5:N5"/>
    <mergeCell ref="C7:O7"/>
  </mergeCells>
  <conditionalFormatting sqref="G11:G132">
    <cfRule type="cellIs" priority="1" dxfId="0" operator="lessThan" stopIfTrue="1">
      <formula>3</formula>
    </cfRule>
  </conditionalFormatting>
  <conditionalFormatting sqref="F11:F132">
    <cfRule type="expression" priority="2" dxfId="0" stopIfTrue="1">
      <formula>G11&lt;3</formula>
    </cfRule>
  </conditionalFormatting>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3" width="4.8515625" style="0" customWidth="1"/>
    <col min="14" max="14" width="6.00390625" style="0" customWidth="1"/>
    <col min="15" max="15" width="5.28125" style="0" customWidth="1"/>
  </cols>
  <sheetData>
    <row r="1" spans="7:11" ht="18">
      <c r="G1" s="205" t="s">
        <v>183</v>
      </c>
      <c r="K1" s="345"/>
    </row>
    <row r="2" ht="13.5" thickBot="1"/>
    <row r="3" spans="3:15" ht="12.75">
      <c r="C3" s="9" t="s">
        <v>0</v>
      </c>
      <c r="D3" s="23"/>
      <c r="E3" s="475">
        <f>'Raw FRM data'!E5</f>
      </c>
      <c r="F3" s="484"/>
      <c r="G3" s="484"/>
      <c r="H3" s="484"/>
      <c r="I3" s="484"/>
      <c r="J3" s="484"/>
      <c r="K3" s="484"/>
      <c r="L3" s="476"/>
      <c r="M3" s="476"/>
      <c r="N3" s="476"/>
      <c r="O3" s="477"/>
    </row>
    <row r="4" spans="3:15" ht="12.75">
      <c r="C4" s="22" t="s">
        <v>3</v>
      </c>
      <c r="D4" s="24"/>
      <c r="E4" s="462">
        <f>'Raw FRM data'!E6</f>
      </c>
      <c r="F4" s="470"/>
      <c r="G4" s="470"/>
      <c r="H4" s="470"/>
      <c r="I4" s="470"/>
      <c r="J4" s="470"/>
      <c r="K4" s="470"/>
      <c r="L4" s="463"/>
      <c r="M4" s="463"/>
      <c r="N4" s="463"/>
      <c r="O4" s="464"/>
    </row>
    <row r="5" spans="3:15" ht="13.5" thickBot="1">
      <c r="C5" s="14" t="s">
        <v>2</v>
      </c>
      <c r="D5" s="25"/>
      <c r="E5" s="471">
        <f>'Raw FRM data'!E7</f>
      </c>
      <c r="F5" s="472"/>
      <c r="G5" s="472"/>
      <c r="H5" s="472"/>
      <c r="I5" s="472"/>
      <c r="J5" s="472"/>
      <c r="K5" s="472"/>
      <c r="L5" s="473"/>
      <c r="M5" s="473"/>
      <c r="N5" s="473"/>
      <c r="O5" s="474"/>
    </row>
    <row r="6" ht="13.5" customHeight="1" thickBot="1"/>
    <row r="7" spans="3:11" ht="16.5" customHeight="1" thickBot="1">
      <c r="C7" s="274" t="s">
        <v>104</v>
      </c>
      <c r="D7" s="275"/>
      <c r="E7" s="275"/>
      <c r="F7" s="275"/>
      <c r="G7" s="275"/>
      <c r="H7" s="275"/>
      <c r="I7" s="275"/>
      <c r="J7" s="295"/>
      <c r="K7" s="276" t="s">
        <v>20</v>
      </c>
    </row>
    <row r="8" spans="3:14" ht="17.25" customHeight="1">
      <c r="C8" s="272" t="s">
        <v>105</v>
      </c>
      <c r="D8" s="273"/>
      <c r="E8" s="273"/>
      <c r="F8" s="273"/>
      <c r="G8" s="277"/>
      <c r="H8" s="273"/>
      <c r="I8" s="273"/>
      <c r="J8" s="296"/>
      <c r="K8" s="294">
        <f>Regression!H137</f>
        <v>0</v>
      </c>
      <c r="L8">
        <f>IF(Regression!H140&gt;0,"      (Including","")</f>
      </c>
      <c r="M8" s="278">
        <f>IF(Regression!H140&gt;0,Regression!H140,"")</f>
      </c>
      <c r="N8">
        <f>IF(Regression!H140&gt;0,"data sets excluded because FRM conc. &lt; 3.)","")</f>
      </c>
    </row>
    <row r="9" spans="3:11" ht="16.5" customHeight="1">
      <c r="C9" s="321" t="s">
        <v>147</v>
      </c>
      <c r="D9" s="217"/>
      <c r="E9" s="217"/>
      <c r="F9" s="217"/>
      <c r="G9" s="218"/>
      <c r="H9" s="217"/>
      <c r="I9" s="217"/>
      <c r="J9" s="211"/>
      <c r="K9" s="257">
        <v>90</v>
      </c>
    </row>
    <row r="10" spans="3:12" ht="16.5" customHeight="1">
      <c r="C10" s="219" t="s">
        <v>109</v>
      </c>
      <c r="D10" s="220"/>
      <c r="E10" s="220"/>
      <c r="F10" s="220"/>
      <c r="G10" s="221"/>
      <c r="H10" s="222"/>
      <c r="I10" s="217"/>
      <c r="J10" s="487" t="str">
        <f>IF(K9="","",IF(K8&gt;=K9,"OK   ","Insufficient"))</f>
        <v>Insufficient</v>
      </c>
      <c r="K10" s="488"/>
      <c r="L10" s="209"/>
    </row>
    <row r="11" spans="3:12" ht="16.5" customHeight="1" thickBot="1">
      <c r="C11" s="223" t="s">
        <v>59</v>
      </c>
      <c r="D11" s="224"/>
      <c r="E11" s="224"/>
      <c r="F11" s="224"/>
      <c r="G11" s="224"/>
      <c r="H11" s="224"/>
      <c r="I11" s="224"/>
      <c r="J11" s="212"/>
      <c r="K11" s="258">
        <f>IF(K9="","",IF(K9-K8&gt;0,K9-K8,"-- "))</f>
        <v>90</v>
      </c>
      <c r="L11" s="209"/>
    </row>
    <row r="12" spans="4:6" ht="8.25" customHeight="1" thickBot="1">
      <c r="D12" s="210"/>
      <c r="E12" s="210"/>
      <c r="F12" s="210"/>
    </row>
    <row r="13" spans="3:12" ht="16.5" thickTop="1">
      <c r="C13" s="387" t="s">
        <v>9</v>
      </c>
      <c r="D13" s="27"/>
      <c r="E13" s="27"/>
      <c r="F13" s="97"/>
      <c r="G13" s="207" t="s">
        <v>42</v>
      </c>
      <c r="H13" s="206"/>
      <c r="I13" s="109" t="s">
        <v>43</v>
      </c>
      <c r="J13" s="31"/>
      <c r="K13" s="213" t="s">
        <v>44</v>
      </c>
      <c r="L13" s="214"/>
    </row>
    <row r="14" spans="3:12" ht="16.5" thickBot="1">
      <c r="C14" s="271" t="s">
        <v>149</v>
      </c>
      <c r="D14" s="118"/>
      <c r="E14" s="118"/>
      <c r="F14" s="119"/>
      <c r="G14" s="106" t="s">
        <v>39</v>
      </c>
      <c r="H14" s="36" t="s">
        <v>40</v>
      </c>
      <c r="I14" s="106" t="s">
        <v>39</v>
      </c>
      <c r="J14" s="36" t="s">
        <v>40</v>
      </c>
      <c r="K14" s="215" t="s">
        <v>39</v>
      </c>
      <c r="L14" s="216" t="s">
        <v>40</v>
      </c>
    </row>
    <row r="15" spans="3:12" ht="12.75">
      <c r="C15" s="151"/>
      <c r="D15" s="116"/>
      <c r="E15" s="116"/>
      <c r="F15" s="186" t="s">
        <v>46</v>
      </c>
      <c r="G15" s="259">
        <f>Precision!G135</f>
      </c>
      <c r="H15" s="260">
        <f>Precision!H135</f>
      </c>
      <c r="I15" s="259">
        <f>Precision!I135</f>
      </c>
      <c r="J15" s="261">
        <f>Precision!J135</f>
      </c>
      <c r="K15" s="187">
        <f>Precision!K135</f>
      </c>
      <c r="L15" s="188">
        <f>Precision!L135</f>
      </c>
    </row>
    <row r="16" spans="3:12" ht="12.75">
      <c r="C16" s="151"/>
      <c r="D16" s="116"/>
      <c r="E16" s="116"/>
      <c r="F16" s="115" t="s">
        <v>48</v>
      </c>
      <c r="G16" s="262">
        <f>Precision!G136</f>
        <v>0</v>
      </c>
      <c r="H16" s="263">
        <f>Precision!H136</f>
        <v>0</v>
      </c>
      <c r="I16" s="388">
        <f>IF(Precision!I$134&gt;0,Precision!I136,"")</f>
      </c>
      <c r="J16" s="389">
        <f>IF(Precision!J$134&gt;0,Precision!J136,"")</f>
      </c>
      <c r="K16" s="126">
        <f>IF(Precision!K$134&gt;0,Precision!K136,"")</f>
      </c>
      <c r="L16" s="127">
        <f>IF(Precision!L134&gt;0,Precision!L136,"")</f>
      </c>
    </row>
    <row r="17" spans="3:12" ht="12.75">
      <c r="C17" s="150"/>
      <c r="D17" s="145"/>
      <c r="E17" s="145"/>
      <c r="F17" s="114" t="s">
        <v>47</v>
      </c>
      <c r="G17" s="264">
        <f>Precision!G137</f>
        <v>0</v>
      </c>
      <c r="H17" s="265">
        <f>Precision!H137</f>
        <v>0</v>
      </c>
      <c r="I17" s="388">
        <f>IF(Precision!I$134&gt;0,Precision!I137,"")</f>
      </c>
      <c r="J17" s="389">
        <f>IF(Precision!J$134&gt;0,Precision!J137,"")</f>
      </c>
      <c r="K17" s="126">
        <f>IF(Precision!K$134&gt;0,Precision!K137,"")</f>
      </c>
      <c r="L17" s="127">
        <f>IF(Precision!L$134&gt;0,Precision!L137,"")</f>
      </c>
    </row>
    <row r="18" spans="3:12" ht="13.5" thickBot="1">
      <c r="C18" s="152"/>
      <c r="D18" s="135"/>
      <c r="E18" s="135"/>
      <c r="F18" s="135" t="s">
        <v>110</v>
      </c>
      <c r="G18" s="266"/>
      <c r="H18" s="267">
        <f>IF(OR(H15="",G15=""),"",H15/G15)</f>
      </c>
      <c r="I18" s="268"/>
      <c r="J18" s="267">
        <f>IF(OR(J15="",I15=""),"",J15/I15)</f>
      </c>
      <c r="K18" s="138"/>
      <c r="L18" s="139">
        <f>IF(OR(L15="",K15=""),"",L15/K15)</f>
      </c>
    </row>
    <row r="19" spans="7:12" ht="16.5" thickTop="1">
      <c r="G19" s="290" t="s">
        <v>115</v>
      </c>
      <c r="H19" s="240"/>
      <c r="I19" s="240"/>
      <c r="J19" s="240"/>
      <c r="K19" s="241">
        <f>Precision!K141</f>
      </c>
      <c r="L19" s="242">
        <f>Precision!L141</f>
      </c>
    </row>
    <row r="20" spans="7:12" ht="15.75">
      <c r="G20" s="489" t="str">
        <f>"  "&amp;Precision!G142&amp;":"</f>
        <v>  Test requirements - Class III:</v>
      </c>
      <c r="H20" s="490"/>
      <c r="I20" s="490"/>
      <c r="J20" s="491"/>
      <c r="K20" s="243">
        <v>0.1</v>
      </c>
      <c r="L20" s="244">
        <f>Precision!L142</f>
        <v>0.15</v>
      </c>
    </row>
    <row r="21" spans="7:12" ht="16.5" thickBot="1">
      <c r="G21" s="245" t="s">
        <v>116</v>
      </c>
      <c r="H21" s="246"/>
      <c r="I21" s="246"/>
      <c r="J21" s="246"/>
      <c r="K21" s="247">
        <f>Precision!K143</f>
      </c>
      <c r="L21" s="248">
        <f>Precision!L143</f>
      </c>
    </row>
    <row r="22" ht="9" customHeight="1" thickBot="1" thickTop="1"/>
    <row r="23" spans="3:10" ht="16.5" thickBot="1">
      <c r="C23" s="492" t="s">
        <v>53</v>
      </c>
      <c r="D23" s="493"/>
      <c r="E23" s="493"/>
      <c r="F23" s="493"/>
      <c r="G23" s="494"/>
      <c r="H23" s="236" t="s">
        <v>80</v>
      </c>
      <c r="I23" s="225" t="s">
        <v>81</v>
      </c>
      <c r="J23" s="226" t="str">
        <f>"Correlation ("&amp;"r)"</f>
        <v>Correlation (r)</v>
      </c>
    </row>
    <row r="24" spans="3:16" ht="15.75">
      <c r="C24" s="234" t="s">
        <v>66</v>
      </c>
      <c r="D24" s="235"/>
      <c r="E24" s="208"/>
      <c r="F24" s="208"/>
      <c r="G24" s="145"/>
      <c r="H24" s="237">
        <f>Regression!M135</f>
      </c>
      <c r="I24" s="227">
        <f>Regression!N135</f>
      </c>
      <c r="J24" s="228">
        <f>Regression!O135</f>
      </c>
      <c r="L24" s="499">
        <f>IF(OR('Raw FRM data'!M11=1,'Raw candidate data'!M11=1),"Note:  Precision statistics can be calculated only for data sets containing multiple FRM or multiple candidate ARM measurements.","")</f>
      </c>
      <c r="M24" s="500"/>
      <c r="N24" s="500"/>
      <c r="O24" s="500"/>
      <c r="P24" s="500"/>
    </row>
    <row r="25" spans="3:16" ht="15.75">
      <c r="C25" s="498" t="s">
        <v>65</v>
      </c>
      <c r="D25" s="496"/>
      <c r="E25" s="496"/>
      <c r="F25" s="497"/>
      <c r="G25" s="322" t="s">
        <v>67</v>
      </c>
      <c r="H25" s="238">
        <f>Regression!M136</f>
        <v>1.1</v>
      </c>
      <c r="I25" s="229">
        <f>Regression!N136</f>
      </c>
      <c r="J25" s="230"/>
      <c r="L25" s="500"/>
      <c r="M25" s="500"/>
      <c r="N25" s="500"/>
      <c r="O25" s="500"/>
      <c r="P25" s="500"/>
    </row>
    <row r="26" spans="3:16" ht="15.75">
      <c r="C26" s="495" t="str">
        <f>Regression!K137</f>
        <v>Class III</v>
      </c>
      <c r="D26" s="496"/>
      <c r="E26" s="496"/>
      <c r="F26" s="497"/>
      <c r="G26" s="323" t="s">
        <v>68</v>
      </c>
      <c r="H26" s="238">
        <f>Regression!M137</f>
        <v>0.9</v>
      </c>
      <c r="I26" s="229">
        <f>Regression!N137</f>
      </c>
      <c r="J26" s="231">
        <f>Regression!O137</f>
      </c>
      <c r="L26" s="500"/>
      <c r="M26" s="500"/>
      <c r="N26" s="500"/>
      <c r="O26" s="500"/>
      <c r="P26" s="500"/>
    </row>
    <row r="27" spans="3:10" ht="16.5" thickBot="1">
      <c r="C27" s="485" t="s">
        <v>69</v>
      </c>
      <c r="D27" s="486"/>
      <c r="E27" s="486"/>
      <c r="F27" s="486"/>
      <c r="G27" s="486"/>
      <c r="H27" s="239">
        <f>Regression!M138</f>
      </c>
      <c r="I27" s="232">
        <f>Regression!N138</f>
      </c>
      <c r="J27" s="233">
        <f>Regression!O138</f>
      </c>
    </row>
    <row r="28" ht="14.25">
      <c r="H28" s="184" t="s">
        <v>72</v>
      </c>
    </row>
    <row r="51" ht="12.75">
      <c r="C51" s="278" t="s">
        <v>89</v>
      </c>
    </row>
    <row r="52" ht="12.75">
      <c r="C52" s="278" t="s">
        <v>90</v>
      </c>
    </row>
    <row r="66" ht="12.75">
      <c r="G66" t="s">
        <v>127</v>
      </c>
    </row>
    <row r="68" spans="3:17" ht="12.75">
      <c r="C68" t="s">
        <v>106</v>
      </c>
      <c r="G68" s="253" t="s">
        <v>103</v>
      </c>
      <c r="H68" s="254" t="s">
        <v>82</v>
      </c>
      <c r="I68" s="254"/>
      <c r="J68" s="254" t="s">
        <v>83</v>
      </c>
      <c r="K68" s="254"/>
      <c r="L68" s="254" t="s">
        <v>85</v>
      </c>
      <c r="M68" s="254"/>
      <c r="N68" s="254" t="s">
        <v>84</v>
      </c>
      <c r="O68" s="254"/>
      <c r="P68" s="255" t="s">
        <v>92</v>
      </c>
      <c r="Q68" s="256"/>
    </row>
    <row r="69" spans="3:17" ht="12.75">
      <c r="C69" s="251" t="s">
        <v>86</v>
      </c>
      <c r="D69" s="251" t="s">
        <v>143</v>
      </c>
      <c r="G69" s="253" t="s">
        <v>91</v>
      </c>
      <c r="H69" s="253" t="s">
        <v>93</v>
      </c>
      <c r="I69" s="253" t="s">
        <v>94</v>
      </c>
      <c r="J69" s="253" t="s">
        <v>95</v>
      </c>
      <c r="K69" s="253" t="s">
        <v>96</v>
      </c>
      <c r="L69" s="253" t="s">
        <v>97</v>
      </c>
      <c r="M69" s="253" t="s">
        <v>98</v>
      </c>
      <c r="N69" s="253" t="s">
        <v>99</v>
      </c>
      <c r="O69" s="253" t="s">
        <v>100</v>
      </c>
      <c r="P69" s="253" t="s">
        <v>87</v>
      </c>
      <c r="Q69" s="253" t="s">
        <v>88</v>
      </c>
    </row>
    <row r="70" spans="3:17" ht="12.75">
      <c r="C70" s="251" t="s">
        <v>86</v>
      </c>
      <c r="D70" s="251" t="str">
        <f>IF(D69="PM10-2.5","PMc",D69)</f>
        <v>PM2.5</v>
      </c>
      <c r="G70" s="251">
        <v>1</v>
      </c>
      <c r="H70" s="251">
        <v>0.9</v>
      </c>
      <c r="I70" s="251">
        <v>1.5</v>
      </c>
      <c r="J70" s="251">
        <v>0.9</v>
      </c>
      <c r="K70" s="251">
        <v>2</v>
      </c>
      <c r="L70" s="251">
        <v>0.9</v>
      </c>
      <c r="M70" s="251">
        <v>3.5</v>
      </c>
      <c r="N70" s="251">
        <v>0.88</v>
      </c>
      <c r="O70" s="251">
        <v>7</v>
      </c>
      <c r="P70" s="270">
        <f>HLOOKUP($D$72&amp;"S",$H$69:$O$76,2,FALSE)</f>
        <v>0.9</v>
      </c>
      <c r="Q70" s="270">
        <f>HLOOKUP($D$72&amp;"I",$H$69:$O$76,2,FALSE)</f>
        <v>2</v>
      </c>
    </row>
    <row r="71" spans="3:17" ht="12.75">
      <c r="C71" s="251" t="s">
        <v>101</v>
      </c>
      <c r="D71" s="251" t="s">
        <v>144</v>
      </c>
      <c r="G71" s="251">
        <v>2</v>
      </c>
      <c r="H71" s="251">
        <f>(16.56-1.5)/15.05</f>
        <v>1.0006644518272423</v>
      </c>
      <c r="I71" s="251">
        <v>1.5</v>
      </c>
      <c r="J71" s="251">
        <f>(15.05-2)/13.2</f>
        <v>0.9886363636363638</v>
      </c>
      <c r="K71" s="251">
        <v>2</v>
      </c>
      <c r="L71" s="251">
        <f>(78.95-3.5)/70.5</f>
        <v>1.0702127659574467</v>
      </c>
      <c r="M71" s="251">
        <v>3.5</v>
      </c>
      <c r="N71" s="251">
        <f>(70.5-7)/61.16</f>
        <v>1.038260300850229</v>
      </c>
      <c r="O71" s="251">
        <v>7</v>
      </c>
      <c r="P71" s="270">
        <f>HLOOKUP($D$72&amp;"S",$H$69:$O$76,3,FALSE)</f>
        <v>0.9886363636363638</v>
      </c>
      <c r="Q71" s="270">
        <f>HLOOKUP($D$72&amp;"I",$H$69:$O$76,3,FALSE)</f>
        <v>2</v>
      </c>
    </row>
    <row r="72" spans="3:17" ht="12.75">
      <c r="C72" s="251" t="s">
        <v>102</v>
      </c>
      <c r="D72" s="251" t="str">
        <f>D70&amp;"-"&amp;D71&amp;"-"</f>
        <v>PM2.5-III-</v>
      </c>
      <c r="G72" s="251">
        <v>3</v>
      </c>
      <c r="H72" s="251">
        <v>1.1</v>
      </c>
      <c r="I72" s="251">
        <f>16.56-15.05*H72</f>
        <v>0.0049999999999954525</v>
      </c>
      <c r="J72" s="251">
        <v>1.1</v>
      </c>
      <c r="K72" s="251">
        <f>15.05-13.2*J72</f>
        <v>0.5300000000000011</v>
      </c>
      <c r="L72" s="251">
        <v>1.1</v>
      </c>
      <c r="M72" s="251">
        <f>78.95-70.5*L72</f>
        <v>1.3999999999999915</v>
      </c>
      <c r="N72" s="251">
        <v>1.12</v>
      </c>
      <c r="O72" s="269">
        <f>70.5-61.16*N72</f>
        <v>2.000799999999998</v>
      </c>
      <c r="P72" s="270">
        <f>HLOOKUP($D$72&amp;"S",$H$69:$O$76,4,FALSE)</f>
        <v>1.1</v>
      </c>
      <c r="Q72" s="270">
        <f>HLOOKUP($D$72&amp;"I",$H$69:$O$76,4,FALSE)</f>
        <v>0.5300000000000011</v>
      </c>
    </row>
    <row r="73" spans="7:17" ht="12.75">
      <c r="G73" s="251">
        <v>4</v>
      </c>
      <c r="H73" s="251">
        <v>1.1</v>
      </c>
      <c r="I73" s="251">
        <v>-1.5</v>
      </c>
      <c r="J73" s="251">
        <v>1.1</v>
      </c>
      <c r="K73" s="251">
        <v>-2</v>
      </c>
      <c r="L73" s="251">
        <v>1.1</v>
      </c>
      <c r="M73" s="251">
        <v>-3.5</v>
      </c>
      <c r="N73" s="251">
        <v>1.12</v>
      </c>
      <c r="O73" s="251">
        <v>-7</v>
      </c>
      <c r="P73" s="270">
        <f>HLOOKUP($D$72&amp;"S",$H$69:$O$76,5,FALSE)</f>
        <v>1.1</v>
      </c>
      <c r="Q73" s="270">
        <f>HLOOKUP($D$72&amp;"I",$H$69:$O$76,5,FALSE)</f>
        <v>-2</v>
      </c>
    </row>
    <row r="74" spans="7:17" ht="12.75">
      <c r="G74" s="251">
        <v>5</v>
      </c>
      <c r="H74" s="251">
        <f>(1.5+13.55)/15.06</f>
        <v>0.99933598937583</v>
      </c>
      <c r="I74" s="251">
        <v>-1.5</v>
      </c>
      <c r="J74" s="251">
        <f>(2+15.05)/17.32</f>
        <v>0.9844110854503464</v>
      </c>
      <c r="K74" s="251">
        <v>-2</v>
      </c>
      <c r="L74" s="251">
        <f>(3.5+62.05)/70.5</f>
        <v>0.9297872340425531</v>
      </c>
      <c r="M74" s="251">
        <v>-3.5</v>
      </c>
      <c r="N74" s="251">
        <f>(7+70.5)/82.93</f>
        <v>0.9345230917641384</v>
      </c>
      <c r="O74" s="251">
        <v>-7</v>
      </c>
      <c r="P74" s="270">
        <f>HLOOKUP($D$72&amp;"S",$H$69:$O$76,6,FALSE)</f>
        <v>0.9844110854503464</v>
      </c>
      <c r="Q74" s="270">
        <f>HLOOKUP($D$72&amp;"I",$H$69:$O$76,6,FALSE)</f>
        <v>-2</v>
      </c>
    </row>
    <row r="75" spans="7:17" ht="12.75">
      <c r="G75" s="252">
        <v>6</v>
      </c>
      <c r="H75" s="252">
        <v>0.9</v>
      </c>
      <c r="I75" s="251">
        <f>13.55-15.06*H75</f>
        <v>-0.0039999999999995595</v>
      </c>
      <c r="J75" s="251">
        <v>0.9</v>
      </c>
      <c r="K75" s="251">
        <f>15.05-17.32*J75</f>
        <v>-0.5380000000000003</v>
      </c>
      <c r="L75" s="251">
        <v>0.9</v>
      </c>
      <c r="M75" s="251">
        <f>62.05-70.5*L75</f>
        <v>-1.4000000000000057</v>
      </c>
      <c r="N75" s="251">
        <v>0.88</v>
      </c>
      <c r="O75" s="251">
        <f>70.5-82.93*N75</f>
        <v>-2.4784000000000077</v>
      </c>
      <c r="P75" s="270">
        <f>HLOOKUP($D$72&amp;"S",$H$69:$O$76,7,FALSE)</f>
        <v>0.9</v>
      </c>
      <c r="Q75" s="270">
        <f>HLOOKUP($D$72&amp;"I",$H$69:$O$76,7,FALSE)</f>
        <v>-0.5380000000000003</v>
      </c>
    </row>
    <row r="76" spans="7:17" ht="12.75">
      <c r="G76" s="252">
        <v>7</v>
      </c>
      <c r="H76" s="252">
        <v>0.9</v>
      </c>
      <c r="I76" s="251">
        <v>1.5</v>
      </c>
      <c r="J76" s="251">
        <v>0.9</v>
      </c>
      <c r="K76" s="251">
        <v>2</v>
      </c>
      <c r="L76" s="251">
        <v>0.9</v>
      </c>
      <c r="M76" s="251">
        <v>3.5</v>
      </c>
      <c r="N76" s="251">
        <v>0.88</v>
      </c>
      <c r="O76" s="251">
        <v>7</v>
      </c>
      <c r="P76" s="270">
        <f>HLOOKUP($D$72&amp;"S",$H$69:$O$76,8,FALSE)</f>
        <v>0.9</v>
      </c>
      <c r="Q76" s="270">
        <f>HLOOKUP($D$72&amp;"I",$H$69:$O$76,8,FALSE)</f>
        <v>2</v>
      </c>
    </row>
  </sheetData>
  <sheetProtection sheet="1" objects="1" scenarios="1" selectLockedCells="1"/>
  <mergeCells count="10">
    <mergeCell ref="E3:O3"/>
    <mergeCell ref="E4:O4"/>
    <mergeCell ref="E5:O5"/>
    <mergeCell ref="C27:G27"/>
    <mergeCell ref="J10:K10"/>
    <mergeCell ref="G20:J20"/>
    <mergeCell ref="C23:G23"/>
    <mergeCell ref="C26:F26"/>
    <mergeCell ref="C25:F25"/>
    <mergeCell ref="L24:P26"/>
  </mergeCells>
  <conditionalFormatting sqref="H27:J27">
    <cfRule type="cellIs" priority="1" dxfId="4" operator="equal" stopIfTrue="1">
      <formula>"FAIL"</formula>
    </cfRule>
  </conditionalFormatting>
  <conditionalFormatting sqref="K21:L21">
    <cfRule type="cellIs" priority="2" dxfId="5" operator="equal" stopIfTrue="1">
      <formula>"FAIL"</formula>
    </cfRule>
  </conditionalFormatting>
  <conditionalFormatting sqref="J10:K10">
    <cfRule type="cellIs" priority="3" dxfId="4"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2007-02-08T20:54:42Z</cp:lastPrinted>
  <dcterms:created xsi:type="dcterms:W3CDTF">2006-10-11T19:18:36Z</dcterms:created>
  <dcterms:modified xsi:type="dcterms:W3CDTF">2007-03-15T15:53:38Z</dcterms:modified>
  <cp:category/>
  <cp:version/>
  <cp:contentType/>
  <cp:contentStatus/>
</cp:coreProperties>
</file>