
<file path=[Content_Types].xml><?xml version="1.0" encoding="utf-8"?>
<Types xmlns="http://schemas.openxmlformats.org/package/2006/content-types">
  <Override PartName="/xl/worksheets/sheet35.xml" ContentType="application/vnd.openxmlformats-officedocument.spreadsheetml.worksheet+xml"/>
  <Override PartName="/xl/embeddings/oleObject8.bin" ContentType="application/vnd.openxmlformats-officedocument.oleObject"/>
  <Override PartName="/xl/embeddings/oleObject43.bin" ContentType="application/vnd.openxmlformats-officedocument.oleObject"/>
  <Override PartName="/xl/embeddings/oleObject90.bin" ContentType="application/vnd.openxmlformats-officedocument.oleObject"/>
  <Override PartName="/xl/embeddings/oleObject131.bin" ContentType="application/vnd.openxmlformats-officedocument.oleObject"/>
  <Override PartName="/xl/embeddings/oleObject229.bin" ContentType="application/vnd.openxmlformats-officedocument.oleObject"/>
  <Override PartName="/xl/embeddings/oleObject276.bin" ContentType="application/vnd.openxmlformats-officedocument.oleObject"/>
  <Override PartName="/xl/embeddings/oleObject623.bin" ContentType="application/vnd.openxmlformats-officedocument.oleObject"/>
  <Override PartName="/xl/embeddings/oleObject670.bin" ContentType="application/vnd.openxmlformats-officedocument.oleObject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embeddings/oleObject21.bin" ContentType="application/vnd.openxmlformats-officedocument.oleObject"/>
  <Override PartName="/xl/embeddings/oleObject399.bin" ContentType="application/vnd.openxmlformats-officedocument.oleObject"/>
  <Override PartName="/xl/embeddings/oleObject415.bin" ContentType="application/vnd.openxmlformats-officedocument.oleObject"/>
  <Override PartName="/xl/embeddings/oleObject462.bin" ContentType="application/vnd.openxmlformats-officedocument.oleObject"/>
  <Override PartName="/xl/embeddings/oleObject601.bin" ContentType="application/vnd.openxmlformats-officedocument.oleObject"/>
  <Override PartName="/xl/embeddings/oleObject207.bin" ContentType="application/vnd.openxmlformats-officedocument.oleObject"/>
  <Override PartName="/xl/embeddings/oleObject254.bin" ContentType="application/vnd.openxmlformats-officedocument.oleObject"/>
  <Override PartName="/xl/embeddings/oleObject440.bin" ContentType="application/vnd.openxmlformats-officedocument.oleObject"/>
  <Override PartName="/xl/embeddings/oleObject538.bin" ContentType="application/vnd.openxmlformats-officedocument.oleObject"/>
  <Override PartName="/xl/embeddings/oleObject585.bin" ContentType="application/vnd.openxmlformats-officedocument.oleObject"/>
  <Default Extension="xml" ContentType="application/xml"/>
  <Override PartName="/xl/embeddings/oleObject232.bin" ContentType="application/vnd.openxmlformats-officedocument.oleObject"/>
  <Override PartName="/xl/embeddings/oleObject377.bin" ContentType="application/vnd.openxmlformats-officedocument.oleObject"/>
  <Override PartName="/xl/embeddings/oleObject516.bin" ContentType="application/vnd.openxmlformats-officedocument.oleObject"/>
  <Override PartName="/xl/embeddings/oleObject563.bin" ContentType="application/vnd.openxmlformats-officedocument.oleObject"/>
  <Override PartName="/xl/embeddings/oleObject169.bin" ContentType="application/vnd.openxmlformats-officedocument.oleObject"/>
  <Override PartName="/xl/embeddings/oleObject308.bin" ContentType="application/vnd.openxmlformats-officedocument.oleObject"/>
  <Override PartName="/xl/embeddings/oleObject355.bin" ContentType="application/vnd.openxmlformats-officedocument.oleObject"/>
  <Override PartName="/xl/embeddings/oleObject639.bin" ContentType="application/vnd.openxmlformats-officedocument.oleObject"/>
  <Override PartName="/xl/embeddings/oleObject59.bin" ContentType="application/vnd.openxmlformats-officedocument.oleObject"/>
  <Override PartName="/xl/embeddings/oleObject147.bin" ContentType="application/vnd.openxmlformats-officedocument.oleObject"/>
  <Override PartName="/xl/embeddings/oleObject194.bin" ContentType="application/vnd.openxmlformats-officedocument.oleObject"/>
  <Override PartName="/xl/embeddings/oleObject210.bin" ContentType="application/vnd.openxmlformats-officedocument.oleObject"/>
  <Override PartName="/xl/embeddings/oleObject478.bin" ContentType="application/vnd.openxmlformats-officedocument.oleObject"/>
  <Override PartName="/xl/embeddings/oleObject541.bin" ContentType="application/vnd.openxmlformats-officedocument.oleObject"/>
  <Override PartName="/xl/worksheets/sheet29.xml" ContentType="application/vnd.openxmlformats-officedocument.spreadsheetml.worksheet+xml"/>
  <Override PartName="/xl/embeddings/oleObject37.bin" ContentType="application/vnd.openxmlformats-officedocument.oleObject"/>
  <Override PartName="/xl/embeddings/oleObject84.bin" ContentType="application/vnd.openxmlformats-officedocument.oleObject"/>
  <Override PartName="/xl/embeddings/oleObject333.bin" ContentType="application/vnd.openxmlformats-officedocument.oleObject"/>
  <Override PartName="/xl/embeddings/oleObject380.bin" ContentType="application/vnd.openxmlformats-officedocument.oleObject"/>
  <Override PartName="/xl/embeddings/oleObject617.bin" ContentType="application/vnd.openxmlformats-officedocument.oleObject"/>
  <Override PartName="/xl/embeddings/oleObject664.bin" ContentType="application/vnd.openxmlformats-officedocument.oleObject"/>
  <Override PartName="/xl/worksheets/sheet54.xml" ContentType="application/vnd.openxmlformats-officedocument.spreadsheetml.worksheet+xml"/>
  <Override PartName="/xl/embeddings/oleObject125.bin" ContentType="application/vnd.openxmlformats-officedocument.oleObject"/>
  <Override PartName="/xl/embeddings/oleObject172.bin" ContentType="application/vnd.openxmlformats-officedocument.oleObject"/>
  <Override PartName="/xl/embeddings/oleObject311.bin" ContentType="application/vnd.openxmlformats-officedocument.oleObject"/>
  <Override PartName="/xl/embeddings/oleObject409.bin" ContentType="application/vnd.openxmlformats-officedocument.oleObject"/>
  <Override PartName="/xl/embeddings/oleObject456.bin" ContentType="application/vnd.openxmlformats-officedocument.oleObject"/>
  <Override PartName="/xl/embeddings/oleObject15.bin" ContentType="application/vnd.openxmlformats-officedocument.oleObject"/>
  <Override PartName="/xl/embeddings/oleObject62.bin" ContentType="application/vnd.openxmlformats-officedocument.oleObject"/>
  <Override PartName="/xl/embeddings/oleObject103.bin" ContentType="application/vnd.openxmlformats-officedocument.oleObject"/>
  <Override PartName="/xl/embeddings/oleObject150.bin" ContentType="application/vnd.openxmlformats-officedocument.oleObject"/>
  <Override PartName="/xl/embeddings/oleObject248.bin" ContentType="application/vnd.openxmlformats-officedocument.oleObject"/>
  <Override PartName="/xl/embeddings/oleObject295.bin" ContentType="application/vnd.openxmlformats-officedocument.oleObject"/>
  <Override PartName="/xl/embeddings/oleObject579.bin" ContentType="application/vnd.openxmlformats-officedocument.oleObject"/>
  <Override PartName="/xl/embeddings/oleObject642.bin" ContentType="application/vnd.openxmlformats-officedocument.oleObject"/>
  <Override PartName="/xl/worksheets/sheet32.xml" ContentType="application/vnd.openxmlformats-officedocument.spreadsheetml.worksheet+xml"/>
  <Override PartName="/xl/embeddings/oleObject5.bin" ContentType="application/vnd.openxmlformats-officedocument.oleObject"/>
  <Override PartName="/xl/embeddings/oleObject40.bin" ContentType="application/vnd.openxmlformats-officedocument.oleObject"/>
  <Override PartName="/xl/embeddings/oleObject434.bin" ContentType="application/vnd.openxmlformats-officedocument.oleObject"/>
  <Override PartName="/xl/embeddings/oleObject481.bin" ContentType="application/vnd.openxmlformats-officedocument.oleObject"/>
  <Override PartName="/xl/embeddings/oleObject620.bin" ContentType="application/vnd.openxmlformats-officedocument.oleObject"/>
  <Override PartName="/xl/worksheets/sheet8.xml" ContentType="application/vnd.openxmlformats-officedocument.spreadsheetml.worksheet+xml"/>
  <Default Extension="emf" ContentType="image/x-emf"/>
  <Override PartName="/xl/embeddings/oleObject226.bin" ContentType="application/vnd.openxmlformats-officedocument.oleObject"/>
  <Override PartName="/xl/embeddings/oleObject273.bin" ContentType="application/vnd.openxmlformats-officedocument.oleObject"/>
  <Override PartName="/xl/embeddings/oleObject412.bin" ContentType="application/vnd.openxmlformats-officedocument.oleObject"/>
  <Override PartName="/xl/embeddings/oleObject557.bin" ContentType="application/vnd.openxmlformats-officedocument.oleObject"/>
  <Override PartName="/xl/worksheets/sheet10.xml" ContentType="application/vnd.openxmlformats-officedocument.spreadsheetml.worksheet+xml"/>
  <Override PartName="/xl/embeddings/oleObject204.bin" ContentType="application/vnd.openxmlformats-officedocument.oleObject"/>
  <Override PartName="/xl/embeddings/oleObject251.bin" ContentType="application/vnd.openxmlformats-officedocument.oleObject"/>
  <Override PartName="/xl/embeddings/oleObject349.bin" ContentType="application/vnd.openxmlformats-officedocument.oleObject"/>
  <Override PartName="/xl/embeddings/oleObject396.bin" ContentType="application/vnd.openxmlformats-officedocument.oleObject"/>
  <Override PartName="/xl/embeddings/oleObject535.bin" ContentType="application/vnd.openxmlformats-officedocument.oleObject"/>
  <Override PartName="/xl/embeddings/oleObject582.bin" ContentType="application/vnd.openxmlformats-officedocument.oleObject"/>
  <Override PartName="/xl/embeddings/oleObject188.bin" ContentType="application/vnd.openxmlformats-officedocument.oleObject"/>
  <Override PartName="/xl/embeddings/oleObject327.bin" ContentType="application/vnd.openxmlformats-officedocument.oleObject"/>
  <Override PartName="/xl/embeddings/oleObject374.bin" ContentType="application/vnd.openxmlformats-officedocument.oleObject"/>
  <Override PartName="/xl/embeddings/oleObject658.bin" ContentType="application/vnd.openxmlformats-officedocument.oleObject"/>
  <Override PartName="/xl/embeddings/oleObject78.bin" ContentType="application/vnd.openxmlformats-officedocument.oleObject"/>
  <Override PartName="/xl/embeddings/oleObject119.bin" ContentType="application/vnd.openxmlformats-officedocument.oleObject"/>
  <Override PartName="/xl/embeddings/oleObject166.bin" ContentType="application/vnd.openxmlformats-officedocument.oleObject"/>
  <Override PartName="/xl/embeddings/oleObject497.bin" ContentType="application/vnd.openxmlformats-officedocument.oleObject"/>
  <Override PartName="/xl/embeddings/oleObject513.bin" ContentType="application/vnd.openxmlformats-officedocument.oleObject"/>
  <Override PartName="/xl/embeddings/oleObject560.bin" ContentType="application/vnd.openxmlformats-officedocument.oleObject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embeddings/oleObject56.bin" ContentType="application/vnd.openxmlformats-officedocument.oleObject"/>
  <Override PartName="/xl/embeddings/oleObject289.bin" ContentType="application/vnd.openxmlformats-officedocument.oleObject"/>
  <Override PartName="/xl/embeddings/oleObject305.bin" ContentType="application/vnd.openxmlformats-officedocument.oleObject"/>
  <Override PartName="/xl/embeddings/oleObject352.bin" ContentType="application/vnd.openxmlformats-officedocument.oleObject"/>
  <Override PartName="/xl/embeddings/oleObject636.bin" ContentType="application/vnd.openxmlformats-officedocument.oleObject"/>
  <Override PartName="/xl/worksheets/sheet26.xml" ContentType="application/vnd.openxmlformats-officedocument.spreadsheetml.worksheet+xml"/>
  <Override PartName="/xl/embeddings/oleObject144.bin" ContentType="application/vnd.openxmlformats-officedocument.oleObject"/>
  <Override PartName="/xl/embeddings/oleObject191.bin" ContentType="application/vnd.openxmlformats-officedocument.oleObject"/>
  <Override PartName="/xl/embeddings/oleObject330.bin" ContentType="application/vnd.openxmlformats-officedocument.oleObject"/>
  <Override PartName="/xl/embeddings/oleObject428.bin" ContentType="application/vnd.openxmlformats-officedocument.oleObject"/>
  <Override PartName="/xl/embeddings/oleObject475.bin" ContentType="application/vnd.openxmlformats-officedocument.oleObject"/>
  <Override PartName="/xl/embeddings/oleObject614.bin" ContentType="application/vnd.openxmlformats-officedocument.oleObject"/>
  <Override PartName="/xl/embeddings/oleObject661.bin" ContentType="application/vnd.openxmlformats-officedocument.oleObject"/>
  <Override PartName="/xl/embeddings/oleObject34.bin" ContentType="application/vnd.openxmlformats-officedocument.oleObject"/>
  <Override PartName="/xl/embeddings/oleObject81.bin" ContentType="application/vnd.openxmlformats-officedocument.oleObject"/>
  <Override PartName="/xl/embeddings/oleObject122.bin" ContentType="application/vnd.openxmlformats-officedocument.oleObject"/>
  <Override PartName="/xl/embeddings/oleObject267.bin" ContentType="application/vnd.openxmlformats-officedocument.oleObject"/>
  <Override PartName="/xl/embeddings/oleObject406.bin" ContentType="application/vnd.openxmlformats-officedocument.oleObject"/>
  <Override PartName="/xl/embeddings/oleObject453.bin" ContentType="application/vnd.openxmlformats-officedocument.oleObject"/>
  <Override PartName="/xl/embeddings/oleObject598.bin" ContentType="application/vnd.openxmlformats-officedocument.oleObject"/>
  <Override PartName="/xl/worksheets/sheet51.xml" ContentType="application/vnd.openxmlformats-officedocument.spreadsheetml.worksheet+xml"/>
  <Override PartName="/xl/embeddings/oleObject12.bin" ContentType="application/vnd.openxmlformats-officedocument.oleObject"/>
  <Override PartName="/xl/embeddings/oleObject245.bin" ContentType="application/vnd.openxmlformats-officedocument.oleObject"/>
  <Override PartName="/xl/embeddings/oleObject292.bin" ContentType="application/vnd.openxmlformats-officedocument.oleObject"/>
  <Override PartName="/xl/embeddings/oleObject100.bin" ContentType="application/vnd.openxmlformats-officedocument.oleObject"/>
  <Override PartName="/xl/embeddings/oleObject431.bin" ContentType="application/vnd.openxmlformats-officedocument.oleObject"/>
  <Override PartName="/xl/embeddings/oleObject529.bin" ContentType="application/vnd.openxmlformats-officedocument.oleObject"/>
  <Override PartName="/xl/embeddings/oleObject576.bin" ContentType="application/vnd.openxmlformats-officedocument.oleObject"/>
  <Override PartName="/xl/worksheets/sheet5.xml" ContentType="application/vnd.openxmlformats-officedocument.spreadsheetml.worksheet+xml"/>
  <Override PartName="/xl/embeddings/oleObject2.bin" ContentType="application/vnd.openxmlformats-officedocument.oleObject"/>
  <Override PartName="/xl/embeddings/oleObject223.bin" ContentType="application/vnd.openxmlformats-officedocument.oleObject"/>
  <Override PartName="/xl/embeddings/oleObject270.bin" ContentType="application/vnd.openxmlformats-officedocument.oleObject"/>
  <Override PartName="/xl/embeddings/oleObject368.bin" ContentType="application/vnd.openxmlformats-officedocument.oleObject"/>
  <Override PartName="/xl/embeddings/oleObject507.bin" ContentType="application/vnd.openxmlformats-officedocument.oleObject"/>
  <Override PartName="/xl/embeddings/oleObject554.bin" ContentType="application/vnd.openxmlformats-officedocument.oleObject"/>
  <Override PartName="/xl/embeddings/oleObject201.bin" ContentType="application/vnd.openxmlformats-officedocument.oleObject"/>
  <Override PartName="/xl/embeddings/oleObject346.bin" ContentType="application/vnd.openxmlformats-officedocument.oleObject"/>
  <Override PartName="/xl/embeddings/oleObject393.bin" ContentType="application/vnd.openxmlformats-officedocument.oleObject"/>
  <Override PartName="/xl/embeddings/oleObject97.bin" ContentType="application/vnd.openxmlformats-officedocument.oleObject"/>
  <Override PartName="/xl/embeddings/oleObject138.bin" ContentType="application/vnd.openxmlformats-officedocument.oleObject"/>
  <Override PartName="/xl/embeddings/oleObject185.bin" ContentType="application/vnd.openxmlformats-officedocument.oleObject"/>
  <Override PartName="/xl/embeddings/oleObject469.bin" ContentType="application/vnd.openxmlformats-officedocument.oleObject"/>
  <Override PartName="/xl/embeddings/oleObject532.bin" ContentType="application/vnd.openxmlformats-officedocument.oleObject"/>
  <Override PartName="/xl/embeddings/oleObject28.bin" ContentType="application/vnd.openxmlformats-officedocument.oleObject"/>
  <Override PartName="/xl/embeddings/oleObject75.bin" ContentType="application/vnd.openxmlformats-officedocument.oleObject"/>
  <Override PartName="/xl/embeddings/oleObject324.bin" ContentType="application/vnd.openxmlformats-officedocument.oleObject"/>
  <Override PartName="/xl/embeddings/oleObject371.bin" ContentType="application/vnd.openxmlformats-officedocument.oleObject"/>
  <Override PartName="/xl/embeddings/oleObject510.bin" ContentType="application/vnd.openxmlformats-officedocument.oleObject"/>
  <Override PartName="/xl/embeddings/oleObject608.bin" ContentType="application/vnd.openxmlformats-officedocument.oleObject"/>
  <Override PartName="/xl/embeddings/oleObject655.bin" ContentType="application/vnd.openxmlformats-officedocument.oleObject"/>
  <Override PartName="/xl/worksheets/sheet45.xml" ContentType="application/vnd.openxmlformats-officedocument.spreadsheetml.worksheet+xml"/>
  <Override PartName="/xl/embeddings/oleObject116.bin" ContentType="application/vnd.openxmlformats-officedocument.oleObject"/>
  <Override PartName="/xl/embeddings/oleObject163.bin" ContentType="application/vnd.openxmlformats-officedocument.oleObject"/>
  <Override PartName="/xl/embeddings/oleObject302.bin" ContentType="application/vnd.openxmlformats-officedocument.oleObject"/>
  <Override PartName="/xl/embeddings/oleObject447.bin" ContentType="application/vnd.openxmlformats-officedocument.oleObject"/>
  <Override PartName="/xl/embeddings/oleObject494.bin" ContentType="application/vnd.openxmlformats-officedocument.oleObject"/>
  <Override PartName="/xl/embeddings/oleObject633.bin" ContentType="application/vnd.openxmlformats-officedocument.oleObject"/>
  <Override PartName="/xl/embeddings/oleObject53.bin" ContentType="application/vnd.openxmlformats-officedocument.oleObject"/>
  <Override PartName="/xl/embeddings/oleObject141.bin" ContentType="application/vnd.openxmlformats-officedocument.oleObject"/>
  <Override PartName="/xl/embeddings/oleObject239.bin" ContentType="application/vnd.openxmlformats-officedocument.oleObject"/>
  <Override PartName="/xl/embeddings/oleObject286.bin" ContentType="application/vnd.openxmlformats-officedocument.oleObject"/>
  <Override PartName="/xl/embeddings/oleObject425.bin" ContentType="application/vnd.openxmlformats-officedocument.oleObject"/>
  <Override PartName="/xl/embeddings/oleObject472.bin" ContentType="application/vnd.openxmlformats-officedocument.oleObject"/>
  <Override PartName="/xl/worksheets/sheet23.xml" ContentType="application/vnd.openxmlformats-officedocument.spreadsheetml.worksheet+xml"/>
  <Override PartName="/xl/embeddings/oleObject31.bin" ContentType="application/vnd.openxmlformats-officedocument.oleObject"/>
  <Override PartName="/xl/embeddings/oleObject217.bin" ContentType="application/vnd.openxmlformats-officedocument.oleObject"/>
  <Override PartName="/xl/embeddings/oleObject264.bin" ContentType="application/vnd.openxmlformats-officedocument.oleObject"/>
  <Override PartName="/xl/embeddings/oleObject611.bin" ContentType="application/vnd.openxmlformats-officedocument.oleObject"/>
  <Override PartName="/xl/embeddings/oleObject387.bin" ContentType="application/vnd.openxmlformats-officedocument.oleObject"/>
  <Override PartName="/xl/embeddings/oleObject403.bin" ContentType="application/vnd.openxmlformats-officedocument.oleObject"/>
  <Override PartName="/xl/embeddings/oleObject450.bin" ContentType="application/vnd.openxmlformats-officedocument.oleObject"/>
  <Override PartName="/xl/embeddings/oleObject548.bin" ContentType="application/vnd.openxmlformats-officedocument.oleObject"/>
  <Override PartName="/xl/embeddings/oleObject595.bin" ContentType="application/vnd.openxmlformats-officedocument.oleObject"/>
  <Override PartName="/xl/embeddings/oleObject179.bin" ContentType="application/vnd.openxmlformats-officedocument.oleObject"/>
  <Override PartName="/xl/embeddings/oleObject242.bin" ContentType="application/vnd.openxmlformats-officedocument.oleObject"/>
  <Override PartName="/xl/embeddings/oleObject526.bin" ContentType="application/vnd.openxmlformats-officedocument.oleObject"/>
  <Override PartName="/xl/embeddings/oleObject573.bin" ContentType="application/vnd.openxmlformats-officedocument.oleObject"/>
  <Override PartName="/xl/worksheets/sheet2.xml" ContentType="application/vnd.openxmlformats-officedocument.spreadsheetml.worksheet+xml"/>
  <Override PartName="/xl/embeddings/oleObject69.bin" ContentType="application/vnd.openxmlformats-officedocument.oleObject"/>
  <Override PartName="/xl/embeddings/oleObject220.bin" ContentType="application/vnd.openxmlformats-officedocument.oleObject"/>
  <Override PartName="/xl/embeddings/oleObject318.bin" ContentType="application/vnd.openxmlformats-officedocument.oleObject"/>
  <Override PartName="/xl/embeddings/oleObject365.bin" ContentType="application/vnd.openxmlformats-officedocument.oleObject"/>
  <Override PartName="/xl/embeddings/oleObject649.bin" ContentType="application/vnd.openxmlformats-officedocument.oleObject"/>
  <Override PartName="/xl/embeddings/oleObject157.bin" ContentType="application/vnd.openxmlformats-officedocument.oleObject"/>
  <Override PartName="/xl/embeddings/oleObject488.bin" ContentType="application/vnd.openxmlformats-officedocument.oleObject"/>
  <Override PartName="/xl/embeddings/oleObject504.bin" ContentType="application/vnd.openxmlformats-officedocument.oleObject"/>
  <Override PartName="/xl/embeddings/oleObject551.bin" ContentType="application/vnd.openxmlformats-officedocument.oleObject"/>
  <Override PartName="/xl/worksheets/sheet39.xml" ContentType="application/vnd.openxmlformats-officedocument.spreadsheetml.worksheet+xml"/>
  <Override PartName="/xl/embeddings/oleObject47.bin" ContentType="application/vnd.openxmlformats-officedocument.oleObject"/>
  <Override PartName="/xl/embeddings/oleObject94.bin" ContentType="application/vnd.openxmlformats-officedocument.oleObject"/>
  <Override PartName="/xl/embeddings/oleObject343.bin" ContentType="application/vnd.openxmlformats-officedocument.oleObject"/>
  <Override PartName="/xl/embeddings/oleObject390.bin" ContentType="application/vnd.openxmlformats-officedocument.oleObject"/>
  <Override PartName="/xl/embeddings/oleObject627.bin" ContentType="application/vnd.openxmlformats-officedocument.oleObject"/>
  <Override PartName="/xl/worksheets/sheet17.xml" ContentType="application/vnd.openxmlformats-officedocument.spreadsheetml.worksheet+xml"/>
  <Override PartName="/xl/embeddings/oleObject25.bin" ContentType="application/vnd.openxmlformats-officedocument.oleObject"/>
  <Override PartName="/xl/embeddings/oleObject72.bin" ContentType="application/vnd.openxmlformats-officedocument.oleObject"/>
  <Override PartName="/xl/embeddings/oleObject135.bin" ContentType="application/vnd.openxmlformats-officedocument.oleObject"/>
  <Override PartName="/xl/embeddings/oleObject182.bin" ContentType="application/vnd.openxmlformats-officedocument.oleObject"/>
  <Override PartName="/xl/embeddings/oleObject321.bin" ContentType="application/vnd.openxmlformats-officedocument.oleObject"/>
  <Override PartName="/xl/embeddings/oleObject419.bin" ContentType="application/vnd.openxmlformats-officedocument.oleObject"/>
  <Override PartName="/xl/embeddings/oleObject466.bin" ContentType="application/vnd.openxmlformats-officedocument.oleObject"/>
  <Override PartName="/xl/embeddings/oleObject605.bin" ContentType="application/vnd.openxmlformats-officedocument.oleObject"/>
  <Override PartName="/xl/embeddings/oleObject652.bin" ContentType="application/vnd.openxmlformats-officedocument.oleObject"/>
  <Override PartName="/xl/embeddings/oleObject113.bin" ContentType="application/vnd.openxmlformats-officedocument.oleObject"/>
  <Override PartName="/xl/embeddings/oleObject160.bin" ContentType="application/vnd.openxmlformats-officedocument.oleObject"/>
  <Override PartName="/xl/embeddings/oleObject258.bin" ContentType="application/vnd.openxmlformats-officedocument.oleObject"/>
  <Override PartName="/xl/embeddings/oleObject444.bin" ContentType="application/vnd.openxmlformats-officedocument.oleObject"/>
  <Override PartName="/xl/embeddings/oleObject491.bin" ContentType="application/vnd.openxmlformats-officedocument.oleObject"/>
  <Override PartName="/xl/embeddings/oleObject589.bin" ContentType="application/vnd.openxmlformats-officedocument.oleObject"/>
  <Override PartName="/xl/worksheets/sheet42.xml" ContentType="application/vnd.openxmlformats-officedocument.spreadsheetml.worksheet+xml"/>
  <Override PartName="/xl/embeddings/oleObject50.bin" ContentType="application/vnd.openxmlformats-officedocument.oleObject"/>
  <Override PartName="/xl/embeddings/oleObject236.bin" ContentType="application/vnd.openxmlformats-officedocument.oleObject"/>
  <Override PartName="/xl/embeddings/oleObject283.bin" ContentType="application/vnd.openxmlformats-officedocument.oleObject"/>
  <Override PartName="/xl/embeddings/oleObject567.bin" ContentType="application/vnd.openxmlformats-officedocument.oleObject"/>
  <Override PartName="/xl/embeddings/oleObject630.bin" ContentType="application/vnd.openxmlformats-officedocument.oleObject"/>
  <Override PartName="/xl/worksheets/sheet20.xml" ContentType="application/vnd.openxmlformats-officedocument.spreadsheetml.worksheet+xml"/>
  <Override PartName="/xl/embeddings/oleObject359.bin" ContentType="application/vnd.openxmlformats-officedocument.oleObject"/>
  <Override PartName="/xl/embeddings/oleObject422.bin" ContentType="application/vnd.openxmlformats-officedocument.oleObject"/>
  <Override PartName="/xl/embeddings/oleObject198.bin" ContentType="application/vnd.openxmlformats-officedocument.oleObject"/>
  <Override PartName="/xl/embeddings/oleObject214.bin" ContentType="application/vnd.openxmlformats-officedocument.oleObject"/>
  <Override PartName="/xl/embeddings/oleObject261.bin" ContentType="application/vnd.openxmlformats-officedocument.oleObject"/>
  <Override PartName="/xl/embeddings/oleObject400.bin" ContentType="application/vnd.openxmlformats-officedocument.oleObject"/>
  <Override PartName="/xl/embeddings/oleObject545.bin" ContentType="application/vnd.openxmlformats-officedocument.oleObject"/>
  <Override PartName="/xl/embeddings/oleObject592.bin" ContentType="application/vnd.openxmlformats-officedocument.oleObject"/>
  <Override PartName="/xl/embeddings/oleObject88.bin" ContentType="application/vnd.openxmlformats-officedocument.oleObject"/>
  <Override PartName="/xl/embeddings/oleObject337.bin" ContentType="application/vnd.openxmlformats-officedocument.oleObject"/>
  <Override PartName="/xl/embeddings/oleObject384.bin" ContentType="application/vnd.openxmlformats-officedocument.oleObject"/>
  <Override PartName="/xl/embeddings/oleObject523.bin" ContentType="application/vnd.openxmlformats-officedocument.oleObject"/>
  <Override PartName="/xl/embeddings/oleObject570.bin" ContentType="application/vnd.openxmlformats-officedocument.oleObject"/>
  <Override PartName="/xl/embeddings/oleObject668.bin" ContentType="application/vnd.openxmlformats-officedocument.oleObject"/>
  <Override PartName="/xl/embeddings/oleObject129.bin" ContentType="application/vnd.openxmlformats-officedocument.oleObject"/>
  <Override PartName="/xl/embeddings/oleObject176.bin" ContentType="application/vnd.openxmlformats-officedocument.oleObject"/>
  <Override PartName="/xl/embeddings/oleObject315.bin" ContentType="application/vnd.openxmlformats-officedocument.oleObject"/>
  <Override PartName="/xl/embeddings/oleObject362.bin" ContentType="application/vnd.openxmlformats-officedocument.oleObject"/>
  <Override PartName="/xl/worksheets/sheet58.xml" ContentType="application/vnd.openxmlformats-officedocument.spreadsheetml.worksheet+xml"/>
  <Override PartName="/xl/embeddings/oleObject19.bin" ContentType="application/vnd.openxmlformats-officedocument.oleObject"/>
  <Override PartName="/xl/embeddings/oleObject66.bin" ContentType="application/vnd.openxmlformats-officedocument.oleObject"/>
  <Override PartName="/xl/embeddings/oleObject107.bin" ContentType="application/vnd.openxmlformats-officedocument.oleObject"/>
  <Override PartName="/xl/embeddings/oleObject154.bin" ContentType="application/vnd.openxmlformats-officedocument.oleObject"/>
  <Override PartName="/xl/embeddings/oleObject299.bin" ContentType="application/vnd.openxmlformats-officedocument.oleObject"/>
  <Override PartName="/xl/embeddings/oleObject501.bin" ContentType="application/vnd.openxmlformats-officedocument.oleObject"/>
  <Override PartName="/xl/embeddings/oleObject646.bin" ContentType="application/vnd.openxmlformats-officedocument.oleObject"/>
  <Override PartName="/xl/worksheets/sheet36.xml" ContentType="application/vnd.openxmlformats-officedocument.spreadsheetml.worksheet+xml"/>
  <Override PartName="/xl/embeddings/oleObject9.bin" ContentType="application/vnd.openxmlformats-officedocument.oleObject"/>
  <Override PartName="/xl/embeddings/oleObject44.bin" ContentType="application/vnd.openxmlformats-officedocument.oleObject"/>
  <Override PartName="/xl/embeddings/oleObject91.bin" ContentType="application/vnd.openxmlformats-officedocument.oleObject"/>
  <Override PartName="/xl/embeddings/oleObject340.bin" ContentType="application/vnd.openxmlformats-officedocument.oleObject"/>
  <Override PartName="/xl/embeddings/oleObject438.bin" ContentType="application/vnd.openxmlformats-officedocument.oleObject"/>
  <Override PartName="/xl/embeddings/oleObject485.bin" ContentType="application/vnd.openxmlformats-officedocument.oleObject"/>
  <Override PartName="/xl/embeddings/oleObject624.bin" ContentType="application/vnd.openxmlformats-officedocument.oleObject"/>
  <Default Extension="bin" ContentType="application/vnd.openxmlformats-officedocument.spreadsheetml.printerSettings"/>
  <Override PartName="/xl/embeddings/oleObject132.bin" ContentType="application/vnd.openxmlformats-officedocument.oleObject"/>
  <Override PartName="/xl/embeddings/oleObject277.bin" ContentType="application/vnd.openxmlformats-officedocument.oleObject"/>
  <Override PartName="/xl/embeddings/oleObject416.bin" ContentType="application/vnd.openxmlformats-officedocument.oleObject"/>
  <Override PartName="/xl/embeddings/oleObject463.bin" ContentType="application/vnd.openxmlformats-officedocument.oleObject"/>
  <Override PartName="/xl/worksheets/sheet14.xml" ContentType="application/vnd.openxmlformats-officedocument.spreadsheetml.worksheet+xml"/>
  <Override PartName="/xl/worksheets/sheet61.xml" ContentType="application/vnd.openxmlformats-officedocument.spreadsheetml.worksheet+xml"/>
  <Override PartName="/xl/embeddings/oleObject22.bin" ContentType="application/vnd.openxmlformats-officedocument.oleObject"/>
  <Override PartName="/xl/embeddings/oleObject110.bin" ContentType="application/vnd.openxmlformats-officedocument.oleObject"/>
  <Override PartName="/xl/embeddings/oleObject208.bin" ContentType="application/vnd.openxmlformats-officedocument.oleObject"/>
  <Override PartName="/xl/embeddings/oleObject255.bin" ContentType="application/vnd.openxmlformats-officedocument.oleObject"/>
  <Override PartName="/xl/embeddings/oleObject539.bin" ContentType="application/vnd.openxmlformats-officedocument.oleObject"/>
  <Override PartName="/xl/embeddings/oleObject586.bin" ContentType="application/vnd.openxmlformats-officedocument.oleObject"/>
  <Override PartName="/xl/embeddings/oleObject602.bin" ContentType="application/vnd.openxmlformats-officedocument.oleObject"/>
  <Override PartName="/xl/embeddings/oleObject378.bin" ContentType="application/vnd.openxmlformats-officedocument.oleObject"/>
  <Override PartName="/xl/embeddings/oleObject441.bin" ContentType="application/vnd.openxmlformats-officedocument.oleObject"/>
  <Override PartName="/xl/embeddings/oleObject233.bin" ContentType="application/vnd.openxmlformats-officedocument.oleObject"/>
  <Override PartName="/xl/embeddings/oleObject280.bin" ContentType="application/vnd.openxmlformats-officedocument.oleObject"/>
  <Override PartName="/xl/embeddings/oleObject517.bin" ContentType="application/vnd.openxmlformats-officedocument.oleObject"/>
  <Override PartName="/xl/embeddings/oleObject564.bin" ContentType="application/vnd.openxmlformats-officedocument.oleObject"/>
  <Override PartName="/xl/embeddings/oleObject211.bin" ContentType="application/vnd.openxmlformats-officedocument.oleObject"/>
  <Override PartName="/xl/embeddings/oleObject309.bin" ContentType="application/vnd.openxmlformats-officedocument.oleObject"/>
  <Override PartName="/xl/embeddings/oleObject356.bin" ContentType="application/vnd.openxmlformats-officedocument.oleObject"/>
  <Override PartName="/xl/embeddings/oleObject542.bin" ContentType="application/vnd.openxmlformats-officedocument.oleObject"/>
  <Override PartName="/xl/comments1.xml" ContentType="application/vnd.openxmlformats-officedocument.spreadsheetml.comments+xml"/>
  <Override PartName="/xl/embeddings/oleObject148.bin" ContentType="application/vnd.openxmlformats-officedocument.oleObject"/>
  <Override PartName="/xl/embeddings/oleObject195.bin" ContentType="application/vnd.openxmlformats-officedocument.oleObject"/>
  <Override PartName="/xl/embeddings/oleObject334.bin" ContentType="application/vnd.openxmlformats-officedocument.oleObject"/>
  <Override PartName="/xl/embeddings/oleObject381.bin" ContentType="application/vnd.openxmlformats-officedocument.oleObject"/>
  <Override PartName="/xl/embeddings/oleObject479.bin" ContentType="application/vnd.openxmlformats-officedocument.oleObject"/>
  <Override PartName="/xl/embeddings/oleObject38.bin" ContentType="application/vnd.openxmlformats-officedocument.oleObject"/>
  <Override PartName="/xl/embeddings/oleObject85.bin" ContentType="application/vnd.openxmlformats-officedocument.oleObject"/>
  <Override PartName="/xl/embeddings/oleObject126.bin" ContentType="application/vnd.openxmlformats-officedocument.oleObject"/>
  <Override PartName="/xl/embeddings/oleObject173.bin" ContentType="application/vnd.openxmlformats-officedocument.oleObject"/>
  <Override PartName="/xl/embeddings/oleObject520.bin" ContentType="application/vnd.openxmlformats-officedocument.oleObject"/>
  <Override PartName="/xl/embeddings/oleObject618.bin" ContentType="application/vnd.openxmlformats-officedocument.oleObject"/>
  <Override PartName="/xl/embeddings/oleObject665.bin" ContentType="application/vnd.openxmlformats-officedocument.oleObject"/>
  <Override PartName="/xl/worksheets/sheet55.xml" ContentType="application/vnd.openxmlformats-officedocument.spreadsheetml.worksheet+xml"/>
  <Override PartName="/xl/embeddings/oleObject16.bin" ContentType="application/vnd.openxmlformats-officedocument.oleObject"/>
  <Override PartName="/xl/embeddings/oleObject63.bin" ContentType="application/vnd.openxmlformats-officedocument.oleObject"/>
  <Override PartName="/xl/embeddings/oleObject312.bin" ContentType="application/vnd.openxmlformats-officedocument.oleObject"/>
  <Override PartName="/xl/embeddings/oleObject457.bin" ContentType="application/vnd.openxmlformats-officedocument.oleObject"/>
  <Override PartName="/xl/embeddings/oleObject643.bin" ContentType="application/vnd.openxmlformats-officedocument.oleObject"/>
  <Override PartName="/xl/embeddings/oleObject104.bin" ContentType="application/vnd.openxmlformats-officedocument.oleObject"/>
  <Override PartName="/xl/embeddings/oleObject151.bin" ContentType="application/vnd.openxmlformats-officedocument.oleObject"/>
  <Override PartName="/xl/embeddings/oleObject249.bin" ContentType="application/vnd.openxmlformats-officedocument.oleObject"/>
  <Override PartName="/xl/embeddings/oleObject296.bin" ContentType="application/vnd.openxmlformats-officedocument.oleObject"/>
  <Override PartName="/xl/embeddings/oleObject435.bin" ContentType="application/vnd.openxmlformats-officedocument.oleObject"/>
  <Override PartName="/xl/embeddings/oleObject482.bin" ContentType="application/vnd.openxmlformats-officedocument.oleObject"/>
  <Override PartName="/xl/worksheets/sheet9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embeddings/oleObject6.bin" ContentType="application/vnd.openxmlformats-officedocument.oleObject"/>
  <Override PartName="/xl/embeddings/oleObject41.bin" ContentType="application/vnd.openxmlformats-officedocument.oleObject"/>
  <Override PartName="/xl/embeddings/oleObject227.bin" ContentType="application/vnd.openxmlformats-officedocument.oleObject"/>
  <Override PartName="/xl/embeddings/oleObject274.bin" ContentType="application/vnd.openxmlformats-officedocument.oleObject"/>
  <Override PartName="/xl/embeddings/oleObject558.bin" ContentType="application/vnd.openxmlformats-officedocument.oleObject"/>
  <Override PartName="/xl/embeddings/oleObject621.bin" ContentType="application/vnd.openxmlformats-officedocument.oleObject"/>
  <Override PartName="/xl/worksheets/sheet11.xml" ContentType="application/vnd.openxmlformats-officedocument.spreadsheetml.worksheet+xml"/>
  <Override PartName="/xl/embeddings/oleObject397.bin" ContentType="application/vnd.openxmlformats-officedocument.oleObject"/>
  <Override PartName="/xl/embeddings/oleObject413.bin" ContentType="application/vnd.openxmlformats-officedocument.oleObject"/>
  <Override PartName="/xl/embeddings/oleObject460.bin" ContentType="application/vnd.openxmlformats-officedocument.oleObject"/>
  <Override PartName="/xl/embeddings/oleObject189.bin" ContentType="application/vnd.openxmlformats-officedocument.oleObject"/>
  <Override PartName="/xl/embeddings/oleObject205.bin" ContentType="application/vnd.openxmlformats-officedocument.oleObject"/>
  <Override PartName="/xl/embeddings/oleObject252.bin" ContentType="application/vnd.openxmlformats-officedocument.oleObject"/>
  <Override PartName="/xl/embeddings/oleObject536.bin" ContentType="application/vnd.openxmlformats-officedocument.oleObject"/>
  <Override PartName="/xl/embeddings/oleObject583.bin" ContentType="application/vnd.openxmlformats-officedocument.oleObject"/>
  <Override PartName="/xl/embeddings/oleObject79.bin" ContentType="application/vnd.openxmlformats-officedocument.oleObject"/>
  <Override PartName="/xl/embeddings/oleObject230.bin" ContentType="application/vnd.openxmlformats-officedocument.oleObject"/>
  <Override PartName="/xl/embeddings/oleObject328.bin" ContentType="application/vnd.openxmlformats-officedocument.oleObject"/>
  <Override PartName="/xl/embeddings/oleObject375.bin" ContentType="application/vnd.openxmlformats-officedocument.oleObject"/>
  <Override PartName="/xl/embeddings/oleObject514.bin" ContentType="application/vnd.openxmlformats-officedocument.oleObject"/>
  <Override PartName="/xl/embeddings/oleObject561.bin" ContentType="application/vnd.openxmlformats-officedocument.oleObject"/>
  <Override PartName="/xl/embeddings/oleObject659.bin" ContentType="application/vnd.openxmlformats-officedocument.oleObject"/>
  <Override PartName="/xl/worksheets/sheet49.xml" ContentType="application/vnd.openxmlformats-officedocument.spreadsheetml.worksheet+xml"/>
  <Override PartName="/xl/embeddings/oleObject167.bin" ContentType="application/vnd.openxmlformats-officedocument.oleObject"/>
  <Override PartName="/xl/embeddings/oleObject306.bin" ContentType="application/vnd.openxmlformats-officedocument.oleObject"/>
  <Override PartName="/xl/embeddings/oleObject353.bin" ContentType="application/vnd.openxmlformats-officedocument.oleObject"/>
  <Override PartName="/xl/embeddings/oleObject498.bin" ContentType="application/vnd.openxmlformats-officedocument.oleObject"/>
  <Override PartName="/xl/embeddings/oleObject637.bin" ContentType="application/vnd.openxmlformats-officedocument.oleObject"/>
  <Override PartName="/xl/embeddings/oleObject57.bin" ContentType="application/vnd.openxmlformats-officedocument.oleObject"/>
  <Override PartName="/xl/embeddings/oleObject145.bin" ContentType="application/vnd.openxmlformats-officedocument.oleObject"/>
  <Override PartName="/xl/embeddings/oleObject192.bin" ContentType="application/vnd.openxmlformats-officedocument.oleObject"/>
  <Override PartName="/xl/embeddings/oleObject429.bin" ContentType="application/vnd.openxmlformats-officedocument.oleObject"/>
  <Override PartName="/xl/embeddings/oleObject476.bin" ContentType="application/vnd.openxmlformats-officedocument.oleObject"/>
  <Override PartName="/xl/worksheets/sheet27.xml" ContentType="application/vnd.openxmlformats-officedocument.spreadsheetml.worksheet+xml"/>
  <Override PartName="/xl/embeddings/oleObject35.bin" ContentType="application/vnd.openxmlformats-officedocument.oleObject"/>
  <Override PartName="/xl/embeddings/oleObject82.bin" ContentType="application/vnd.openxmlformats-officedocument.oleObject"/>
  <Override PartName="/xl/embeddings/oleObject268.bin" ContentType="application/vnd.openxmlformats-officedocument.oleObject"/>
  <Override PartName="/xl/embeddings/oleObject331.bin" ContentType="application/vnd.openxmlformats-officedocument.oleObject"/>
  <Override PartName="/xl/embeddings/oleObject615.bin" ContentType="application/vnd.openxmlformats-officedocument.oleObject"/>
  <Override PartName="/xl/embeddings/oleObject662.bin" ContentType="application/vnd.openxmlformats-officedocument.oleObject"/>
  <Override PartName="/xl/worksheets/sheet52.xml" ContentType="application/vnd.openxmlformats-officedocument.spreadsheetml.worksheet+xml"/>
  <Override PartName="/xl/embeddings/oleObject123.bin" ContentType="application/vnd.openxmlformats-officedocument.oleObject"/>
  <Override PartName="/xl/embeddings/oleObject170.bin" ContentType="application/vnd.openxmlformats-officedocument.oleObject"/>
  <Override PartName="/xl/embeddings/oleObject407.bin" ContentType="application/vnd.openxmlformats-officedocument.oleObject"/>
  <Override PartName="/xl/embeddings/oleObject454.bin" ContentType="application/vnd.openxmlformats-officedocument.oleObject"/>
  <Override PartName="/xl/embeddings/oleObject599.bin" ContentType="application/vnd.openxmlformats-officedocument.oleObject"/>
  <Override PartName="/xl/embeddings/oleObject13.bin" ContentType="application/vnd.openxmlformats-officedocument.oleObject"/>
  <Override PartName="/xl/embeddings/oleObject60.bin" ContentType="application/vnd.openxmlformats-officedocument.oleObject"/>
  <Override PartName="/xl/embeddings/oleObject101.bin" ContentType="application/vnd.openxmlformats-officedocument.oleObject"/>
  <Override PartName="/xl/embeddings/oleObject246.bin" ContentType="application/vnd.openxmlformats-officedocument.oleObject"/>
  <Override PartName="/xl/embeddings/oleObject293.bin" ContentType="application/vnd.openxmlformats-officedocument.oleObject"/>
  <Override PartName="/xl/embeddings/oleObject432.bin" ContentType="application/vnd.openxmlformats-officedocument.oleObject"/>
  <Override PartName="/xl/embeddings/oleObject577.bin" ContentType="application/vnd.openxmlformats-officedocument.oleObject"/>
  <Override PartName="/xl/embeddings/oleObject640.bin" ContentType="application/vnd.openxmlformats-officedocument.oleObject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embeddings/oleObject3.bin" ContentType="application/vnd.openxmlformats-officedocument.oleObject"/>
  <Override PartName="/xl/embeddings/oleObject224.bin" ContentType="application/vnd.openxmlformats-officedocument.oleObject"/>
  <Override PartName="/xl/embeddings/oleObject271.bin" ContentType="application/vnd.openxmlformats-officedocument.oleObject"/>
  <Override PartName="/xl/embeddings/oleObject369.bin" ContentType="application/vnd.openxmlformats-officedocument.oleObject"/>
  <Override PartName="/xl/embeddings/oleObject410.bin" ContentType="application/vnd.openxmlformats-officedocument.oleObject"/>
  <Override PartName="/xl/embeddings/oleObject508.bin" ContentType="application/vnd.openxmlformats-officedocument.oleObject"/>
  <Override PartName="/xl/embeddings/oleObject555.bin" ContentType="application/vnd.openxmlformats-officedocument.oleObject"/>
  <Override PartName="/xl/embeddings/oleObject98.bin" ContentType="application/vnd.openxmlformats-officedocument.oleObject"/>
  <Override PartName="/xl/embeddings/oleObject202.bin" ContentType="application/vnd.openxmlformats-officedocument.oleObject"/>
  <Override PartName="/xl/embeddings/oleObject347.bin" ContentType="application/vnd.openxmlformats-officedocument.oleObject"/>
  <Override PartName="/xl/embeddings/oleObject394.bin" ContentType="application/vnd.openxmlformats-officedocument.oleObject"/>
  <Override PartName="/xl/embeddings/oleObject533.bin" ContentType="application/vnd.openxmlformats-officedocument.oleObject"/>
  <Override PartName="/xl/embeddings/oleObject580.bin" ContentType="application/vnd.openxmlformats-officedocument.oleObject"/>
  <Override PartName="/xl/embeddings/oleObject87.bin" ContentType="application/vnd.openxmlformats-officedocument.oleObject"/>
  <Override PartName="/xl/embeddings/oleObject128.bin" ContentType="application/vnd.openxmlformats-officedocument.oleObject"/>
  <Override PartName="/xl/embeddings/oleObject139.bin" ContentType="application/vnd.openxmlformats-officedocument.oleObject"/>
  <Override PartName="/xl/embeddings/oleObject175.bin" ContentType="application/vnd.openxmlformats-officedocument.oleObject"/>
  <Override PartName="/xl/embeddings/oleObject186.bin" ContentType="application/vnd.openxmlformats-officedocument.oleObject"/>
  <Override PartName="/xl/embeddings/oleObject325.bin" ContentType="application/vnd.openxmlformats-officedocument.oleObject"/>
  <Override PartName="/xl/embeddings/oleObject372.bin" ContentType="application/vnd.openxmlformats-officedocument.oleObject"/>
  <Override PartName="/xl/embeddings/oleObject522.bin" ContentType="application/vnd.openxmlformats-officedocument.oleObject"/>
  <Override PartName="/xl/embeddings/oleObject609.bin" ContentType="application/vnd.openxmlformats-officedocument.oleObject"/>
  <Override PartName="/xl/embeddings/oleObject656.bin" ContentType="application/vnd.openxmlformats-officedocument.oleObject"/>
  <Override PartName="/xl/embeddings/oleObject667.bin" ContentType="application/vnd.openxmlformats-officedocument.oleObject"/>
  <Override PartName="/xl/worksheets/sheet57.xml" ContentType="application/vnd.openxmlformats-officedocument.spreadsheetml.worksheet+xml"/>
  <Override PartName="/xl/embeddings/oleObject18.bin" ContentType="application/vnd.openxmlformats-officedocument.oleObject"/>
  <Override PartName="/xl/embeddings/oleObject29.bin" ContentType="application/vnd.openxmlformats-officedocument.oleObject"/>
  <Override PartName="/xl/embeddings/oleObject65.bin" ContentType="application/vnd.openxmlformats-officedocument.oleObject"/>
  <Override PartName="/xl/embeddings/oleObject76.bin" ContentType="application/vnd.openxmlformats-officedocument.oleObject"/>
  <Override PartName="/xl/embeddings/oleObject117.bin" ContentType="application/vnd.openxmlformats-officedocument.oleObject"/>
  <Override PartName="/xl/embeddings/oleObject164.bin" ContentType="application/vnd.openxmlformats-officedocument.oleObject"/>
  <Override PartName="/xl/embeddings/oleObject314.bin" ContentType="application/vnd.openxmlformats-officedocument.oleObject"/>
  <Override PartName="/xl/embeddings/oleObject361.bin" ContentType="application/vnd.openxmlformats-officedocument.oleObject"/>
  <Override PartName="/xl/embeddings/oleObject448.bin" ContentType="application/vnd.openxmlformats-officedocument.oleObject"/>
  <Override PartName="/xl/embeddings/oleObject459.bin" ContentType="application/vnd.openxmlformats-officedocument.oleObject"/>
  <Override PartName="/xl/embeddings/oleObject495.bin" ContentType="application/vnd.openxmlformats-officedocument.oleObject"/>
  <Override PartName="/xl/embeddings/oleObject500.bin" ContentType="application/vnd.openxmlformats-officedocument.oleObject"/>
  <Override PartName="/xl/embeddings/oleObject511.bin" ContentType="application/vnd.openxmlformats-officedocument.oleObject"/>
  <Override PartName="/xl/embeddings/oleObject645.bin" ContentType="application/vnd.openxmlformats-officedocument.oleObject"/>
  <Override PartName="/xl/worksheets/sheet46.xml" ContentType="application/vnd.openxmlformats-officedocument.spreadsheetml.worksheet+xml"/>
  <Override PartName="/xl/embeddings/oleObject54.bin" ContentType="application/vnd.openxmlformats-officedocument.oleObject"/>
  <Override PartName="/xl/embeddings/oleObject106.bin" ContentType="application/vnd.openxmlformats-officedocument.oleObject"/>
  <Override PartName="/xl/embeddings/oleObject153.bin" ContentType="application/vnd.openxmlformats-officedocument.oleObject"/>
  <Override PartName="/xl/embeddings/oleObject287.bin" ContentType="application/vnd.openxmlformats-officedocument.oleObject"/>
  <Override PartName="/xl/embeddings/oleObject298.bin" ContentType="application/vnd.openxmlformats-officedocument.oleObject"/>
  <Override PartName="/xl/embeddings/oleObject303.bin" ContentType="application/vnd.openxmlformats-officedocument.oleObject"/>
  <Override PartName="/xl/embeddings/oleObject350.bin" ContentType="application/vnd.openxmlformats-officedocument.oleObject"/>
  <Override PartName="/xl/embeddings/oleObject437.bin" ContentType="application/vnd.openxmlformats-officedocument.oleObject"/>
  <Override PartName="/xl/embeddings/oleObject484.bin" ContentType="application/vnd.openxmlformats-officedocument.oleObject"/>
  <Override PartName="/xl/embeddings/oleObject634.bin" ContentType="application/vnd.openxmlformats-officedocument.oleObject"/>
  <Override PartName="/xl/worksheets/sheet24.xml" ContentType="application/vnd.openxmlformats-officedocument.spreadsheetml.worksheet+xml"/>
  <Override PartName="/xl/embeddings/oleObject142.bin" ContentType="application/vnd.openxmlformats-officedocument.oleObject"/>
  <Override PartName="/xl/embeddings/oleObject426.bin" ContentType="application/vnd.openxmlformats-officedocument.oleObject"/>
  <Override PartName="/xl/embeddings/oleObject473.bin" ContentType="application/vnd.openxmlformats-officedocument.oleObject"/>
  <Override PartName="/xl/embeddings/oleObject612.bin" ContentType="application/vnd.openxmlformats-officedocument.oleObject"/>
  <Override PartName="/xl/embeddings/oleObject32.bin" ContentType="application/vnd.openxmlformats-officedocument.oleObject"/>
  <Override PartName="/xl/embeddings/oleObject120.bin" ContentType="application/vnd.openxmlformats-officedocument.oleObject"/>
  <Override PartName="/xl/embeddings/oleObject218.bin" ContentType="application/vnd.openxmlformats-officedocument.oleObject"/>
  <Override PartName="/xl/embeddings/oleObject265.bin" ContentType="application/vnd.openxmlformats-officedocument.oleObject"/>
  <Override PartName="/xl/embeddings/oleObject404.bin" ContentType="application/vnd.openxmlformats-officedocument.oleObject"/>
  <Override PartName="/xl/embeddings/oleObject451.bin" ContentType="application/vnd.openxmlformats-officedocument.oleObject"/>
  <Override PartName="/xl/embeddings/oleObject549.bin" ContentType="application/vnd.openxmlformats-officedocument.oleObject"/>
  <Override PartName="/xl/embeddings/oleObject596.bin" ContentType="application/vnd.openxmlformats-officedocument.oleObject"/>
  <Override PartName="/xl/embeddings/oleObject10.bin" ContentType="application/vnd.openxmlformats-officedocument.oleObject"/>
  <Override PartName="/xl/embeddings/oleObject243.bin" ContentType="application/vnd.openxmlformats-officedocument.oleObject"/>
  <Override PartName="/xl/embeddings/oleObject290.bin" ContentType="application/vnd.openxmlformats-officedocument.oleObject"/>
  <Override PartName="/xl/embeddings/oleObject388.bin" ContentType="application/vnd.openxmlformats-officedocument.oleObject"/>
  <Override PartName="/xl/embeddings/oleObject527.bin" ContentType="application/vnd.openxmlformats-officedocument.oleObject"/>
  <Override PartName="/xl/embeddings/oleObject574.bin" ContentType="application/vnd.openxmlformats-officedocument.oleObject"/>
  <Override PartName="/xl/worksheets/sheet3.xml" ContentType="application/vnd.openxmlformats-officedocument.spreadsheetml.worksheet+xml"/>
  <Override PartName="/xl/embeddings/oleObject221.bin" ContentType="application/vnd.openxmlformats-officedocument.oleObject"/>
  <Override PartName="/xl/embeddings/oleObject319.bin" ContentType="application/vnd.openxmlformats-officedocument.oleObject"/>
  <Override PartName="/xl/embeddings/oleObject366.bin" ContentType="application/vnd.openxmlformats-officedocument.oleObject"/>
  <Override PartName="/xl/embeddings/oleObject505.bin" ContentType="application/vnd.openxmlformats-officedocument.oleObject"/>
  <Override PartName="/xl/embeddings/oleObject552.bin" ContentType="application/vnd.openxmlformats-officedocument.oleObject"/>
  <Override PartName="/xl/embeddings/oleObject48.bin" ContentType="application/vnd.openxmlformats-officedocument.oleObject"/>
  <Override PartName="/xl/embeddings/oleObject95.bin" ContentType="application/vnd.openxmlformats-officedocument.oleObject"/>
  <Override PartName="/xl/embeddings/oleObject158.bin" ContentType="application/vnd.openxmlformats-officedocument.oleObject"/>
  <Override PartName="/xl/embeddings/oleObject344.bin" ContentType="application/vnd.openxmlformats-officedocument.oleObject"/>
  <Override PartName="/xl/embeddings/oleObject391.bin" ContentType="application/vnd.openxmlformats-officedocument.oleObject"/>
  <Override PartName="/xl/embeddings/oleObject489.bin" ContentType="application/vnd.openxmlformats-officedocument.oleObject"/>
  <Override PartName="/xl/embeddings/oleObject628.bin" ContentType="application/vnd.openxmlformats-officedocument.oleObject"/>
  <Override PartName="/xl/embeddings/oleObject136.bin" ContentType="application/vnd.openxmlformats-officedocument.oleObject"/>
  <Override PartName="/xl/embeddings/oleObject183.bin" ContentType="application/vnd.openxmlformats-officedocument.oleObject"/>
  <Override PartName="/xl/embeddings/oleObject467.bin" ContentType="application/vnd.openxmlformats-officedocument.oleObject"/>
  <Override PartName="/xl/embeddings/oleObject530.bin" ContentType="application/vnd.openxmlformats-officedocument.oleObject"/>
  <Override PartName="/xl/worksheets/sheet18.xml" ContentType="application/vnd.openxmlformats-officedocument.spreadsheetml.worksheet+xml"/>
  <Override PartName="/xl/embeddings/oleObject26.bin" ContentType="application/vnd.openxmlformats-officedocument.oleObject"/>
  <Override PartName="/xl/embeddings/oleObject73.bin" ContentType="application/vnd.openxmlformats-officedocument.oleObject"/>
  <Override PartName="/xl/embeddings/oleObject259.bin" ContentType="application/vnd.openxmlformats-officedocument.oleObject"/>
  <Override PartName="/xl/embeddings/oleObject322.bin" ContentType="application/vnd.openxmlformats-officedocument.oleObject"/>
  <Override PartName="/xl/embeddings/oleObject606.bin" ContentType="application/vnd.openxmlformats-officedocument.oleObject"/>
  <Override PartName="/xl/embeddings/oleObject653.bin" ContentType="application/vnd.openxmlformats-officedocument.oleObject"/>
  <Override PartName="/xl/worksheets/sheet43.xml" ContentType="application/vnd.openxmlformats-officedocument.spreadsheetml.worksheet+xml"/>
  <Override PartName="/xl/embeddings/oleObject114.bin" ContentType="application/vnd.openxmlformats-officedocument.oleObject"/>
  <Override PartName="/xl/embeddings/oleObject161.bin" ContentType="application/vnd.openxmlformats-officedocument.oleObject"/>
  <Override PartName="/xl/embeddings/oleObject300.bin" ContentType="application/vnd.openxmlformats-officedocument.oleObject"/>
  <Override PartName="/xl/embeddings/oleObject445.bin" ContentType="application/vnd.openxmlformats-officedocument.oleObject"/>
  <Override PartName="/xl/embeddings/oleObject492.bin" ContentType="application/vnd.openxmlformats-officedocument.oleObject"/>
  <Override PartName="/xl/embeddings/oleObject631.bin" ContentType="application/vnd.openxmlformats-officedocument.oleObject"/>
  <Override PartName="/xl/embeddings/oleObject51.bin" ContentType="application/vnd.openxmlformats-officedocument.oleObject"/>
  <Override PartName="/xl/embeddings/oleObject237.bin" ContentType="application/vnd.openxmlformats-officedocument.oleObject"/>
  <Override PartName="/xl/embeddings/oleObject284.bin" ContentType="application/vnd.openxmlformats-officedocument.oleObject"/>
  <Override PartName="/xl/embeddings/oleObject423.bin" ContentType="application/vnd.openxmlformats-officedocument.oleObject"/>
  <Override PartName="/xl/embeddings/oleObject470.bin" ContentType="application/vnd.openxmlformats-officedocument.oleObject"/>
  <Override PartName="/xl/embeddings/oleObject568.bin" ContentType="application/vnd.openxmlformats-officedocument.oleObject"/>
  <Override PartName="/xl/worksheets/sheet21.xml" ContentType="application/vnd.openxmlformats-officedocument.spreadsheetml.worksheet+xml"/>
  <Override PartName="/xl/embeddings/oleObject215.bin" ContentType="application/vnd.openxmlformats-officedocument.oleObject"/>
  <Override PartName="/xl/embeddings/oleObject262.bin" ContentType="application/vnd.openxmlformats-officedocument.oleObject"/>
  <Override PartName="/xl/embeddings/oleObject546.bin" ContentType="application/vnd.openxmlformats-officedocument.oleObject"/>
  <Override PartName="/xl/embeddings/oleObject593.bin" ContentType="application/vnd.openxmlformats-officedocument.oleObject"/>
  <Override PartName="/xl/embeddings/oleObject199.bin" ContentType="application/vnd.openxmlformats-officedocument.oleObject"/>
  <Override PartName="/xl/embeddings/oleObject338.bin" ContentType="application/vnd.openxmlformats-officedocument.oleObject"/>
  <Override PartName="/xl/embeddings/oleObject385.bin" ContentType="application/vnd.openxmlformats-officedocument.oleObject"/>
  <Override PartName="/xl/embeddings/oleObject401.bin" ContentType="application/vnd.openxmlformats-officedocument.oleObject"/>
  <Override PartName="/docProps/app.xml" ContentType="application/vnd.openxmlformats-officedocument.extended-properties+xml"/>
  <Override PartName="/xl/embeddings/oleObject89.bin" ContentType="application/vnd.openxmlformats-officedocument.oleObject"/>
  <Override PartName="/xl/embeddings/oleObject177.bin" ContentType="application/vnd.openxmlformats-officedocument.oleObject"/>
  <Override PartName="/xl/embeddings/oleObject240.bin" ContentType="application/vnd.openxmlformats-officedocument.oleObject"/>
  <Override PartName="/xl/embeddings/oleObject524.bin" ContentType="application/vnd.openxmlformats-officedocument.oleObject"/>
  <Override PartName="/xl/embeddings/oleObject571.bin" ContentType="application/vnd.openxmlformats-officedocument.oleObject"/>
  <Override PartName="/xl/embeddings/oleObject669.bin" ContentType="application/vnd.openxmlformats-officedocument.oleObject"/>
  <Override PartName="/xl/worksheets/sheet59.xml" ContentType="application/vnd.openxmlformats-officedocument.spreadsheetml.worksheet+xml"/>
  <Override PartName="/xl/embeddings/oleObject67.bin" ContentType="application/vnd.openxmlformats-officedocument.oleObject"/>
  <Override PartName="/xl/embeddings/oleObject316.bin" ContentType="application/vnd.openxmlformats-officedocument.oleObject"/>
  <Override PartName="/xl/embeddings/oleObject363.bin" ContentType="application/vnd.openxmlformats-officedocument.oleObject"/>
  <Override PartName="/xl/embeddings/oleObject647.bin" ContentType="application/vnd.openxmlformats-officedocument.oleObject"/>
  <Override PartName="/xl/embeddings/oleObject108.bin" ContentType="application/vnd.openxmlformats-officedocument.oleObject"/>
  <Override PartName="/xl/embeddings/oleObject155.bin" ContentType="application/vnd.openxmlformats-officedocument.oleObject"/>
  <Override PartName="/xl/embeddings/oleObject439.bin" ContentType="application/vnd.openxmlformats-officedocument.oleObject"/>
  <Override PartName="/xl/embeddings/oleObject486.bin" ContentType="application/vnd.openxmlformats-officedocument.oleObject"/>
  <Override PartName="/xl/embeddings/oleObject502.bin" ContentType="application/vnd.openxmlformats-officedocument.oleObject"/>
  <Override PartName="/xl/worksheets/sheet37.xml" ContentType="application/vnd.openxmlformats-officedocument.spreadsheetml.worksheet+xml"/>
  <Override PartName="/xl/embeddings/oleObject45.bin" ContentType="application/vnd.openxmlformats-officedocument.oleObject"/>
  <Override PartName="/xl/embeddings/oleObject92.bin" ContentType="application/vnd.openxmlformats-officedocument.oleObject"/>
  <Override PartName="/xl/embeddings/oleObject133.bin" ContentType="application/vnd.openxmlformats-officedocument.oleObject"/>
  <Override PartName="/xl/embeddings/oleObject180.bin" ContentType="application/vnd.openxmlformats-officedocument.oleObject"/>
  <Override PartName="/xl/embeddings/oleObject278.bin" ContentType="application/vnd.openxmlformats-officedocument.oleObject"/>
  <Override PartName="/xl/embeddings/oleObject341.bin" ContentType="application/vnd.openxmlformats-officedocument.oleObject"/>
  <Override PartName="/xl/embeddings/oleObject625.bin" ContentType="application/vnd.openxmlformats-officedocument.oleObject"/>
  <Override PartName="/xl/worksheets/sheet15.xml" ContentType="application/vnd.openxmlformats-officedocument.spreadsheetml.worksheet+xml"/>
  <Override PartName="/xl/embeddings/oleObject23.bin" ContentType="application/vnd.openxmlformats-officedocument.oleObject"/>
  <Override PartName="/xl/embeddings/oleObject70.bin" ContentType="application/vnd.openxmlformats-officedocument.oleObject"/>
  <Override PartName="/xl/embeddings/oleObject417.bin" ContentType="application/vnd.openxmlformats-officedocument.oleObject"/>
  <Override PartName="/xl/embeddings/oleObject464.bin" ContentType="application/vnd.openxmlformats-officedocument.oleObject"/>
  <Override PartName="/xl/embeddings/oleObject603.bin" ContentType="application/vnd.openxmlformats-officedocument.oleObject"/>
  <Override PartName="/xl/embeddings/oleObject650.bin" ContentType="application/vnd.openxmlformats-officedocument.oleObject"/>
  <Override PartName="/xl/embeddings/oleObject111.bin" ContentType="application/vnd.openxmlformats-officedocument.oleObject"/>
  <Override PartName="/xl/embeddings/oleObject209.bin" ContentType="application/vnd.openxmlformats-officedocument.oleObject"/>
  <Override PartName="/xl/embeddings/oleObject256.bin" ContentType="application/vnd.openxmlformats-officedocument.oleObject"/>
  <Override PartName="/xl/embeddings/oleObject442.bin" ContentType="application/vnd.openxmlformats-officedocument.oleObject"/>
  <Override PartName="/xl/embeddings/oleObject587.bin" ContentType="application/vnd.openxmlformats-officedocument.oleObject"/>
  <Override PartName="/xl/worksheets/sheet40.xml" ContentType="application/vnd.openxmlformats-officedocument.spreadsheetml.worksheet+xml"/>
  <Default Extension="wmf" ContentType="image/x-wmf"/>
  <Override PartName="/xl/embeddings/oleObject234.bin" ContentType="application/vnd.openxmlformats-officedocument.oleObject"/>
  <Override PartName="/xl/embeddings/oleObject281.bin" ContentType="application/vnd.openxmlformats-officedocument.oleObject"/>
  <Override PartName="/xl/embeddings/oleObject379.bin" ContentType="application/vnd.openxmlformats-officedocument.oleObject"/>
  <Override PartName="/xl/embeddings/oleObject518.bin" ContentType="application/vnd.openxmlformats-officedocument.oleObject"/>
  <Override PartName="/xl/embeddings/oleObject565.bin" ContentType="application/vnd.openxmlformats-officedocument.oleObject"/>
  <Override PartName="/xl/embeddings/oleObject357.bin" ContentType="application/vnd.openxmlformats-officedocument.oleObject"/>
  <Override PartName="/xl/embeddings/oleObject420.bin" ContentType="application/vnd.openxmlformats-officedocument.oleObject"/>
  <Override PartName="/xl/embeddings/oleObject149.bin" ContentType="application/vnd.openxmlformats-officedocument.oleObject"/>
  <Override PartName="/xl/embeddings/oleObject196.bin" ContentType="application/vnd.openxmlformats-officedocument.oleObject"/>
  <Override PartName="/xl/embeddings/oleObject212.bin" ContentType="application/vnd.openxmlformats-officedocument.oleObject"/>
  <Override PartName="/xl/embeddings/oleObject543.bin" ContentType="application/vnd.openxmlformats-officedocument.oleObject"/>
  <Override PartName="/xl/embeddings/oleObject590.bin" ContentType="application/vnd.openxmlformats-officedocument.oleObject"/>
  <Override PartName="/xl/embeddings/oleObject39.bin" ContentType="application/vnd.openxmlformats-officedocument.oleObject"/>
  <Override PartName="/xl/embeddings/oleObject86.bin" ContentType="application/vnd.openxmlformats-officedocument.oleObject"/>
  <Override PartName="/xl/embeddings/oleObject335.bin" ContentType="application/vnd.openxmlformats-officedocument.oleObject"/>
  <Override PartName="/xl/embeddings/oleObject382.bin" ContentType="application/vnd.openxmlformats-officedocument.oleObject"/>
  <Override PartName="/xl/embeddings/oleObject521.bin" ContentType="application/vnd.openxmlformats-officedocument.oleObject"/>
  <Override PartName="/xl/embeddings/oleObject619.bin" ContentType="application/vnd.openxmlformats-officedocument.oleObject"/>
  <Override PartName="/xl/embeddings/oleObject666.bin" ContentType="application/vnd.openxmlformats-officedocument.oleObject"/>
  <Override PartName="/xl/embeddings/oleObject127.bin" ContentType="application/vnd.openxmlformats-officedocument.oleObject"/>
  <Override PartName="/xl/embeddings/oleObject174.bin" ContentType="application/vnd.openxmlformats-officedocument.oleObject"/>
  <Override PartName="/xl/embeddings/oleObject313.bin" ContentType="application/vnd.openxmlformats-officedocument.oleObject"/>
  <Override PartName="/xl/embeddings/oleObject360.bin" ContentType="application/vnd.openxmlformats-officedocument.oleObject"/>
  <Override PartName="/xl/embeddings/oleObject458.bin" ContentType="application/vnd.openxmlformats-officedocument.oleObject"/>
  <Override PartName="/xl/worksheets/sheet56.xml" ContentType="application/vnd.openxmlformats-officedocument.spreadsheetml.worksheet+xml"/>
  <Override PartName="/xl/embeddings/oleObject17.bin" ContentType="application/vnd.openxmlformats-officedocument.oleObject"/>
  <Override PartName="/xl/embeddings/oleObject64.bin" ContentType="application/vnd.openxmlformats-officedocument.oleObject"/>
  <Override PartName="/xl/embeddings/oleObject105.bin" ContentType="application/vnd.openxmlformats-officedocument.oleObject"/>
  <Override PartName="/xl/embeddings/oleObject152.bin" ContentType="application/vnd.openxmlformats-officedocument.oleObject"/>
  <Override PartName="/xl/embeddings/oleObject297.bin" ContentType="application/vnd.openxmlformats-officedocument.oleObject"/>
  <Override PartName="/xl/embeddings/oleObject644.bin" ContentType="application/vnd.openxmlformats-officedocument.oleObject"/>
  <Override PartName="/xl/worksheets/sheet34.xml" ContentType="application/vnd.openxmlformats-officedocument.spreadsheetml.worksheet+xml"/>
  <Override PartName="/xl/embeddings/oleObject7.bin" ContentType="application/vnd.openxmlformats-officedocument.oleObject"/>
  <Override PartName="/xl/embeddings/oleObject42.bin" ContentType="application/vnd.openxmlformats-officedocument.oleObject"/>
  <Override PartName="/xl/embeddings/oleObject436.bin" ContentType="application/vnd.openxmlformats-officedocument.oleObject"/>
  <Override PartName="/xl/embeddings/oleObject483.bin" ContentType="application/vnd.openxmlformats-officedocument.oleObject"/>
  <Override PartName="/xl/embeddings/oleObject622.bin" ContentType="application/vnd.openxmlformats-officedocument.oleObject"/>
  <Override PartName="/xl/embeddings/oleObject130.bin" ContentType="application/vnd.openxmlformats-officedocument.oleObject"/>
  <Override PartName="/xl/embeddings/oleObject228.bin" ContentType="application/vnd.openxmlformats-officedocument.oleObject"/>
  <Override PartName="/xl/embeddings/oleObject275.bin" ContentType="application/vnd.openxmlformats-officedocument.oleObject"/>
  <Override PartName="/xl/embeddings/oleObject414.bin" ContentType="application/vnd.openxmlformats-officedocument.oleObject"/>
  <Override PartName="/xl/embeddings/oleObject461.bin" ContentType="application/vnd.openxmlformats-officedocument.oleObject"/>
  <Override PartName="/xl/embeddings/oleObject559.bin" ContentType="application/vnd.openxmlformats-officedocument.oleObject"/>
  <Override PartName="/xl/worksheets/sheet12.xml" ContentType="application/vnd.openxmlformats-officedocument.spreadsheetml.worksheet+xml"/>
  <Override PartName="/xl/embeddings/oleObject20.bin" ContentType="application/vnd.openxmlformats-officedocument.oleObject"/>
  <Override PartName="/xl/embeddings/oleObject206.bin" ContentType="application/vnd.openxmlformats-officedocument.oleObject"/>
  <Override PartName="/xl/embeddings/oleObject253.bin" ContentType="application/vnd.openxmlformats-officedocument.oleObject"/>
  <Override PartName="/xl/embeddings/oleObject398.bin" ContentType="application/vnd.openxmlformats-officedocument.oleObject"/>
  <Override PartName="/xl/embeddings/oleObject537.bin" ContentType="application/vnd.openxmlformats-officedocument.oleObject"/>
  <Override PartName="/xl/embeddings/oleObject584.bin" ContentType="application/vnd.openxmlformats-officedocument.oleObject"/>
  <Override PartName="/xl/embeddings/oleObject600.bin" ContentType="application/vnd.openxmlformats-officedocument.oleObject"/>
  <Override PartName="/xl/embeddings/oleObject329.bin" ContentType="application/vnd.openxmlformats-officedocument.oleObject"/>
  <Override PartName="/xl/embeddings/oleObject376.bin" ContentType="application/vnd.openxmlformats-officedocument.oleObject"/>
  <Override PartName="/xl/embeddings/oleObject168.bin" ContentType="application/vnd.openxmlformats-officedocument.oleObject"/>
  <Override PartName="/xl/embeddings/oleObject231.bin" ContentType="application/vnd.openxmlformats-officedocument.oleObject"/>
  <Override PartName="/xl/embeddings/oleObject499.bin" ContentType="application/vnd.openxmlformats-officedocument.oleObject"/>
  <Override PartName="/xl/embeddings/oleObject515.bin" ContentType="application/vnd.openxmlformats-officedocument.oleObject"/>
  <Override PartName="/xl/embeddings/oleObject562.bin" ContentType="application/vnd.openxmlformats-officedocument.oleObject"/>
  <Override PartName="/xl/embeddings/oleObject58.bin" ContentType="application/vnd.openxmlformats-officedocument.oleObject"/>
  <Override PartName="/xl/embeddings/oleObject307.bin" ContentType="application/vnd.openxmlformats-officedocument.oleObject"/>
  <Override PartName="/xl/embeddings/oleObject354.bin" ContentType="application/vnd.openxmlformats-officedocument.oleObject"/>
  <Override PartName="/xl/embeddings/oleObject540.bin" ContentType="application/vnd.openxmlformats-officedocument.oleObject"/>
  <Override PartName="/xl/embeddings/oleObject638.bin" ContentType="application/vnd.openxmlformats-officedocument.oleObject"/>
  <Override PartName="/xl/worksheets/sheet28.xml" ContentType="application/vnd.openxmlformats-officedocument.spreadsheetml.worksheet+xml"/>
  <Override PartName="/xl/embeddings/oleObject146.bin" ContentType="application/vnd.openxmlformats-officedocument.oleObject"/>
  <Override PartName="/xl/embeddings/oleObject193.bin" ContentType="application/vnd.openxmlformats-officedocument.oleObject"/>
  <Override PartName="/xl/embeddings/oleObject332.bin" ContentType="application/vnd.openxmlformats-officedocument.oleObject"/>
  <Override PartName="/xl/embeddings/oleObject477.bin" ContentType="application/vnd.openxmlformats-officedocument.oleObject"/>
  <Override PartName="/xl/embeddings/oleObject616.bin" ContentType="application/vnd.openxmlformats-officedocument.oleObject"/>
  <Override PartName="/xl/embeddings/oleObject36.bin" ContentType="application/vnd.openxmlformats-officedocument.oleObject"/>
  <Override PartName="/xl/embeddings/oleObject83.bin" ContentType="application/vnd.openxmlformats-officedocument.oleObject"/>
  <Override PartName="/xl/embeddings/oleObject124.bin" ContentType="application/vnd.openxmlformats-officedocument.oleObject"/>
  <Override PartName="/xl/embeddings/oleObject171.bin" ContentType="application/vnd.openxmlformats-officedocument.oleObject"/>
  <Override PartName="/xl/embeddings/oleObject269.bin" ContentType="application/vnd.openxmlformats-officedocument.oleObject"/>
  <Override PartName="/xl/embeddings/oleObject408.bin" ContentType="application/vnd.openxmlformats-officedocument.oleObject"/>
  <Override PartName="/xl/embeddings/oleObject455.bin" ContentType="application/vnd.openxmlformats-officedocument.oleObject"/>
  <Override PartName="/xl/embeddings/oleObject663.bin" ContentType="application/vnd.openxmlformats-officedocument.oleObject"/>
  <Override PartName="/xl/worksheets/sheet53.xml" ContentType="application/vnd.openxmlformats-officedocument.spreadsheetml.worksheet+xml"/>
  <Override PartName="/xl/embeddings/oleObject14.bin" ContentType="application/vnd.openxmlformats-officedocument.oleObject"/>
  <Override PartName="/xl/embeddings/oleObject61.bin" ContentType="application/vnd.openxmlformats-officedocument.oleObject"/>
  <Override PartName="/xl/embeddings/oleObject247.bin" ContentType="application/vnd.openxmlformats-officedocument.oleObject"/>
  <Override PartName="/xl/embeddings/oleObject294.bin" ContentType="application/vnd.openxmlformats-officedocument.oleObject"/>
  <Override PartName="/xl/embeddings/oleObject310.bin" ContentType="application/vnd.openxmlformats-officedocument.oleObject"/>
  <Override PartName="/xl/embeddings/oleObject641.bin" ContentType="application/vnd.openxmlformats-officedocument.oleObject"/>
  <Override PartName="/xl/embeddings/oleObject102.bin" ContentType="application/vnd.openxmlformats-officedocument.oleObject"/>
  <Override PartName="/xl/embeddings/oleObject433.bin" ContentType="application/vnd.openxmlformats-officedocument.oleObject"/>
  <Override PartName="/xl/embeddings/oleObject480.bin" ContentType="application/vnd.openxmlformats-officedocument.oleObject"/>
  <Override PartName="/xl/embeddings/oleObject578.bin" ContentType="application/vnd.openxmlformats-officedocument.oleObject"/>
  <Override PartName="/xl/worksheets/sheet7.xml" ContentType="application/vnd.openxmlformats-officedocument.spreadsheetml.worksheet+xml"/>
  <Override PartName="/xl/worksheets/sheet31.xml" ContentType="application/vnd.openxmlformats-officedocument.spreadsheetml.worksheet+xml"/>
  <Override PartName="/xl/embeddings/oleObject4.bin" ContentType="application/vnd.openxmlformats-officedocument.oleObject"/>
  <Override PartName="/xl/embeddings/oleObject225.bin" ContentType="application/vnd.openxmlformats-officedocument.oleObject"/>
  <Override PartName="/xl/embeddings/oleObject272.bin" ContentType="application/vnd.openxmlformats-officedocument.oleObject"/>
  <Override PartName="/xl/embeddings/oleObject509.bin" ContentType="application/vnd.openxmlformats-officedocument.oleObject"/>
  <Override PartName="/xl/embeddings/oleObject556.bin" ContentType="application/vnd.openxmlformats-officedocument.oleObject"/>
  <Override PartName="/xl/embeddings/oleObject348.bin" ContentType="application/vnd.openxmlformats-officedocument.oleObject"/>
  <Override PartName="/xl/embeddings/oleObject395.bin" ContentType="application/vnd.openxmlformats-officedocument.oleObject"/>
  <Override PartName="/xl/embeddings/oleObject411.bin" ContentType="application/vnd.openxmlformats-officedocument.oleObject"/>
  <Override PartName="/xl/embeddings/oleObject99.bin" ContentType="application/vnd.openxmlformats-officedocument.oleObject"/>
  <Override PartName="/xl/embeddings/oleObject187.bin" ContentType="application/vnd.openxmlformats-officedocument.oleObject"/>
  <Override PartName="/xl/embeddings/oleObject203.bin" ContentType="application/vnd.openxmlformats-officedocument.oleObject"/>
  <Override PartName="/xl/embeddings/oleObject250.bin" ContentType="application/vnd.openxmlformats-officedocument.oleObject"/>
  <Override PartName="/xl/embeddings/oleObject534.bin" ContentType="application/vnd.openxmlformats-officedocument.oleObject"/>
  <Override PartName="/xl/embeddings/oleObject581.bin" ContentType="application/vnd.openxmlformats-officedocument.oleObject"/>
  <Override PartName="/xl/embeddings/oleObject77.bin" ContentType="application/vnd.openxmlformats-officedocument.oleObject"/>
  <Override PartName="/xl/embeddings/oleObject326.bin" ContentType="application/vnd.openxmlformats-officedocument.oleObject"/>
  <Override PartName="/xl/embeddings/oleObject373.bin" ContentType="application/vnd.openxmlformats-officedocument.oleObject"/>
  <Override PartName="/xl/embeddings/oleObject512.bin" ContentType="application/vnd.openxmlformats-officedocument.oleObject"/>
  <Override PartName="/xl/embeddings/oleObject657.bin" ContentType="application/vnd.openxmlformats-officedocument.oleObject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embeddings/oleObject118.bin" ContentType="application/vnd.openxmlformats-officedocument.oleObject"/>
  <Override PartName="/xl/embeddings/oleObject165.bin" ContentType="application/vnd.openxmlformats-officedocument.oleObject"/>
  <Override PartName="/xl/embeddings/oleObject304.bin" ContentType="application/vnd.openxmlformats-officedocument.oleObject"/>
  <Override PartName="/xl/embeddings/oleObject351.bin" ContentType="application/vnd.openxmlformats-officedocument.oleObject"/>
  <Override PartName="/xl/embeddings/oleObject449.bin" ContentType="application/vnd.openxmlformats-officedocument.oleObject"/>
  <Override PartName="/xl/embeddings/oleObject496.bin" ContentType="application/vnd.openxmlformats-officedocument.oleObject"/>
  <Override PartName="/xl/embeddings/oleObject635.bin" ContentType="application/vnd.openxmlformats-officedocument.oleObject"/>
  <Override PartName="/xl/embeddings/oleObject55.bin" ContentType="application/vnd.openxmlformats-officedocument.oleObject"/>
  <Override PartName="/xl/embeddings/oleObject143.bin" ContentType="application/vnd.openxmlformats-officedocument.oleObject"/>
  <Override PartName="/xl/embeddings/oleObject190.bin" ContentType="application/vnd.openxmlformats-officedocument.oleObject"/>
  <Override PartName="/xl/embeddings/oleObject288.bin" ContentType="application/vnd.openxmlformats-officedocument.oleObject"/>
  <Override PartName="/xl/embeddings/oleObject427.bin" ContentType="application/vnd.openxmlformats-officedocument.oleObject"/>
  <Override PartName="/xl/embeddings/oleObject474.bin" ContentType="application/vnd.openxmlformats-officedocument.oleObject"/>
  <Override PartName="/xl/worksheets/sheet25.xml" ContentType="application/vnd.openxmlformats-officedocument.spreadsheetml.worksheet+xml"/>
  <Override PartName="/xl/embeddings/oleObject33.bin" ContentType="application/vnd.openxmlformats-officedocument.oleObject"/>
  <Override PartName="/xl/embeddings/oleObject80.bin" ContentType="application/vnd.openxmlformats-officedocument.oleObject"/>
  <Override PartName="/xl/embeddings/oleObject219.bin" ContentType="application/vnd.openxmlformats-officedocument.oleObject"/>
  <Override PartName="/xl/embeddings/oleObject266.bin" ContentType="application/vnd.openxmlformats-officedocument.oleObject"/>
  <Override PartName="/xl/embeddings/oleObject613.bin" ContentType="application/vnd.openxmlformats-officedocument.oleObject"/>
  <Override PartName="/xl/embeddings/oleObject660.bin" ContentType="application/vnd.openxmlformats-officedocument.oleObject"/>
  <Override PartName="/xl/worksheets/sheet50.xml" ContentType="application/vnd.openxmlformats-officedocument.spreadsheetml.worksheet+xml"/>
  <Override PartName="/xl/embeddings/oleObject121.bin" ContentType="application/vnd.openxmlformats-officedocument.oleObject"/>
  <Override PartName="/xl/embeddings/oleObject405.bin" ContentType="application/vnd.openxmlformats-officedocument.oleObject"/>
  <Override PartName="/xl/embeddings/oleObject452.bin" ContentType="application/vnd.openxmlformats-officedocument.oleObject"/>
  <Override PartName="/xl/embeddings/oleObject597.bin" ContentType="application/vnd.openxmlformats-officedocument.oleObject"/>
  <Override PartName="/xl/embeddings/oleObject11.bin" ContentType="application/vnd.openxmlformats-officedocument.oleObject"/>
  <Override PartName="/xl/embeddings/oleObject244.bin" ContentType="application/vnd.openxmlformats-officedocument.oleObject"/>
  <Override PartName="/xl/embeddings/oleObject291.bin" ContentType="application/vnd.openxmlformats-officedocument.oleObject"/>
  <Override PartName="/xl/embeddings/oleObject389.bin" ContentType="application/vnd.openxmlformats-officedocument.oleObject"/>
  <Override PartName="/xl/embeddings/oleObject430.bin" ContentType="application/vnd.openxmlformats-officedocument.oleObject"/>
  <Override PartName="/xl/embeddings/oleObject528.bin" ContentType="application/vnd.openxmlformats-officedocument.oleObject"/>
  <Override PartName="/xl/embeddings/oleObject575.bin" ContentType="application/vnd.openxmlformats-officedocument.oleObject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mbeddings/oleObject1.bin" ContentType="application/vnd.openxmlformats-officedocument.oleObject"/>
  <Override PartName="/xl/embeddings/oleObject222.bin" ContentType="application/vnd.openxmlformats-officedocument.oleObject"/>
  <Override PartName="/xl/embeddings/oleObject367.bin" ContentType="application/vnd.openxmlformats-officedocument.oleObject"/>
  <Override PartName="/xl/embeddings/oleObject159.bin" ContentType="application/vnd.openxmlformats-officedocument.oleObject"/>
  <Override PartName="/xl/embeddings/oleObject506.bin" ContentType="application/vnd.openxmlformats-officedocument.oleObject"/>
  <Override PartName="/xl/embeddings/oleObject553.bin" ContentType="application/vnd.openxmlformats-officedocument.oleObject"/>
  <Default Extension="vml" ContentType="application/vnd.openxmlformats-officedocument.vmlDrawing"/>
  <Override PartName="/xl/embeddings/oleObject49.bin" ContentType="application/vnd.openxmlformats-officedocument.oleObject"/>
  <Override PartName="/xl/embeddings/oleObject96.bin" ContentType="application/vnd.openxmlformats-officedocument.oleObject"/>
  <Override PartName="/xl/embeddings/oleObject200.bin" ContentType="application/vnd.openxmlformats-officedocument.oleObject"/>
  <Override PartName="/xl/embeddings/oleObject345.bin" ContentType="application/vnd.openxmlformats-officedocument.oleObject"/>
  <Override PartName="/xl/embeddings/oleObject392.bin" ContentType="application/vnd.openxmlformats-officedocument.oleObject"/>
  <Override PartName="/xl/embeddings/oleObject531.bin" ContentType="application/vnd.openxmlformats-officedocument.oleObject"/>
  <Override PartName="/xl/embeddings/oleObject629.bin" ContentType="application/vnd.openxmlformats-officedocument.oleObject"/>
  <Override PartName="/xl/worksheets/sheet19.xml" ContentType="application/vnd.openxmlformats-officedocument.spreadsheetml.worksheet+xml"/>
  <Override PartName="/xl/embeddings/oleObject137.bin" ContentType="application/vnd.openxmlformats-officedocument.oleObject"/>
  <Override PartName="/xl/embeddings/oleObject184.bin" ContentType="application/vnd.openxmlformats-officedocument.oleObject"/>
  <Override PartName="/xl/embeddings/oleObject323.bin" ContentType="application/vnd.openxmlformats-officedocument.oleObject"/>
  <Override PartName="/xl/embeddings/oleObject370.bin" ContentType="application/vnd.openxmlformats-officedocument.oleObject"/>
  <Override PartName="/xl/embeddings/oleObject468.bin" ContentType="application/vnd.openxmlformats-officedocument.oleObject"/>
  <Override PartName="/xl/embeddings/oleObject607.bin" ContentType="application/vnd.openxmlformats-officedocument.oleObject"/>
  <Override PartName="/xl/embeddings/oleObject654.bin" ContentType="application/vnd.openxmlformats-officedocument.oleObject"/>
  <Override PartName="/xl/embeddings/oleObject27.bin" ContentType="application/vnd.openxmlformats-officedocument.oleObject"/>
  <Override PartName="/xl/embeddings/oleObject74.bin" ContentType="application/vnd.openxmlformats-officedocument.oleObject"/>
  <Override PartName="/xl/embeddings/oleObject115.bin" ContentType="application/vnd.openxmlformats-officedocument.oleObject"/>
  <Override PartName="/xl/embeddings/oleObject162.bin" ContentType="application/vnd.openxmlformats-officedocument.oleObject"/>
  <Override PartName="/xl/embeddings/oleObject446.bin" ContentType="application/vnd.openxmlformats-officedocument.oleObject"/>
  <Override PartName="/xl/embeddings/oleObject493.bin" ContentType="application/vnd.openxmlformats-officedocument.oleObject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embeddings/oleObject52.bin" ContentType="application/vnd.openxmlformats-officedocument.oleObject"/>
  <Override PartName="/xl/embeddings/oleObject238.bin" ContentType="application/vnd.openxmlformats-officedocument.oleObject"/>
  <Override PartName="/xl/embeddings/oleObject285.bin" ContentType="application/vnd.openxmlformats-officedocument.oleObject"/>
  <Override PartName="/xl/embeddings/oleObject301.bin" ContentType="application/vnd.openxmlformats-officedocument.oleObject"/>
  <Override PartName="/xl/embeddings/oleObject569.bin" ContentType="application/vnd.openxmlformats-officedocument.oleObject"/>
  <Override PartName="/xl/embeddings/oleObject632.bin" ContentType="application/vnd.openxmlformats-officedocument.oleObject"/>
  <Override PartName="/xl/worksheets/sheet22.xml" ContentType="application/vnd.openxmlformats-officedocument.spreadsheetml.worksheet+xml"/>
  <Override PartName="/xl/embeddings/oleObject140.bin" ContentType="application/vnd.openxmlformats-officedocument.oleObject"/>
  <Override PartName="/xl/embeddings/oleObject424.bin" ContentType="application/vnd.openxmlformats-officedocument.oleObject"/>
  <Override PartName="/xl/embeddings/oleObject471.bin" ContentType="application/vnd.openxmlformats-officedocument.oleObject"/>
  <Override PartName="/xl/embeddings/oleObject610.bin" ContentType="application/vnd.openxmlformats-officedocument.oleObject"/>
  <Override PartName="/xl/embeddings/oleObject30.bin" ContentType="application/vnd.openxmlformats-officedocument.oleObject"/>
  <Override PartName="/xl/embeddings/oleObject216.bin" ContentType="application/vnd.openxmlformats-officedocument.oleObject"/>
  <Override PartName="/xl/embeddings/oleObject263.bin" ContentType="application/vnd.openxmlformats-officedocument.oleObject"/>
  <Override PartName="/xl/embeddings/oleObject402.bin" ContentType="application/vnd.openxmlformats-officedocument.oleObject"/>
  <Override PartName="/xl/embeddings/oleObject547.bin" ContentType="application/vnd.openxmlformats-officedocument.oleObject"/>
  <Override PartName="/xl/embeddings/oleObject594.bin" ContentType="application/vnd.openxmlformats-officedocument.oleObject"/>
  <Default Extension="rels" ContentType="application/vnd.openxmlformats-package.relationships+xml"/>
  <Override PartName="/xl/embeddings/oleObject241.bin" ContentType="application/vnd.openxmlformats-officedocument.oleObject"/>
  <Override PartName="/xl/embeddings/oleObject339.bin" ContentType="application/vnd.openxmlformats-officedocument.oleObject"/>
  <Override PartName="/xl/embeddings/oleObject386.bin" ContentType="application/vnd.openxmlformats-officedocument.oleObject"/>
  <Override PartName="/xl/embeddings/oleObject178.bin" ContentType="application/vnd.openxmlformats-officedocument.oleObject"/>
  <Override PartName="/xl/embeddings/oleObject317.bin" ContentType="application/vnd.openxmlformats-officedocument.oleObject"/>
  <Override PartName="/xl/embeddings/oleObject364.bin" ContentType="application/vnd.openxmlformats-officedocument.oleObject"/>
  <Override PartName="/xl/embeddings/oleObject525.bin" ContentType="application/vnd.openxmlformats-officedocument.oleObject"/>
  <Override PartName="/xl/embeddings/oleObject572.bin" ContentType="application/vnd.openxmlformats-officedocument.oleObject"/>
  <Override PartName="/xl/worksheets/sheet1.xml" ContentType="application/vnd.openxmlformats-officedocument.spreadsheetml.worksheet+xml"/>
  <Override PartName="/xl/embeddings/oleObject68.bin" ContentType="application/vnd.openxmlformats-officedocument.oleObject"/>
  <Override PartName="/xl/embeddings/oleObject109.bin" ContentType="application/vnd.openxmlformats-officedocument.oleObject"/>
  <Override PartName="/xl/embeddings/oleObject156.bin" ContentType="application/vnd.openxmlformats-officedocument.oleObject"/>
  <Override PartName="/xl/embeddings/oleObject503.bin" ContentType="application/vnd.openxmlformats-officedocument.oleObject"/>
  <Override PartName="/xl/embeddings/oleObject550.bin" ContentType="application/vnd.openxmlformats-officedocument.oleObject"/>
  <Override PartName="/xl/embeddings/oleObject648.bin" ContentType="application/vnd.openxmlformats-officedocument.oleObject"/>
  <Override PartName="/xl/worksheets/sheet38.xml" ContentType="application/vnd.openxmlformats-officedocument.spreadsheetml.worksheet+xml"/>
  <Override PartName="/xl/embeddings/oleObject46.bin" ContentType="application/vnd.openxmlformats-officedocument.oleObject"/>
  <Override PartName="/xl/embeddings/oleObject93.bin" ContentType="application/vnd.openxmlformats-officedocument.oleObject"/>
  <Override PartName="/xl/embeddings/oleObject342.bin" ContentType="application/vnd.openxmlformats-officedocument.oleObject"/>
  <Override PartName="/xl/embeddings/oleObject487.bin" ContentType="application/vnd.openxmlformats-officedocument.oleObject"/>
  <Override PartName="/xl/embeddings/oleObject626.bin" ContentType="application/vnd.openxmlformats-officedocument.oleObject"/>
  <Override PartName="/xl/embeddings/oleObject134.bin" ContentType="application/vnd.openxmlformats-officedocument.oleObject"/>
  <Override PartName="/xl/embeddings/oleObject181.bin" ContentType="application/vnd.openxmlformats-officedocument.oleObject"/>
  <Override PartName="/xl/embeddings/oleObject279.bin" ContentType="application/vnd.openxmlformats-officedocument.oleObject"/>
  <Override PartName="/xl/embeddings/oleObject418.bin" ContentType="application/vnd.openxmlformats-officedocument.oleObject"/>
  <Override PartName="/xl/embeddings/oleObject465.bin" ContentType="application/vnd.openxmlformats-officedocument.oleObject"/>
  <Override PartName="/xl/worksheets/sheet16.xml" ContentType="application/vnd.openxmlformats-officedocument.spreadsheetml.worksheet+xml"/>
  <Override PartName="/xl/embeddings/oleObject24.bin" ContentType="application/vnd.openxmlformats-officedocument.oleObject"/>
  <Override PartName="/xl/embeddings/oleObject71.bin" ContentType="application/vnd.openxmlformats-officedocument.oleObject"/>
  <Override PartName="/xl/embeddings/oleObject257.bin" ContentType="application/vnd.openxmlformats-officedocument.oleObject"/>
  <Override PartName="/xl/embeddings/oleObject320.bin" ContentType="application/vnd.openxmlformats-officedocument.oleObject"/>
  <Override PartName="/xl/embeddings/oleObject588.bin" ContentType="application/vnd.openxmlformats-officedocument.oleObject"/>
  <Override PartName="/xl/embeddings/oleObject604.bin" ContentType="application/vnd.openxmlformats-officedocument.oleObject"/>
  <Override PartName="/xl/embeddings/oleObject651.bin" ContentType="application/vnd.openxmlformats-officedocument.oleObject"/>
  <Override PartName="/xl/worksheets/sheet41.xml" ContentType="application/vnd.openxmlformats-officedocument.spreadsheetml.worksheet+xml"/>
  <Override PartName="/xl/embeddings/oleObject112.bin" ContentType="application/vnd.openxmlformats-officedocument.oleObject"/>
  <Override PartName="/xl/embeddings/oleObject443.bin" ContentType="application/vnd.openxmlformats-officedocument.oleObject"/>
  <Override PartName="/xl/embeddings/oleObject490.bin" ContentType="application/vnd.openxmlformats-officedocument.oleObject"/>
  <Override PartName="/xl/embeddings/oleObject235.bin" ContentType="application/vnd.openxmlformats-officedocument.oleObject"/>
  <Override PartName="/xl/embeddings/oleObject282.bin" ContentType="application/vnd.openxmlformats-officedocument.oleObject"/>
  <Override PartName="/xl/embeddings/oleObject421.bin" ContentType="application/vnd.openxmlformats-officedocument.oleObject"/>
  <Override PartName="/xl/embeddings/oleObject519.bin" ContentType="application/vnd.openxmlformats-officedocument.oleObject"/>
  <Override PartName="/xl/embeddings/oleObject566.bin" ContentType="application/vnd.openxmlformats-officedocument.oleObject"/>
  <Override PartName="/xl/embeddings/oleObject213.bin" ContentType="application/vnd.openxmlformats-officedocument.oleObject"/>
  <Override PartName="/xl/embeddings/oleObject260.bin" ContentType="application/vnd.openxmlformats-officedocument.oleObject"/>
  <Override PartName="/xl/embeddings/oleObject358.bin" ContentType="application/vnd.openxmlformats-officedocument.oleObject"/>
  <Override PartName="/xl/embeddings/oleObject544.bin" ContentType="application/vnd.openxmlformats-officedocument.oleObject"/>
  <Override PartName="/xl/embeddings/oleObject591.bin" ContentType="application/vnd.openxmlformats-officedocument.oleObject"/>
  <Override PartName="/xl/embeddings/oleObject197.bin" ContentType="application/vnd.openxmlformats-officedocument.oleObject"/>
  <Override PartName="/xl/embeddings/oleObject336.bin" ContentType="application/vnd.openxmlformats-officedocument.oleObject"/>
  <Override PartName="/xl/embeddings/oleObject383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135" yWindow="0" windowWidth="19320" windowHeight="10815" tabRatio="921"/>
  </bookViews>
  <sheets>
    <sheet name="Summary_IGCC" sheetId="6" r:id="rId1"/>
    <sheet name="Hg_avg_IGCC_MMBtu" sheetId="27" r:id="rId2"/>
    <sheet name="Hg_New_IGCC_MMBtu" sheetId="9" r:id="rId3"/>
    <sheet name="Hg_avg_IGCC_MW" sheetId="28" r:id="rId4"/>
    <sheet name="Hg_New_IGCC_MW" sheetId="10" r:id="rId5"/>
    <sheet name="Mercury_IGCC" sheetId="1" r:id="rId6"/>
    <sheet name="Met_avg_IGCC_MMBtu" sheetId="33" r:id="rId7"/>
    <sheet name="Met_New_IGCC_MMBtu" sheetId="12" r:id="rId8"/>
    <sheet name="Met_avg_IGCC_MW" sheetId="34" r:id="rId9"/>
    <sheet name="Met_New_IGCC_MW" sheetId="14" r:id="rId10"/>
    <sheet name="Metallic_IGCC" sheetId="4" r:id="rId11"/>
    <sheet name="Sb_Avg_IGCC_MMBtu" sheetId="37" r:id="rId12"/>
    <sheet name="Sb_New_IGCC_MMBtu" sheetId="38" r:id="rId13"/>
    <sheet name="Sb_Avg_IGCC_MW" sheetId="55" r:id="rId14"/>
    <sheet name="Sb_New_IGCC_MW" sheetId="56" r:id="rId15"/>
    <sheet name="As_Avg_IGCC_MMBtu" sheetId="39" r:id="rId16"/>
    <sheet name="As_New_IGCC_MMBtu" sheetId="40" r:id="rId17"/>
    <sheet name="As_Avg_IGCC_MW" sheetId="57" r:id="rId18"/>
    <sheet name="As_New_IGCC_MW" sheetId="58" r:id="rId19"/>
    <sheet name="Be_Avg_IGCC_MMBtu" sheetId="41" r:id="rId20"/>
    <sheet name="Be_New_IGCC_MMBtu" sheetId="42" r:id="rId21"/>
    <sheet name="Be_Avg_IGCC_MW" sheetId="59" r:id="rId22"/>
    <sheet name="Be_New_IGCC_MW" sheetId="60" r:id="rId23"/>
    <sheet name="Cd_Avg_IGCC_MMBtu" sheetId="43" r:id="rId24"/>
    <sheet name="Cd_New_IGCC_MMBtu" sheetId="44" r:id="rId25"/>
    <sheet name="Cd_Avg_IGCC_MW" sheetId="61" r:id="rId26"/>
    <sheet name="Cd_New_IGCC_MW" sheetId="62" r:id="rId27"/>
    <sheet name="Co_Avg_IGCC_MMBtu" sheetId="73" r:id="rId28"/>
    <sheet name="Co_New_IGCC_MMBtu" sheetId="74" r:id="rId29"/>
    <sheet name="Co_Avg_IGCC_MW" sheetId="75" r:id="rId30"/>
    <sheet name="Co_New_IGCC_MW" sheetId="76" r:id="rId31"/>
    <sheet name="Cr_Avg_IGCC_MMBtu" sheetId="45" r:id="rId32"/>
    <sheet name="Cr_New_IGCC_MMBtu" sheetId="46" r:id="rId33"/>
    <sheet name="Cr_Avg_IGCC_MW" sheetId="63" r:id="rId34"/>
    <sheet name="Cr_New_IGCC_MW" sheetId="64" r:id="rId35"/>
    <sheet name="Pb_Avg_IGCC_MMBtu" sheetId="47" r:id="rId36"/>
    <sheet name="Pb_New_IGCC_MMBtu" sheetId="48" r:id="rId37"/>
    <sheet name="Pb_Avg_IGCC_MW" sheetId="65" r:id="rId38"/>
    <sheet name="Pb_New_IGCC_MW" sheetId="66" r:id="rId39"/>
    <sheet name="Mn_Avg_IGCC_MMBtu" sheetId="49" r:id="rId40"/>
    <sheet name="Mn_New_IGCC_MMBtu" sheetId="50" r:id="rId41"/>
    <sheet name="Mn_Avg_IGCC_MW" sheetId="67" r:id="rId42"/>
    <sheet name="Mn_New_IGCC_MW" sheetId="68" r:id="rId43"/>
    <sheet name="Ni_Avg_IGCC_MMBtu" sheetId="51" r:id="rId44"/>
    <sheet name="Ni_New_IGCC_MMBtu" sheetId="52" r:id="rId45"/>
    <sheet name="Ni_Avg_IGCC_MW" sheetId="69" r:id="rId46"/>
    <sheet name="Ni_New_IGCC_MW" sheetId="70" r:id="rId47"/>
    <sheet name="Se_Avg_IGCC_MMBtu" sheetId="53" r:id="rId48"/>
    <sheet name="Se_New_IGCC_MMBtu" sheetId="54" r:id="rId49"/>
    <sheet name="Se_Avg_IGCC_MW" sheetId="71" r:id="rId50"/>
    <sheet name="Se_New_IGCC_MW" sheetId="72" r:id="rId51"/>
    <sheet name="PM_avg_IGCC_MMBtu" sheetId="35" r:id="rId52"/>
    <sheet name="PM_New_IGCC_MMBtu" sheetId="13" r:id="rId53"/>
    <sheet name="PM_avg_IGCC_MW" sheetId="36" r:id="rId54"/>
    <sheet name="PM_New_IGCC_MW" sheetId="15" r:id="rId55"/>
    <sheet name="PM_IGCC" sheetId="17" r:id="rId56"/>
    <sheet name="Acid_Gas_avg_IGCC_MMBtu" sheetId="31" r:id="rId57"/>
    <sheet name="Acid_Gas_New_IGCC_MMBtu" sheetId="19" r:id="rId58"/>
    <sheet name="Acid_Gas_avg_IGCC_MW" sheetId="32" r:id="rId59"/>
    <sheet name="Acid_Gas_New_IGCC_MW" sheetId="20" r:id="rId60"/>
    <sheet name="Acid_Gas_IGCC" sheetId="3" r:id="rId61"/>
  </sheets>
  <definedNames>
    <definedName name="Acid_Gas_petcoke">Acid_Gas_IGCC!$A$1:$BU$8</definedName>
    <definedName name="Metallic_petcoke">Metallic_IGCC!$A$1:$CQ$9</definedName>
    <definedName name="Organic_Non_petcoke">#REF!</definedName>
    <definedName name="organic_petcoke">#REF!</definedName>
    <definedName name="_xlnm.Print_Area" localSheetId="0">Summary_IGCC!$S$1:$AJ$28</definedName>
  </definedNames>
  <calcPr calcId="125725"/>
</workbook>
</file>

<file path=xl/calcChain.xml><?xml version="1.0" encoding="utf-8"?>
<calcChain xmlns="http://schemas.openxmlformats.org/spreadsheetml/2006/main">
  <c r="AH28" i="6"/>
  <c r="AH27"/>
  <c r="AH26"/>
  <c r="AH25"/>
  <c r="AH24"/>
  <c r="AH23"/>
  <c r="AH22"/>
  <c r="AH21"/>
  <c r="AH20"/>
  <c r="AH19"/>
  <c r="Y28"/>
  <c r="Y27"/>
  <c r="Y26"/>
  <c r="Y25"/>
  <c r="Y24"/>
  <c r="Y23"/>
  <c r="Y22"/>
  <c r="Y21"/>
  <c r="Y20"/>
  <c r="Y19"/>
  <c r="Y15"/>
  <c r="Y14"/>
  <c r="Y13"/>
  <c r="Y12"/>
  <c r="Y11"/>
  <c r="Y10"/>
  <c r="Y9"/>
  <c r="Y8"/>
  <c r="Y7"/>
  <c r="Y6"/>
  <c r="O21"/>
  <c r="O20"/>
  <c r="O19"/>
  <c r="O18"/>
  <c r="G21"/>
  <c r="G20"/>
  <c r="G19"/>
  <c r="G18"/>
  <c r="G9"/>
  <c r="G8"/>
  <c r="G7"/>
  <c r="G6"/>
  <c r="F72" i="55"/>
  <c r="G78" i="34"/>
  <c r="F78"/>
  <c r="G76"/>
  <c r="F76"/>
  <c r="G75"/>
  <c r="G77" s="1"/>
  <c r="F75"/>
  <c r="F77" s="1"/>
  <c r="G73"/>
  <c r="F73"/>
  <c r="G72"/>
  <c r="G74" s="1"/>
  <c r="F72"/>
  <c r="F74" s="1"/>
  <c r="G78" i="33"/>
  <c r="F78"/>
  <c r="G76"/>
  <c r="F76"/>
  <c r="G75"/>
  <c r="G77" s="1"/>
  <c r="F75"/>
  <c r="F77" s="1"/>
  <c r="G73"/>
  <c r="F73"/>
  <c r="G72"/>
  <c r="G74" s="1"/>
  <c r="F72"/>
  <c r="F74" s="1"/>
  <c r="U25" i="6"/>
  <c r="U12"/>
  <c r="U11"/>
  <c r="U24"/>
  <c r="L65" i="75" l="1"/>
  <c r="L66"/>
  <c r="L67"/>
  <c r="K66"/>
  <c r="K67"/>
  <c r="K65"/>
  <c r="G78" s="1"/>
  <c r="G78" i="73"/>
  <c r="G75"/>
  <c r="G72"/>
  <c r="D100"/>
  <c r="G75" i="75" l="1"/>
  <c r="G72"/>
  <c r="G78" i="32" l="1"/>
  <c r="F78"/>
  <c r="G76"/>
  <c r="F76"/>
  <c r="G75"/>
  <c r="G77" s="1"/>
  <c r="F75"/>
  <c r="F77" s="1"/>
  <c r="G73"/>
  <c r="F73"/>
  <c r="G72"/>
  <c r="G74" s="1"/>
  <c r="F72"/>
  <c r="F74" s="1"/>
  <c r="G78" i="31"/>
  <c r="F78"/>
  <c r="G76"/>
  <c r="F76"/>
  <c r="G75"/>
  <c r="G77" s="1"/>
  <c r="F75"/>
  <c r="F77" s="1"/>
  <c r="G73"/>
  <c r="F73"/>
  <c r="G72"/>
  <c r="G74" s="1"/>
  <c r="F72"/>
  <c r="F74" s="1"/>
  <c r="G78" i="36"/>
  <c r="F78"/>
  <c r="G76"/>
  <c r="F76"/>
  <c r="G75"/>
  <c r="G77" s="1"/>
  <c r="F75"/>
  <c r="F77" s="1"/>
  <c r="G73"/>
  <c r="F73"/>
  <c r="G72"/>
  <c r="G74" s="1"/>
  <c r="F72"/>
  <c r="G78" i="35"/>
  <c r="F78"/>
  <c r="G76"/>
  <c r="F76"/>
  <c r="G75"/>
  <c r="G77" s="1"/>
  <c r="F75"/>
  <c r="F77" s="1"/>
  <c r="G73"/>
  <c r="F73"/>
  <c r="G72"/>
  <c r="G74" s="1"/>
  <c r="F72"/>
  <c r="F74" s="1"/>
  <c r="G78" i="71"/>
  <c r="F78"/>
  <c r="G76"/>
  <c r="F76"/>
  <c r="G75"/>
  <c r="G77" s="1"/>
  <c r="F75"/>
  <c r="F77" s="1"/>
  <c r="G73"/>
  <c r="F73"/>
  <c r="G72"/>
  <c r="G74" s="1"/>
  <c r="F72"/>
  <c r="F74" s="1"/>
  <c r="G78" i="53"/>
  <c r="F78"/>
  <c r="G76"/>
  <c r="F76"/>
  <c r="G75"/>
  <c r="G77" s="1"/>
  <c r="F75"/>
  <c r="F77" s="1"/>
  <c r="G73"/>
  <c r="F73"/>
  <c r="G72"/>
  <c r="G74" s="1"/>
  <c r="F72"/>
  <c r="F74" s="1"/>
  <c r="G78" i="69"/>
  <c r="F78"/>
  <c r="G76"/>
  <c r="F76"/>
  <c r="G75"/>
  <c r="G77" s="1"/>
  <c r="F75"/>
  <c r="F77" s="1"/>
  <c r="G73"/>
  <c r="F73"/>
  <c r="G72"/>
  <c r="G74" s="1"/>
  <c r="F72"/>
  <c r="F74" s="1"/>
  <c r="G78" i="51"/>
  <c r="F78"/>
  <c r="G76"/>
  <c r="F76"/>
  <c r="G75"/>
  <c r="G77" s="1"/>
  <c r="F75"/>
  <c r="F77" s="1"/>
  <c r="G73"/>
  <c r="F73"/>
  <c r="G72"/>
  <c r="G74" s="1"/>
  <c r="F72"/>
  <c r="F74" s="1"/>
  <c r="G78" i="67"/>
  <c r="F78"/>
  <c r="G76"/>
  <c r="F76"/>
  <c r="G75"/>
  <c r="G77" s="1"/>
  <c r="F75"/>
  <c r="F77" s="1"/>
  <c r="G73"/>
  <c r="F73"/>
  <c r="G72"/>
  <c r="G74" s="1"/>
  <c r="F72"/>
  <c r="F74" s="1"/>
  <c r="G78" i="49"/>
  <c r="F78"/>
  <c r="G76"/>
  <c r="F76"/>
  <c r="G75"/>
  <c r="G77" s="1"/>
  <c r="F75"/>
  <c r="F77" s="1"/>
  <c r="G73"/>
  <c r="F73"/>
  <c r="G72"/>
  <c r="G74" s="1"/>
  <c r="F72"/>
  <c r="F74" s="1"/>
  <c r="F72" i="47"/>
  <c r="G78" i="63"/>
  <c r="F78"/>
  <c r="G76"/>
  <c r="F76"/>
  <c r="G75"/>
  <c r="G77" s="1"/>
  <c r="F75"/>
  <c r="F77" s="1"/>
  <c r="G73"/>
  <c r="F73"/>
  <c r="G72"/>
  <c r="G74" s="1"/>
  <c r="F72"/>
  <c r="F74" s="1"/>
  <c r="G78" i="45"/>
  <c r="F78"/>
  <c r="G76"/>
  <c r="F76"/>
  <c r="G75"/>
  <c r="G77" s="1"/>
  <c r="F75"/>
  <c r="F77" s="1"/>
  <c r="G73"/>
  <c r="F73"/>
  <c r="G72"/>
  <c r="G74" s="1"/>
  <c r="F72"/>
  <c r="F74" s="1"/>
  <c r="F78" i="75"/>
  <c r="G76"/>
  <c r="F76"/>
  <c r="G77"/>
  <c r="F75"/>
  <c r="F77" s="1"/>
  <c r="G73"/>
  <c r="F73"/>
  <c r="G74"/>
  <c r="F72"/>
  <c r="F74" s="1"/>
  <c r="F78" i="73"/>
  <c r="G76"/>
  <c r="F76"/>
  <c r="G77"/>
  <c r="F75"/>
  <c r="F77" s="1"/>
  <c r="G73"/>
  <c r="F73"/>
  <c r="G74"/>
  <c r="F72"/>
  <c r="F74" s="1"/>
  <c r="G78" i="61"/>
  <c r="F78"/>
  <c r="G76"/>
  <c r="F76"/>
  <c r="G75"/>
  <c r="G77" s="1"/>
  <c r="F75"/>
  <c r="F77" s="1"/>
  <c r="G73"/>
  <c r="F73"/>
  <c r="G72"/>
  <c r="G74" s="1"/>
  <c r="F72"/>
  <c r="F74" s="1"/>
  <c r="G78" i="43"/>
  <c r="F78"/>
  <c r="G76"/>
  <c r="F76"/>
  <c r="G75"/>
  <c r="G77" s="1"/>
  <c r="F75"/>
  <c r="F77" s="1"/>
  <c r="G73"/>
  <c r="F73"/>
  <c r="G72"/>
  <c r="G74" s="1"/>
  <c r="F72"/>
  <c r="F74" s="1"/>
  <c r="G78" i="59"/>
  <c r="F78"/>
  <c r="G76"/>
  <c r="F76"/>
  <c r="G75"/>
  <c r="G77" s="1"/>
  <c r="F75"/>
  <c r="F77" s="1"/>
  <c r="G73"/>
  <c r="F73"/>
  <c r="G72"/>
  <c r="G74" s="1"/>
  <c r="F72"/>
  <c r="F74" s="1"/>
  <c r="F72" i="41"/>
  <c r="G78"/>
  <c r="F78"/>
  <c r="G76"/>
  <c r="F76"/>
  <c r="G75"/>
  <c r="G77" s="1"/>
  <c r="F75"/>
  <c r="F77" s="1"/>
  <c r="G73"/>
  <c r="F73"/>
  <c r="G72"/>
  <c r="G74" s="1"/>
  <c r="F74"/>
  <c r="G78" i="57"/>
  <c r="F78"/>
  <c r="G76"/>
  <c r="F76"/>
  <c r="G75"/>
  <c r="G77" s="1"/>
  <c r="F75"/>
  <c r="F77" s="1"/>
  <c r="G73"/>
  <c r="F73"/>
  <c r="G72"/>
  <c r="G74" s="1"/>
  <c r="F72"/>
  <c r="F74" s="1"/>
  <c r="F72" i="39"/>
  <c r="G78"/>
  <c r="F78"/>
  <c r="F76" s="1"/>
  <c r="G76"/>
  <c r="G75"/>
  <c r="G77" s="1"/>
  <c r="F75"/>
  <c r="G73"/>
  <c r="F73"/>
  <c r="G72"/>
  <c r="G74" s="1"/>
  <c r="F74"/>
  <c r="G78" i="55"/>
  <c r="F78"/>
  <c r="F76" s="1"/>
  <c r="G76"/>
  <c r="G75"/>
  <c r="G77" s="1"/>
  <c r="F75"/>
  <c r="G73"/>
  <c r="F73"/>
  <c r="G72"/>
  <c r="G74" s="1"/>
  <c r="F74"/>
  <c r="F75" i="37"/>
  <c r="F78"/>
  <c r="F76" s="1"/>
  <c r="F72"/>
  <c r="G78"/>
  <c r="G76"/>
  <c r="G75"/>
  <c r="G77" s="1"/>
  <c r="G73"/>
  <c r="F73"/>
  <c r="G72"/>
  <c r="G74" s="1"/>
  <c r="D104" i="32"/>
  <c r="D104" i="20"/>
  <c r="F77" i="55" l="1"/>
  <c r="F74" i="37"/>
  <c r="F77" i="39"/>
  <c r="F74" i="36"/>
  <c r="F77" i="37"/>
  <c r="D104" i="34" l="1"/>
  <c r="K9" i="6"/>
  <c r="K21" l="1"/>
  <c r="U10"/>
  <c r="U8"/>
  <c r="D104" i="36"/>
  <c r="D104" i="15"/>
  <c r="D104" i="19" l="1"/>
  <c r="D102"/>
  <c r="D98" s="1"/>
  <c r="C98"/>
  <c r="D102" i="32"/>
  <c r="D98"/>
  <c r="D102" i="20"/>
  <c r="D98" s="1"/>
  <c r="C98"/>
  <c r="D104" i="31"/>
  <c r="D102"/>
  <c r="D98"/>
  <c r="C98"/>
  <c r="D104" i="13"/>
  <c r="D102"/>
  <c r="D98"/>
  <c r="D102" i="36"/>
  <c r="D98"/>
  <c r="D102" i="15"/>
  <c r="D98"/>
  <c r="D104" i="35"/>
  <c r="D102"/>
  <c r="D98"/>
  <c r="D104" i="37"/>
  <c r="D102"/>
  <c r="D98"/>
  <c r="D104" i="38"/>
  <c r="D102"/>
  <c r="D98"/>
  <c r="D104" i="55"/>
  <c r="D102"/>
  <c r="D98"/>
  <c r="D104" i="56"/>
  <c r="D102"/>
  <c r="D98"/>
  <c r="D104" i="39"/>
  <c r="D102"/>
  <c r="D98" s="1"/>
  <c r="D104" i="40"/>
  <c r="D102"/>
  <c r="D98"/>
  <c r="C98"/>
  <c r="D104" i="57"/>
  <c r="D102"/>
  <c r="D98"/>
  <c r="D104" i="58"/>
  <c r="D102"/>
  <c r="D98"/>
  <c r="C98"/>
  <c r="D104" i="41"/>
  <c r="D102"/>
  <c r="D98"/>
  <c r="C98"/>
  <c r="D104" i="42"/>
  <c r="D102"/>
  <c r="D98"/>
  <c r="C98"/>
  <c r="D104" i="59"/>
  <c r="D102"/>
  <c r="D98" s="1"/>
  <c r="C98"/>
  <c r="D104" i="60"/>
  <c r="D102"/>
  <c r="D98"/>
  <c r="C98"/>
  <c r="D104" i="43"/>
  <c r="D102"/>
  <c r="D98"/>
  <c r="D104" i="44"/>
  <c r="D102"/>
  <c r="D98"/>
  <c r="C98"/>
  <c r="D104" i="61"/>
  <c r="D102"/>
  <c r="D98" s="1"/>
  <c r="C98"/>
  <c r="D104" i="62"/>
  <c r="D102"/>
  <c r="D98"/>
  <c r="C98"/>
  <c r="D104" i="73"/>
  <c r="D102"/>
  <c r="D98"/>
  <c r="D104" i="74"/>
  <c r="D102"/>
  <c r="D98"/>
  <c r="D104" i="75"/>
  <c r="D102"/>
  <c r="D100" s="1"/>
  <c r="D104" i="76"/>
  <c r="D102"/>
  <c r="D98"/>
  <c r="D104" i="45"/>
  <c r="D102"/>
  <c r="D98"/>
  <c r="C98"/>
  <c r="D104" i="46"/>
  <c r="D102"/>
  <c r="D98"/>
  <c r="C98"/>
  <c r="D104" i="63"/>
  <c r="D102"/>
  <c r="D98"/>
  <c r="C98"/>
  <c r="D104" i="64"/>
  <c r="D102"/>
  <c r="D98"/>
  <c r="C98"/>
  <c r="D104" i="47"/>
  <c r="D102"/>
  <c r="D100" s="1"/>
  <c r="D98"/>
  <c r="D104" i="48"/>
  <c r="D102"/>
  <c r="D98"/>
  <c r="C98"/>
  <c r="D104" i="65"/>
  <c r="D102"/>
  <c r="D98"/>
  <c r="D100" s="1"/>
  <c r="D104" i="66"/>
  <c r="D102"/>
  <c r="D98"/>
  <c r="C98"/>
  <c r="D104" i="49"/>
  <c r="D102"/>
  <c r="D98"/>
  <c r="D104" i="50"/>
  <c r="D102"/>
  <c r="D98"/>
  <c r="D104" i="67"/>
  <c r="D102"/>
  <c r="D98"/>
  <c r="D104" i="68"/>
  <c r="D102"/>
  <c r="D98"/>
  <c r="D104" i="51"/>
  <c r="D102"/>
  <c r="D98"/>
  <c r="D104" i="52"/>
  <c r="D102"/>
  <c r="D98"/>
  <c r="C98"/>
  <c r="D104" i="69"/>
  <c r="D102"/>
  <c r="D98"/>
  <c r="D104" i="70"/>
  <c r="D102"/>
  <c r="D98"/>
  <c r="C98"/>
  <c r="D104" i="53"/>
  <c r="D102"/>
  <c r="D98" s="1"/>
  <c r="D104" i="54"/>
  <c r="D102"/>
  <c r="D98"/>
  <c r="D104" i="71"/>
  <c r="D102"/>
  <c r="D98" s="1"/>
  <c r="D104" i="72"/>
  <c r="D102"/>
  <c r="D98"/>
  <c r="D104" i="14"/>
  <c r="D102"/>
  <c r="D98" s="1"/>
  <c r="C98"/>
  <c r="D102" i="34"/>
  <c r="D98"/>
  <c r="C98"/>
  <c r="D104" i="12"/>
  <c r="D102"/>
  <c r="D98"/>
  <c r="C98"/>
  <c r="D98" i="33"/>
  <c r="D104"/>
  <c r="D102"/>
  <c r="D98" i="75" l="1"/>
  <c r="E75" i="6"/>
  <c r="B55"/>
  <c r="D77"/>
  <c r="E76"/>
  <c r="E77" s="1"/>
  <c r="E72"/>
  <c r="E71"/>
  <c r="E70"/>
  <c r="E69"/>
  <c r="E68"/>
  <c r="E67"/>
  <c r="E66"/>
  <c r="E65"/>
  <c r="E64"/>
  <c r="E63"/>
  <c r="F66" l="1"/>
  <c r="C102" i="43" s="1"/>
  <c r="F68" i="6"/>
  <c r="F70"/>
  <c r="C102" i="50" s="1"/>
  <c r="F72" i="6"/>
  <c r="F75"/>
  <c r="G75" s="1"/>
  <c r="C102" i="15" s="1"/>
  <c r="F76" i="6"/>
  <c r="C102" i="44"/>
  <c r="C104" s="1"/>
  <c r="C102" i="73"/>
  <c r="C104" s="1"/>
  <c r="C102" i="74"/>
  <c r="C102" i="49"/>
  <c r="G70" i="6"/>
  <c r="C102" i="53"/>
  <c r="C102" i="54"/>
  <c r="G72" i="6"/>
  <c r="F77"/>
  <c r="C102" i="31"/>
  <c r="C104" s="1"/>
  <c r="E9" i="6" s="1"/>
  <c r="C102" i="19"/>
  <c r="C104" s="1"/>
  <c r="G76" i="6"/>
  <c r="C102" i="36"/>
  <c r="F63" i="6"/>
  <c r="G63" s="1"/>
  <c r="F71"/>
  <c r="F69"/>
  <c r="F67"/>
  <c r="F64"/>
  <c r="C102" i="13"/>
  <c r="F65" i="6"/>
  <c r="G65" s="1"/>
  <c r="G77"/>
  <c r="G69"/>
  <c r="G68"/>
  <c r="G71"/>
  <c r="G66" l="1"/>
  <c r="C102" i="62" s="1"/>
  <c r="C104" s="1"/>
  <c r="AF22" i="6" s="1"/>
  <c r="C102" i="35"/>
  <c r="C102" i="59"/>
  <c r="C104" s="1"/>
  <c r="W21" i="6" s="1"/>
  <c r="C102" i="60"/>
  <c r="C104" s="1"/>
  <c r="AF21" i="6" s="1"/>
  <c r="C102" i="75"/>
  <c r="C104" s="1"/>
  <c r="C102" i="76"/>
  <c r="C102" i="65"/>
  <c r="C104" s="1"/>
  <c r="C102" i="66"/>
  <c r="C104" s="1"/>
  <c r="AF25" i="6" s="1"/>
  <c r="C102" i="69"/>
  <c r="C102" i="70"/>
  <c r="C104" s="1"/>
  <c r="AF27" i="6" s="1"/>
  <c r="C102" i="56"/>
  <c r="C102" i="55"/>
  <c r="C102" i="61"/>
  <c r="C104" s="1"/>
  <c r="W22" i="6" s="1"/>
  <c r="C102" i="41"/>
  <c r="C104" s="1"/>
  <c r="W8" i="6" s="1"/>
  <c r="AA8" s="1"/>
  <c r="C102" i="42"/>
  <c r="C104" s="1"/>
  <c r="C102" i="45"/>
  <c r="C104" s="1"/>
  <c r="W10" i="6" s="1"/>
  <c r="AA10" s="1"/>
  <c r="C102" i="46"/>
  <c r="C104" s="1"/>
  <c r="C102" i="51"/>
  <c r="C102" i="52"/>
  <c r="C104" s="1"/>
  <c r="C102" i="67"/>
  <c r="C102" i="68"/>
  <c r="G67" i="6"/>
  <c r="C102" i="39"/>
  <c r="C102" i="40"/>
  <c r="C104" s="1"/>
  <c r="G64" i="6"/>
  <c r="C102" i="47"/>
  <c r="C104" s="1"/>
  <c r="C102" i="48"/>
  <c r="C104" s="1"/>
  <c r="C102" i="38"/>
  <c r="C102" i="37"/>
  <c r="C102" i="32"/>
  <c r="C102" i="20"/>
  <c r="C104" s="1"/>
  <c r="M21" i="6" s="1"/>
  <c r="Q21" s="1"/>
  <c r="C102" i="71"/>
  <c r="C102" i="72"/>
  <c r="G73" i="6"/>
  <c r="F73"/>
  <c r="C102" i="63" l="1"/>
  <c r="C104" s="1"/>
  <c r="W23" i="6" s="1"/>
  <c r="C102" i="64"/>
  <c r="C104" s="1"/>
  <c r="AF23" i="6" s="1"/>
  <c r="C102" i="14"/>
  <c r="C104" s="1"/>
  <c r="M19" i="6" s="1"/>
  <c r="C102" i="34"/>
  <c r="C104" s="1"/>
  <c r="E19" i="6" s="1"/>
  <c r="C102" i="12"/>
  <c r="C104" s="1"/>
  <c r="C102" i="33"/>
  <c r="C102" i="57"/>
  <c r="C102" i="58"/>
  <c r="C104" s="1"/>
  <c r="AF20" i="6" s="1"/>
  <c r="L72" i="65"/>
  <c r="L73"/>
  <c r="L74"/>
  <c r="K73"/>
  <c r="K74"/>
  <c r="K72"/>
  <c r="G72" s="1"/>
  <c r="L72" i="47"/>
  <c r="L73"/>
  <c r="L74"/>
  <c r="K73"/>
  <c r="K74"/>
  <c r="K72"/>
  <c r="L71" i="73"/>
  <c r="L72"/>
  <c r="L73"/>
  <c r="K72"/>
  <c r="K73"/>
  <c r="K71"/>
  <c r="G78" i="65" l="1"/>
  <c r="G75"/>
  <c r="G75" i="47"/>
  <c r="G72"/>
  <c r="G78"/>
  <c r="G76" s="1"/>
  <c r="G77" s="1"/>
  <c r="F78" i="65"/>
  <c r="F73" s="1"/>
  <c r="G76"/>
  <c r="F75"/>
  <c r="G73"/>
  <c r="G74" s="1"/>
  <c r="F72"/>
  <c r="F78" i="47"/>
  <c r="F76" s="1"/>
  <c r="F75"/>
  <c r="AE24" i="6"/>
  <c r="V24"/>
  <c r="AE11"/>
  <c r="C70" i="76"/>
  <c r="C65"/>
  <c r="B58"/>
  <c r="B41"/>
  <c r="C46" s="1"/>
  <c r="C70" i="75"/>
  <c r="C65"/>
  <c r="C58"/>
  <c r="B58"/>
  <c r="C41"/>
  <c r="B41"/>
  <c r="V11" i="6"/>
  <c r="C70" i="74"/>
  <c r="C65"/>
  <c r="B58"/>
  <c r="B41"/>
  <c r="C46" s="1"/>
  <c r="C70" i="73"/>
  <c r="C65"/>
  <c r="C58"/>
  <c r="B58"/>
  <c r="C41"/>
  <c r="B41"/>
  <c r="G77" i="65" l="1"/>
  <c r="F76"/>
  <c r="AC24" i="6"/>
  <c r="T24"/>
  <c r="AC11"/>
  <c r="T11"/>
  <c r="F74" i="65"/>
  <c r="F77"/>
  <c r="F77" i="47"/>
  <c r="F73"/>
  <c r="F74" s="1"/>
  <c r="G73"/>
  <c r="G74" s="1"/>
  <c r="C46" i="75"/>
  <c r="C79" s="1"/>
  <c r="C83" s="1"/>
  <c r="C89" s="1"/>
  <c r="C79" i="76"/>
  <c r="C83" s="1"/>
  <c r="C89" s="1"/>
  <c r="C51"/>
  <c r="C95" s="1"/>
  <c r="C46" i="73"/>
  <c r="C79" s="1"/>
  <c r="C83" s="1"/>
  <c r="C89" s="1"/>
  <c r="C51" i="74"/>
  <c r="C95" s="1"/>
  <c r="C98" s="1"/>
  <c r="C104" s="1"/>
  <c r="C79"/>
  <c r="C83" s="1"/>
  <c r="C89" s="1"/>
  <c r="C98" i="76" l="1"/>
  <c r="C104" s="1"/>
  <c r="AF24" i="6" s="1"/>
  <c r="C51" i="75"/>
  <c r="C95" s="1"/>
  <c r="C51" i="73"/>
  <c r="C95" s="1"/>
  <c r="C98" s="1"/>
  <c r="AD11" i="6"/>
  <c r="AD24" l="1"/>
  <c r="AJ24" s="1"/>
  <c r="C98" i="75"/>
  <c r="W11" i="6"/>
  <c r="C58" i="36"/>
  <c r="C58" i="59"/>
  <c r="B58"/>
  <c r="W24" i="6" l="1"/>
  <c r="AA11"/>
  <c r="C41" i="59"/>
  <c r="B41"/>
  <c r="AA24" i="6" l="1"/>
  <c r="AE28"/>
  <c r="AE27"/>
  <c r="AE26"/>
  <c r="AE25"/>
  <c r="AE23"/>
  <c r="AE22"/>
  <c r="AE21"/>
  <c r="AE20"/>
  <c r="V28"/>
  <c r="V27"/>
  <c r="V26"/>
  <c r="V25"/>
  <c r="V23"/>
  <c r="V22"/>
  <c r="V21"/>
  <c r="V20"/>
  <c r="AE19"/>
  <c r="V19"/>
  <c r="AE15"/>
  <c r="AE14"/>
  <c r="AE13"/>
  <c r="AE12"/>
  <c r="AE10"/>
  <c r="AE9"/>
  <c r="AE8"/>
  <c r="AE7"/>
  <c r="AE6"/>
  <c r="V15"/>
  <c r="V14"/>
  <c r="V13"/>
  <c r="V12"/>
  <c r="V10"/>
  <c r="V9"/>
  <c r="V8"/>
  <c r="V7"/>
  <c r="V6"/>
  <c r="B41" i="72"/>
  <c r="C46" s="1"/>
  <c r="B58"/>
  <c r="C65"/>
  <c r="C70"/>
  <c r="B41" i="71"/>
  <c r="C41"/>
  <c r="B58"/>
  <c r="C58"/>
  <c r="C65"/>
  <c r="C70"/>
  <c r="B41" i="70"/>
  <c r="C46" s="1"/>
  <c r="B58"/>
  <c r="C65"/>
  <c r="AC27" i="6" s="1"/>
  <c r="C70" i="70"/>
  <c r="B41" i="69"/>
  <c r="C41"/>
  <c r="B58"/>
  <c r="C58"/>
  <c r="C65"/>
  <c r="C70"/>
  <c r="B41" i="68"/>
  <c r="C46" s="1"/>
  <c r="B58"/>
  <c r="C65"/>
  <c r="C70"/>
  <c r="B41" i="67"/>
  <c r="B58"/>
  <c r="C70"/>
  <c r="B41" i="66"/>
  <c r="C46" s="1"/>
  <c r="B58"/>
  <c r="C65"/>
  <c r="AC25" i="6" s="1"/>
  <c r="C70" i="66"/>
  <c r="B41" i="65"/>
  <c r="C41"/>
  <c r="B58"/>
  <c r="C58"/>
  <c r="C65"/>
  <c r="C70"/>
  <c r="B41" i="64"/>
  <c r="C46" s="1"/>
  <c r="B58"/>
  <c r="C65"/>
  <c r="AC23" i="6" s="1"/>
  <c r="C70" i="64"/>
  <c r="B41" i="63"/>
  <c r="C41"/>
  <c r="B58"/>
  <c r="C58"/>
  <c r="C65"/>
  <c r="T23" i="6" s="1"/>
  <c r="C70" i="63"/>
  <c r="B41" i="62"/>
  <c r="B58"/>
  <c r="C65"/>
  <c r="AC22" i="6" s="1"/>
  <c r="C70" i="62"/>
  <c r="B41" i="61"/>
  <c r="C41"/>
  <c r="B58"/>
  <c r="C58"/>
  <c r="C65"/>
  <c r="T22" i="6" s="1"/>
  <c r="C70" i="61"/>
  <c r="B41" i="60"/>
  <c r="C46" s="1"/>
  <c r="B58"/>
  <c r="C65"/>
  <c r="AC21" i="6" s="1"/>
  <c r="C70" i="60"/>
  <c r="C65" i="59"/>
  <c r="T21" i="6" s="1"/>
  <c r="B41" i="58"/>
  <c r="C46" s="1"/>
  <c r="B58"/>
  <c r="C65"/>
  <c r="AC20" i="6" s="1"/>
  <c r="C70" i="58"/>
  <c r="B41" i="57"/>
  <c r="B58"/>
  <c r="C58"/>
  <c r="C65"/>
  <c r="B41" i="56"/>
  <c r="B58"/>
  <c r="C65"/>
  <c r="C70"/>
  <c r="B41" i="55"/>
  <c r="C41"/>
  <c r="B58"/>
  <c r="C58"/>
  <c r="C65"/>
  <c r="C70"/>
  <c r="AC19" i="6" l="1"/>
  <c r="T19"/>
  <c r="T20"/>
  <c r="T25"/>
  <c r="AC26"/>
  <c r="T27"/>
  <c r="AC28"/>
  <c r="T28"/>
  <c r="C51" i="58"/>
  <c r="C95" s="1"/>
  <c r="AD20" i="6" s="1"/>
  <c r="AJ20" s="1"/>
  <c r="C79" i="58"/>
  <c r="C83" s="1"/>
  <c r="C89" s="1"/>
  <c r="C51" i="66"/>
  <c r="C95" s="1"/>
  <c r="AD25" i="6" s="1"/>
  <c r="AJ25" s="1"/>
  <c r="C79" i="66"/>
  <c r="C83" s="1"/>
  <c r="C89" s="1"/>
  <c r="C51" i="64"/>
  <c r="C95" s="1"/>
  <c r="AD23" i="6" s="1"/>
  <c r="AJ23" s="1"/>
  <c r="C79" i="64"/>
  <c r="C83" s="1"/>
  <c r="C89" s="1"/>
  <c r="C51" i="60"/>
  <c r="C95" s="1"/>
  <c r="AD21" i="6" s="1"/>
  <c r="AJ21" s="1"/>
  <c r="C79" i="60"/>
  <c r="C83" s="1"/>
  <c r="C89" s="1"/>
  <c r="C51" i="68"/>
  <c r="C95" s="1"/>
  <c r="C98" s="1"/>
  <c r="C104" s="1"/>
  <c r="AF26" i="6" s="1"/>
  <c r="C79" i="68"/>
  <c r="C83" s="1"/>
  <c r="C89" s="1"/>
  <c r="C46" i="62"/>
  <c r="C51" s="1"/>
  <c r="C95" s="1"/>
  <c r="C46" i="56"/>
  <c r="C79" s="1"/>
  <c r="C83" s="1"/>
  <c r="C89" s="1"/>
  <c r="C70" i="59"/>
  <c r="C51" i="72"/>
  <c r="C95" s="1"/>
  <c r="C98" s="1"/>
  <c r="C104" s="1"/>
  <c r="AF28" i="6" s="1"/>
  <c r="C79" i="72"/>
  <c r="C83" s="1"/>
  <c r="C89" s="1"/>
  <c r="C46" i="71"/>
  <c r="C51" s="1"/>
  <c r="C95" s="1"/>
  <c r="C51" i="70"/>
  <c r="C95" s="1"/>
  <c r="C79"/>
  <c r="C83" s="1"/>
  <c r="C89" s="1"/>
  <c r="C41" i="67"/>
  <c r="C65"/>
  <c r="C58"/>
  <c r="C46" i="65"/>
  <c r="C51" s="1"/>
  <c r="C95" s="1"/>
  <c r="C46" i="63"/>
  <c r="C51" s="1"/>
  <c r="C95" s="1"/>
  <c r="C41" i="57"/>
  <c r="C70"/>
  <c r="C46" i="55"/>
  <c r="C51" s="1"/>
  <c r="C95" s="1"/>
  <c r="C46" i="69"/>
  <c r="C51" s="1"/>
  <c r="C95" s="1"/>
  <c r="C46" i="61"/>
  <c r="C51" s="1"/>
  <c r="C95" s="1"/>
  <c r="AD26" i="6" l="1"/>
  <c r="AJ26" s="1"/>
  <c r="T26"/>
  <c r="C79" i="62"/>
  <c r="C83" s="1"/>
  <c r="C89" s="1"/>
  <c r="AD22" i="6" s="1"/>
  <c r="AJ22" s="1"/>
  <c r="C51" i="56"/>
  <c r="C95" s="1"/>
  <c r="AD28" i="6"/>
  <c r="AJ28" s="1"/>
  <c r="AD27"/>
  <c r="AJ27" s="1"/>
  <c r="C46" i="57"/>
  <c r="C51" s="1"/>
  <c r="C95" s="1"/>
  <c r="C79" i="63"/>
  <c r="C83" s="1"/>
  <c r="C89" s="1"/>
  <c r="U23" i="6" s="1"/>
  <c r="AA23" s="1"/>
  <c r="C79" i="71"/>
  <c r="C83" s="1"/>
  <c r="C89" s="1"/>
  <c r="C79" i="69"/>
  <c r="C83" s="1"/>
  <c r="C89" s="1"/>
  <c r="C46" i="67"/>
  <c r="C79" s="1"/>
  <c r="C83" s="1"/>
  <c r="C89" s="1"/>
  <c r="C79" i="65"/>
  <c r="C83" s="1"/>
  <c r="C89" s="1"/>
  <c r="C98" s="1"/>
  <c r="C46" i="59"/>
  <c r="C51" s="1"/>
  <c r="C95" s="1"/>
  <c r="C79" i="55"/>
  <c r="C83" s="1"/>
  <c r="C89" s="1"/>
  <c r="C79" i="61"/>
  <c r="C83" s="1"/>
  <c r="C89" s="1"/>
  <c r="U22" i="6" s="1"/>
  <c r="AA22" s="1"/>
  <c r="C70" i="54"/>
  <c r="C65"/>
  <c r="B58"/>
  <c r="B41"/>
  <c r="C70" i="53"/>
  <c r="C65"/>
  <c r="C58"/>
  <c r="B58"/>
  <c r="C41"/>
  <c r="B41"/>
  <c r="C70" i="52"/>
  <c r="C65"/>
  <c r="AC14" i="6" s="1"/>
  <c r="B58" i="52"/>
  <c r="B41"/>
  <c r="C70" i="51"/>
  <c r="C65"/>
  <c r="C58"/>
  <c r="B58"/>
  <c r="C41"/>
  <c r="B41"/>
  <c r="C70" i="50"/>
  <c r="C65"/>
  <c r="B58"/>
  <c r="B41"/>
  <c r="C70" i="49"/>
  <c r="C65"/>
  <c r="C58"/>
  <c r="B58"/>
  <c r="C41"/>
  <c r="B41"/>
  <c r="C70" i="48"/>
  <c r="C65"/>
  <c r="AC12" i="6" s="1"/>
  <c r="B58" i="48"/>
  <c r="B41"/>
  <c r="C70" i="47"/>
  <c r="C65"/>
  <c r="C58"/>
  <c r="B58"/>
  <c r="C41"/>
  <c r="B41"/>
  <c r="C70" i="46"/>
  <c r="C65"/>
  <c r="AC10" i="6" s="1"/>
  <c r="B58" i="46"/>
  <c r="B41"/>
  <c r="C70" i="45"/>
  <c r="C65"/>
  <c r="T10" i="6" s="1"/>
  <c r="C58" i="45"/>
  <c r="B58"/>
  <c r="C41"/>
  <c r="B41"/>
  <c r="C70" i="44"/>
  <c r="C65"/>
  <c r="AC9" i="6" s="1"/>
  <c r="B58" i="44"/>
  <c r="B41"/>
  <c r="C70" i="43"/>
  <c r="C65"/>
  <c r="C58"/>
  <c r="B58"/>
  <c r="C41"/>
  <c r="B41"/>
  <c r="C70" i="42"/>
  <c r="C65"/>
  <c r="AC8" i="6" s="1"/>
  <c r="B58" i="42"/>
  <c r="B41"/>
  <c r="C70" i="41"/>
  <c r="C65"/>
  <c r="T8" i="6" s="1"/>
  <c r="C58" i="41"/>
  <c r="B58"/>
  <c r="C41"/>
  <c r="B41"/>
  <c r="C70" i="40"/>
  <c r="C65"/>
  <c r="AC7" i="6" s="1"/>
  <c r="B58" i="40"/>
  <c r="B41"/>
  <c r="C46" s="1"/>
  <c r="C70" i="39"/>
  <c r="C65"/>
  <c r="C58"/>
  <c r="B58"/>
  <c r="C41"/>
  <c r="B41"/>
  <c r="C70" i="38"/>
  <c r="C65"/>
  <c r="EB58"/>
  <c r="EA58"/>
  <c r="DZ58"/>
  <c r="DY58"/>
  <c r="DX58"/>
  <c r="DW58"/>
  <c r="DV58"/>
  <c r="DU58"/>
  <c r="DT58"/>
  <c r="DS58"/>
  <c r="DR58"/>
  <c r="DQ58"/>
  <c r="DP58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EB41"/>
  <c r="EA41"/>
  <c r="DZ41"/>
  <c r="DY41"/>
  <c r="DX41"/>
  <c r="DW41"/>
  <c r="DV41"/>
  <c r="DU41"/>
  <c r="DT41"/>
  <c r="DS41"/>
  <c r="DR41"/>
  <c r="DQ41"/>
  <c r="DP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C70" i="37"/>
  <c r="C65"/>
  <c r="C58"/>
  <c r="B58"/>
  <c r="C41"/>
  <c r="B41"/>
  <c r="T12" i="6" l="1"/>
  <c r="C98" i="56"/>
  <c r="C104" s="1"/>
  <c r="AF19" i="6" s="1"/>
  <c r="C98" i="55"/>
  <c r="C104" s="1"/>
  <c r="W19" i="6" s="1"/>
  <c r="AC6"/>
  <c r="T6"/>
  <c r="T7"/>
  <c r="T9"/>
  <c r="W25"/>
  <c r="AA25" s="1"/>
  <c r="AC13"/>
  <c r="T13"/>
  <c r="C98" i="69"/>
  <c r="C104" s="1"/>
  <c r="W27" i="6" s="1"/>
  <c r="T14"/>
  <c r="AC15"/>
  <c r="C98" i="71"/>
  <c r="C104" s="1"/>
  <c r="W28" i="6" s="1"/>
  <c r="T15"/>
  <c r="C79" i="57"/>
  <c r="C83" s="1"/>
  <c r="C89" s="1"/>
  <c r="C98" s="1"/>
  <c r="C104" s="1"/>
  <c r="W20" i="6" s="1"/>
  <c r="C46" i="54"/>
  <c r="C79" s="1"/>
  <c r="C83" s="1"/>
  <c r="C89" s="1"/>
  <c r="C46" i="52"/>
  <c r="C51" s="1"/>
  <c r="C95" s="1"/>
  <c r="C46" i="50"/>
  <c r="C46" i="48"/>
  <c r="C79" s="1"/>
  <c r="C83" s="1"/>
  <c r="C89" s="1"/>
  <c r="C46" i="46"/>
  <c r="C79" s="1"/>
  <c r="C83" s="1"/>
  <c r="C89" s="1"/>
  <c r="C46" i="44"/>
  <c r="C79" s="1"/>
  <c r="C83" s="1"/>
  <c r="C89" s="1"/>
  <c r="C46" i="42"/>
  <c r="C79" s="1"/>
  <c r="C83" s="1"/>
  <c r="C89" s="1"/>
  <c r="C46" i="38"/>
  <c r="C79" s="1"/>
  <c r="C83" s="1"/>
  <c r="C89" s="1"/>
  <c r="C79" i="59"/>
  <c r="C83" s="1"/>
  <c r="C89" s="1"/>
  <c r="U21" i="6" s="1"/>
  <c r="AA21" s="1"/>
  <c r="C51" i="67"/>
  <c r="C95" s="1"/>
  <c r="C46" i="51"/>
  <c r="C79" s="1"/>
  <c r="C83" s="1"/>
  <c r="C89" s="1"/>
  <c r="C46" i="47"/>
  <c r="C51" s="1"/>
  <c r="C95" s="1"/>
  <c r="C46" i="41"/>
  <c r="C79" s="1"/>
  <c r="C83" s="1"/>
  <c r="C89" s="1"/>
  <c r="C46" i="53"/>
  <c r="C51" s="1"/>
  <c r="C95" s="1"/>
  <c r="C46" i="49"/>
  <c r="C79" s="1"/>
  <c r="C83" s="1"/>
  <c r="C89" s="1"/>
  <c r="C79" i="50"/>
  <c r="C83" s="1"/>
  <c r="C89" s="1"/>
  <c r="C51"/>
  <c r="C95" s="1"/>
  <c r="C98" s="1"/>
  <c r="C104" s="1"/>
  <c r="C46" i="45"/>
  <c r="C79" s="1"/>
  <c r="C83" s="1"/>
  <c r="C89" s="1"/>
  <c r="C46" i="43"/>
  <c r="C79" s="1"/>
  <c r="C83" s="1"/>
  <c r="C89" s="1"/>
  <c r="C51" i="42"/>
  <c r="C95" s="1"/>
  <c r="C46" i="39"/>
  <c r="C79" s="1"/>
  <c r="C83" s="1"/>
  <c r="C89" s="1"/>
  <c r="C79" i="40"/>
  <c r="C83" s="1"/>
  <c r="C89" s="1"/>
  <c r="C51"/>
  <c r="C95" s="1"/>
  <c r="C46" i="37"/>
  <c r="C79" s="1"/>
  <c r="C83" s="1"/>
  <c r="C89" s="1"/>
  <c r="B58" i="28"/>
  <c r="C58"/>
  <c r="B41"/>
  <c r="C41"/>
  <c r="C41" i="27"/>
  <c r="C41" i="36"/>
  <c r="D20" i="6"/>
  <c r="D8"/>
  <c r="C70" i="36"/>
  <c r="C65"/>
  <c r="B58"/>
  <c r="B41"/>
  <c r="C70" i="35"/>
  <c r="C65"/>
  <c r="C58"/>
  <c r="B58"/>
  <c r="C41"/>
  <c r="B41"/>
  <c r="D19" i="6"/>
  <c r="D7"/>
  <c r="C70" i="34"/>
  <c r="C65"/>
  <c r="B19" i="6" s="1"/>
  <c r="C58" i="34"/>
  <c r="B58"/>
  <c r="C41"/>
  <c r="B41"/>
  <c r="C70" i="33"/>
  <c r="C65"/>
  <c r="C58"/>
  <c r="B58"/>
  <c r="C41"/>
  <c r="B41"/>
  <c r="D21" i="6"/>
  <c r="D9"/>
  <c r="C70" i="32"/>
  <c r="C65"/>
  <c r="C58"/>
  <c r="B58"/>
  <c r="C41"/>
  <c r="B41"/>
  <c r="C70" i="31"/>
  <c r="C65"/>
  <c r="B9" i="6" s="1"/>
  <c r="C58" i="31"/>
  <c r="B58"/>
  <c r="C41"/>
  <c r="B41"/>
  <c r="D18" i="6"/>
  <c r="D6"/>
  <c r="C70" i="28"/>
  <c r="C70" i="27"/>
  <c r="C65"/>
  <c r="B6" i="6" s="1"/>
  <c r="C58" i="27"/>
  <c r="B41"/>
  <c r="B7" i="6" l="1"/>
  <c r="AD19"/>
  <c r="AJ19" s="1"/>
  <c r="U19"/>
  <c r="AA19" s="1"/>
  <c r="U20"/>
  <c r="AA20" s="1"/>
  <c r="C98" i="67"/>
  <c r="C104" s="1"/>
  <c r="W26" i="6" s="1"/>
  <c r="U27"/>
  <c r="AA27" s="1"/>
  <c r="B20"/>
  <c r="U28"/>
  <c r="AA28" s="1"/>
  <c r="B8"/>
  <c r="B21"/>
  <c r="C51" i="48"/>
  <c r="C95" s="1"/>
  <c r="AD12" i="6" s="1"/>
  <c r="C79" i="47"/>
  <c r="C83" s="1"/>
  <c r="C89" s="1"/>
  <c r="C98" s="1"/>
  <c r="C79" i="52"/>
  <c r="C83" s="1"/>
  <c r="C89" s="1"/>
  <c r="AD14" i="6" s="1"/>
  <c r="C51" i="46"/>
  <c r="C95" s="1"/>
  <c r="AD10" i="6" s="1"/>
  <c r="C51" i="44"/>
  <c r="C95" s="1"/>
  <c r="AD9" i="6" s="1"/>
  <c r="C51" i="41"/>
  <c r="C95" s="1"/>
  <c r="C51" i="38"/>
  <c r="C95" s="1"/>
  <c r="C46" i="36"/>
  <c r="C79" s="1"/>
  <c r="C83" s="1"/>
  <c r="C89" s="1"/>
  <c r="C46" i="35"/>
  <c r="C79" s="1"/>
  <c r="C83" s="1"/>
  <c r="C89" s="1"/>
  <c r="C51" i="54"/>
  <c r="C95" s="1"/>
  <c r="C79" i="53"/>
  <c r="C83" s="1"/>
  <c r="C89" s="1"/>
  <c r="C98" s="1"/>
  <c r="C51" i="51"/>
  <c r="C95" s="1"/>
  <c r="C98" s="1"/>
  <c r="C46" i="32"/>
  <c r="C79" s="1"/>
  <c r="C83" s="1"/>
  <c r="C89" s="1"/>
  <c r="C46" i="31"/>
  <c r="C51" s="1"/>
  <c r="C95" s="1"/>
  <c r="AD13" i="6"/>
  <c r="C51" i="49"/>
  <c r="C95" s="1"/>
  <c r="C98" s="1"/>
  <c r="C51" i="45"/>
  <c r="C95" s="1"/>
  <c r="AD8" i="6"/>
  <c r="AD7"/>
  <c r="C51" i="39"/>
  <c r="C95" s="1"/>
  <c r="C98" s="1"/>
  <c r="U7" i="6" s="1"/>
  <c r="C51" i="43"/>
  <c r="C95" s="1"/>
  <c r="C98" s="1"/>
  <c r="C51" i="37"/>
  <c r="C95" s="1"/>
  <c r="C98" s="1"/>
  <c r="C46" i="34"/>
  <c r="C79" s="1"/>
  <c r="C83" s="1"/>
  <c r="C89" s="1"/>
  <c r="C46" i="33"/>
  <c r="C79" s="1"/>
  <c r="C83" s="1"/>
  <c r="C89" s="1"/>
  <c r="C65" i="28"/>
  <c r="B18" i="6" s="1"/>
  <c r="C46" i="28"/>
  <c r="C79" s="1"/>
  <c r="C83" s="1"/>
  <c r="C89" s="1"/>
  <c r="B58" i="27"/>
  <c r="C46"/>
  <c r="C79" s="1"/>
  <c r="C83" s="1"/>
  <c r="C89" s="1"/>
  <c r="W12" i="6" l="1"/>
  <c r="AA12" s="1"/>
  <c r="C98" i="38"/>
  <c r="C104" s="1"/>
  <c r="U6" i="6"/>
  <c r="C104" i="37"/>
  <c r="W6" i="6" s="1"/>
  <c r="C104" i="39"/>
  <c r="W7" i="6" s="1"/>
  <c r="AA7" s="1"/>
  <c r="U9"/>
  <c r="C104" i="43"/>
  <c r="W9" i="6" s="1"/>
  <c r="U26"/>
  <c r="AA26" s="1"/>
  <c r="U13"/>
  <c r="C104" i="49"/>
  <c r="W13" i="6" s="1"/>
  <c r="U14"/>
  <c r="C104" i="51"/>
  <c r="W14" i="6" s="1"/>
  <c r="C98" i="54"/>
  <c r="C104" s="1"/>
  <c r="U15" i="6"/>
  <c r="C104" i="53"/>
  <c r="W15" i="6" s="1"/>
  <c r="C51" i="32"/>
  <c r="C95" s="1"/>
  <c r="C51" i="36"/>
  <c r="C95" s="1"/>
  <c r="C79" i="31"/>
  <c r="C83" s="1"/>
  <c r="C89" s="1"/>
  <c r="C9" i="6" s="1"/>
  <c r="I9" s="1"/>
  <c r="C51" i="35"/>
  <c r="C95" s="1"/>
  <c r="C51" i="34"/>
  <c r="C95" s="1"/>
  <c r="C19" i="6" s="1"/>
  <c r="I19" s="1"/>
  <c r="C51" i="33"/>
  <c r="C95" s="1"/>
  <c r="C51" i="28"/>
  <c r="C95" s="1"/>
  <c r="C98" s="1"/>
  <c r="C18" i="6" s="1"/>
  <c r="E18" s="1"/>
  <c r="C51" i="27"/>
  <c r="C95" s="1"/>
  <c r="C98" s="1"/>
  <c r="C6" i="6" s="1"/>
  <c r="E6" s="1"/>
  <c r="C98" i="33" l="1"/>
  <c r="C104" s="1"/>
  <c r="E7" i="6" s="1"/>
  <c r="AD6"/>
  <c r="AA6"/>
  <c r="AA9"/>
  <c r="AA13"/>
  <c r="AA14"/>
  <c r="C98" i="36"/>
  <c r="C104" s="1"/>
  <c r="E20" i="6" s="1"/>
  <c r="AD15"/>
  <c r="AA15"/>
  <c r="C98" i="35"/>
  <c r="C104" s="1"/>
  <c r="E8" i="6" s="1"/>
  <c r="C98" i="32"/>
  <c r="C104" s="1"/>
  <c r="E21" i="6" s="1"/>
  <c r="C70" i="15"/>
  <c r="C65"/>
  <c r="B58"/>
  <c r="B41"/>
  <c r="C46" s="1"/>
  <c r="B58" i="13"/>
  <c r="B41"/>
  <c r="B58" i="20"/>
  <c r="B41"/>
  <c r="C70" i="14"/>
  <c r="C65"/>
  <c r="J19" i="6" s="1"/>
  <c r="B58" i="14"/>
  <c r="B41"/>
  <c r="C46" s="1"/>
  <c r="C70" i="12"/>
  <c r="C65"/>
  <c r="J7" i="6" s="1"/>
  <c r="B58" i="12"/>
  <c r="B41"/>
  <c r="C65" i="10"/>
  <c r="J18" i="6" s="1"/>
  <c r="C70" i="10"/>
  <c r="B58"/>
  <c r="B41"/>
  <c r="C70" i="9"/>
  <c r="C65"/>
  <c r="J6" i="6" s="1"/>
  <c r="B58" i="9"/>
  <c r="B41"/>
  <c r="C7" i="6" l="1"/>
  <c r="I7" s="1"/>
  <c r="J20"/>
  <c r="C20"/>
  <c r="I20" s="1"/>
  <c r="C8"/>
  <c r="I8" s="1"/>
  <c r="C21"/>
  <c r="I21" s="1"/>
  <c r="C46" i="9"/>
  <c r="C79" s="1"/>
  <c r="C83" s="1"/>
  <c r="C89" s="1"/>
  <c r="C46" i="12"/>
  <c r="C51" s="1"/>
  <c r="C95" s="1"/>
  <c r="C70" i="13"/>
  <c r="C65"/>
  <c r="C46"/>
  <c r="C79" s="1"/>
  <c r="C79" i="15"/>
  <c r="C83" s="1"/>
  <c r="C89" s="1"/>
  <c r="C51"/>
  <c r="C95" s="1"/>
  <c r="C98" s="1"/>
  <c r="C104" s="1"/>
  <c r="M20" i="6" s="1"/>
  <c r="C79" i="14"/>
  <c r="C83" s="1"/>
  <c r="C89" s="1"/>
  <c r="C51"/>
  <c r="C95" s="1"/>
  <c r="K19" i="6" s="1"/>
  <c r="Q19" s="1"/>
  <c r="C46" i="10"/>
  <c r="C79" s="1"/>
  <c r="C83" s="1"/>
  <c r="C89" s="1"/>
  <c r="J8" i="6" l="1"/>
  <c r="C79" i="12"/>
  <c r="C83" s="1"/>
  <c r="C89" s="1"/>
  <c r="K7" i="6" s="1"/>
  <c r="C51" i="9"/>
  <c r="C95" s="1"/>
  <c r="C98" s="1"/>
  <c r="K6" i="6" s="1"/>
  <c r="C83" i="13"/>
  <c r="C89" s="1"/>
  <c r="K20" i="6"/>
  <c r="Q20" s="1"/>
  <c r="C51" i="13"/>
  <c r="C95" s="1"/>
  <c r="C51" i="10"/>
  <c r="C95" s="1"/>
  <c r="C98" s="1"/>
  <c r="K18" i="6" s="1"/>
  <c r="M18" s="1"/>
  <c r="C98" i="13" l="1"/>
  <c r="C104" s="1"/>
  <c r="C65" i="20"/>
  <c r="J21" i="6" s="1"/>
  <c r="C46" i="20"/>
  <c r="K8" i="6" l="1"/>
  <c r="C70" i="20"/>
  <c r="C51"/>
  <c r="C95" s="1"/>
  <c r="C79"/>
  <c r="C83" l="1"/>
  <c r="C89" s="1"/>
  <c r="B58" i="19"/>
  <c r="C70"/>
  <c r="C65"/>
  <c r="J9" i="6" s="1"/>
  <c r="B41" i="19"/>
  <c r="C46"/>
  <c r="C51" s="1"/>
  <c r="C95" s="1"/>
  <c r="C79" l="1"/>
  <c r="C83" s="1"/>
  <c r="C89" s="1"/>
</calcChain>
</file>

<file path=xl/comments1.xml><?xml version="1.0" encoding="utf-8"?>
<comments xmlns="http://schemas.openxmlformats.org/spreadsheetml/2006/main">
  <authors>
    <author>Jeffrey Cole</author>
  </authors>
  <commentList>
    <comment ref="U11" authorId="0">
      <text>
        <r>
          <rPr>
            <b/>
            <sz val="8"/>
            <color indexed="81"/>
            <rFont val="Tahoma"/>
            <family val="2"/>
          </rPr>
          <t>Based on a log normal UPL calculation method.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2" authorId="0">
      <text>
        <r>
          <rPr>
            <b/>
            <sz val="8"/>
            <color indexed="81"/>
            <rFont val="Tahoma"/>
            <family val="2"/>
          </rPr>
          <t>Based on a log normal UPL calculation method.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24" authorId="0">
      <text>
        <r>
          <rPr>
            <b/>
            <sz val="8"/>
            <color indexed="81"/>
            <rFont val="Tahoma"/>
            <family val="2"/>
          </rPr>
          <t>Based on a log normal UPL calculation method.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25" authorId="0">
      <text>
        <r>
          <rPr>
            <b/>
            <sz val="8"/>
            <color indexed="81"/>
            <rFont val="Tahoma"/>
            <family val="2"/>
          </rPr>
          <t>Based on a log normal UPL calculation method.</t>
        </r>
      </text>
    </comment>
  </commentList>
</comments>
</file>

<file path=xl/sharedStrings.xml><?xml version="1.0" encoding="utf-8"?>
<sst xmlns="http://schemas.openxmlformats.org/spreadsheetml/2006/main" count="2846" uniqueCount="332">
  <si>
    <t>primary_fuel</t>
  </si>
  <si>
    <t>ORIS code</t>
  </si>
  <si>
    <t>Plant Name</t>
  </si>
  <si>
    <t>physical_state</t>
  </si>
  <si>
    <t>Unit Number</t>
  </si>
  <si>
    <t>Unit Type</t>
  </si>
  <si>
    <t>Total_Capacity_MWe</t>
  </si>
  <si>
    <t>Total_max_heat_input</t>
  </si>
  <si>
    <t>Fuel types</t>
  </si>
  <si>
    <t>Fuel_Conc_lb/MMBtu</t>
  </si>
  <si>
    <t>Mercury - ERT</t>
  </si>
  <si>
    <t>Mercury MW - ERT</t>
  </si>
  <si>
    <t>Mercury - ETTS</t>
  </si>
  <si>
    <t>Mercury MW - ETTS</t>
  </si>
  <si>
    <t>Mercury - CEMS</t>
  </si>
  <si>
    <t>control_group_1</t>
  </si>
  <si>
    <t>control_type_1</t>
  </si>
  <si>
    <t>install_date_1</t>
  </si>
  <si>
    <t>control_group_2</t>
  </si>
  <si>
    <t>control_type_2</t>
  </si>
  <si>
    <t>install_date_2</t>
  </si>
  <si>
    <t>control_group_3</t>
  </si>
  <si>
    <t>control_type_3</t>
  </si>
  <si>
    <t>install_date_3</t>
  </si>
  <si>
    <t>control_group_4</t>
  </si>
  <si>
    <t>control_type_4</t>
  </si>
  <si>
    <t>install_date_4</t>
  </si>
  <si>
    <t>control_group_5</t>
  </si>
  <si>
    <t>control_type_5</t>
  </si>
  <si>
    <t>install_date_5</t>
  </si>
  <si>
    <t>control_group_6</t>
  </si>
  <si>
    <t>control_type_6</t>
  </si>
  <si>
    <t>install_date_6</t>
  </si>
  <si>
    <t>control_group_7</t>
  </si>
  <si>
    <t>control_type_7</t>
  </si>
  <si>
    <t>install_date_7</t>
  </si>
  <si>
    <t>control_group_8</t>
  </si>
  <si>
    <t>control_type_8</t>
  </si>
  <si>
    <t>install_date_8</t>
  </si>
  <si>
    <t>control_group_9</t>
  </si>
  <si>
    <t>control_type_9</t>
  </si>
  <si>
    <t>install_date_9</t>
  </si>
  <si>
    <t>control_group_10</t>
  </si>
  <si>
    <t>control_type_10</t>
  </si>
  <si>
    <t>install_date_10</t>
  </si>
  <si>
    <t>control_group_11</t>
  </si>
  <si>
    <t>control_type_11</t>
  </si>
  <si>
    <t>install_date_11</t>
  </si>
  <si>
    <t>control_group_12</t>
  </si>
  <si>
    <t>control_type_12</t>
  </si>
  <si>
    <t>install_date_12</t>
  </si>
  <si>
    <t>FL</t>
  </si>
  <si>
    <t/>
  </si>
  <si>
    <t>Fuel_Cl_lb/MMBtu</t>
  </si>
  <si>
    <t>Fuel_F_lb/MMBtu</t>
  </si>
  <si>
    <t>Chlorine - ERT</t>
  </si>
  <si>
    <t>Chlorine MW - ERT</t>
  </si>
  <si>
    <t>Chlorine - ETTS</t>
  </si>
  <si>
    <t>HCN - ERT</t>
  </si>
  <si>
    <t>HCN MW - ERT</t>
  </si>
  <si>
    <t>HCN - ETTS</t>
  </si>
  <si>
    <t>HCN MW - ETTS</t>
  </si>
  <si>
    <t>Hydrogen Chloride - ERT</t>
  </si>
  <si>
    <t>Hydrogen Chloride MW - ERT</t>
  </si>
  <si>
    <t>Hydrogen Chloride - ETTS</t>
  </si>
  <si>
    <t>Hydrogen Chloride MW - ETTS</t>
  </si>
  <si>
    <t>Hydrogen Fluoride - ERT</t>
  </si>
  <si>
    <t>Hydrogen Fluoride MW - ERT</t>
  </si>
  <si>
    <t>Hydrogen Fluoride - ETTS</t>
  </si>
  <si>
    <t>Hydrogen Fluoride MW - ETTS</t>
  </si>
  <si>
    <t>Sulfur Dioxide - CEMS</t>
  </si>
  <si>
    <t>Sulfur Dioxide - ERT</t>
  </si>
  <si>
    <t>Sulfur Dioxide MW - ERT</t>
  </si>
  <si>
    <t>Sulfur Dioxide - ETTS</t>
  </si>
  <si>
    <t>Antimony_Fuel_lb/MMBtu</t>
  </si>
  <si>
    <t>Arsenic_Fuel_lb/MMBtu</t>
  </si>
  <si>
    <t>Beryllium_Fuel_lb/MMBtu</t>
  </si>
  <si>
    <t>Cadmium_Fuel_lb/MMBtu</t>
  </si>
  <si>
    <t>Chromium_Fuel_lb/MMBtu</t>
  </si>
  <si>
    <t>Lead_Fuel_lb/MMBtu</t>
  </si>
  <si>
    <t>Manganese_Fuel_lb/MMBtu</t>
  </si>
  <si>
    <t>Nickel_Fuel_lb/MMBtu</t>
  </si>
  <si>
    <t>Selenium_Fuel_lb/MMBtu</t>
  </si>
  <si>
    <t>MMBtu/hr</t>
  </si>
  <si>
    <t>lb/MMBtu</t>
  </si>
  <si>
    <t>lb/MW</t>
  </si>
  <si>
    <t>Existing</t>
  </si>
  <si>
    <t>New</t>
  </si>
  <si>
    <t>Pollutant</t>
  </si>
  <si>
    <t>Mean (lb/MMBtu)</t>
  </si>
  <si>
    <t>UPL (lb/MMBtu)</t>
  </si>
  <si>
    <t>Number of units in the floor</t>
  </si>
  <si>
    <t>Mean (lb/MW)</t>
  </si>
  <si>
    <t>UPL (lb/MW)</t>
  </si>
  <si>
    <t>Emissions (lb/MW)</t>
  </si>
  <si>
    <t>ORIS/Facility/Unit</t>
  </si>
  <si>
    <t>Runs</t>
  </si>
  <si>
    <t>ni = number test runs =</t>
  </si>
  <si>
    <t>Total Number of sources =</t>
  </si>
  <si>
    <t>n =Total # test runs =</t>
  </si>
  <si>
    <t>This step is for QC only:</t>
  </si>
  <si>
    <t>means</t>
  </si>
  <si>
    <t>Mean =</t>
  </si>
  <si>
    <t xml:space="preserve">Pooled Variance = </t>
  </si>
  <si>
    <t>m= number future runs =</t>
  </si>
  <si>
    <t>Term1</t>
  </si>
  <si>
    <t>Term2</t>
  </si>
  <si>
    <t>Squared root Term2</t>
  </si>
  <si>
    <t>NOTE: the pvalue for the t-statistic is calculated as: 2*alpha, where 1-alpha is desired confidence, so if 99% confidence is desired then alpha=0.01 and 2*alpha=2*(0.01)</t>
  </si>
  <si>
    <t>t-statistic</t>
  </si>
  <si>
    <t>= quantile t-distribution with df degrees of freedom at .99 confidence level =</t>
  </si>
  <si>
    <t xml:space="preserve">UPL  POOLED VARIANCE = </t>
  </si>
  <si>
    <t>Mercury</t>
  </si>
  <si>
    <t>Acid gases -- HCl</t>
  </si>
  <si>
    <t>MW</t>
  </si>
  <si>
    <t>Emissions (lb/MMBtu)</t>
  </si>
  <si>
    <t>UPL Pooled Variance=</t>
  </si>
  <si>
    <t>Total Metals</t>
  </si>
  <si>
    <t>Antimony (Sb)</t>
  </si>
  <si>
    <t>Arsenic (As)</t>
  </si>
  <si>
    <t>Beryllium (Be)</t>
  </si>
  <si>
    <t>Cadmium (Cd)</t>
  </si>
  <si>
    <t>Chromium (Cr)</t>
  </si>
  <si>
    <t>Lead (Pb)</t>
  </si>
  <si>
    <t>Manganese (Mn)</t>
  </si>
  <si>
    <t>Nickel (Ni)</t>
  </si>
  <si>
    <t>Selenium (Se)</t>
  </si>
  <si>
    <t>coal gas</t>
  </si>
  <si>
    <t>Wabash River</t>
  </si>
  <si>
    <t>IN</t>
  </si>
  <si>
    <t>PG7221FA</t>
  </si>
  <si>
    <t>IGCC</t>
  </si>
  <si>
    <t>Polk</t>
  </si>
  <si>
    <t>IGCC1</t>
  </si>
  <si>
    <t>Summary of UPLs using  emission averages - IGCC Units</t>
  </si>
  <si>
    <t>BDL</t>
  </si>
  <si>
    <t>DLL</t>
  </si>
  <si>
    <t>PM control</t>
  </si>
  <si>
    <t>PM scrubber - Syngas PM scrubbing</t>
  </si>
  <si>
    <t>Boiler_Type</t>
  </si>
  <si>
    <t>Boiler_count</t>
  </si>
  <si>
    <t>Unit_heat_rate</t>
  </si>
  <si>
    <t>Fuel_types</t>
  </si>
  <si>
    <t>Mercury - Part II</t>
  </si>
  <si>
    <t>Mercury MW - Part II</t>
  </si>
  <si>
    <t>Mercury - min</t>
  </si>
  <si>
    <t>Mmbtu/MWh</t>
  </si>
  <si>
    <t>Boiler_type</t>
  </si>
  <si>
    <t>Antimony - ERT</t>
  </si>
  <si>
    <t>Antimony MW - ERT</t>
  </si>
  <si>
    <t>Antimony - Part II</t>
  </si>
  <si>
    <t>Antimony MW - Part II</t>
  </si>
  <si>
    <t>Antimony - min</t>
  </si>
  <si>
    <t>Antimony MW - min</t>
  </si>
  <si>
    <t>Arsenic - ERT</t>
  </si>
  <si>
    <t>Arsenic MW - ERT</t>
  </si>
  <si>
    <t>Arsenic - Part II</t>
  </si>
  <si>
    <t>Arsenic MW - Part II</t>
  </si>
  <si>
    <t>Arsenic - min</t>
  </si>
  <si>
    <t>Arsenic MW - min</t>
  </si>
  <si>
    <t>Beryllium - ERT</t>
  </si>
  <si>
    <t>Beryllium MW - ERT</t>
  </si>
  <si>
    <t>Beryllium - Part II</t>
  </si>
  <si>
    <t>Beryllium MW - Part II</t>
  </si>
  <si>
    <t>Beryllium - min</t>
  </si>
  <si>
    <t>Beryllium MW - min</t>
  </si>
  <si>
    <t>Cadmium - ERT</t>
  </si>
  <si>
    <t>Cadmium MW - ERT</t>
  </si>
  <si>
    <t>Cadmium - Part II</t>
  </si>
  <si>
    <t>Cadmium MW - Part II</t>
  </si>
  <si>
    <t>Cadmium - min</t>
  </si>
  <si>
    <t>Cadmium MW - min</t>
  </si>
  <si>
    <t>Chromium - ERT</t>
  </si>
  <si>
    <t>Chromium MW - ERT</t>
  </si>
  <si>
    <t>Chromium - Part II</t>
  </si>
  <si>
    <t>Chromium MW - Part II</t>
  </si>
  <si>
    <t>Chromium - min</t>
  </si>
  <si>
    <t>Chromium MW - min</t>
  </si>
  <si>
    <t>Cobalt_Fuel_lb/MMBtu</t>
  </si>
  <si>
    <t>Cobalt - ERT</t>
  </si>
  <si>
    <t>Cobalt MW - ERT</t>
  </si>
  <si>
    <t>Cobalt - Part II</t>
  </si>
  <si>
    <t>Cobalt MW - Part II</t>
  </si>
  <si>
    <t>Cobalt - min</t>
  </si>
  <si>
    <t>Cobalt MW - min</t>
  </si>
  <si>
    <t>Lead - ERT</t>
  </si>
  <si>
    <t>Lead MW - ERT</t>
  </si>
  <si>
    <t>Lead - Part II</t>
  </si>
  <si>
    <t>Lead MW - Part II</t>
  </si>
  <si>
    <t>Lead - min</t>
  </si>
  <si>
    <t>Lead MW - min</t>
  </si>
  <si>
    <t>Manganese - ERT</t>
  </si>
  <si>
    <t>Manganese MW - ERT</t>
  </si>
  <si>
    <t>Manganese - Part II</t>
  </si>
  <si>
    <t>Manganese MW - Part II</t>
  </si>
  <si>
    <t>Manganese - min</t>
  </si>
  <si>
    <t>Manganese MW - min</t>
  </si>
  <si>
    <t>Nickel - ERT</t>
  </si>
  <si>
    <t>Nickel MW - ERT</t>
  </si>
  <si>
    <t>Nickel - Part II</t>
  </si>
  <si>
    <t>Nickel MW - Part II</t>
  </si>
  <si>
    <t>Nickel - min</t>
  </si>
  <si>
    <t>Nickel MW - min</t>
  </si>
  <si>
    <t>Selenium - ERT</t>
  </si>
  <si>
    <t>Selenium MW - ERT</t>
  </si>
  <si>
    <t>Selenium - Part II</t>
  </si>
  <si>
    <t>Selenium MW - Part II</t>
  </si>
  <si>
    <t>Selenium - min</t>
  </si>
  <si>
    <t>Selenium MW - min</t>
  </si>
  <si>
    <t>Total Metals -ERT</t>
  </si>
  <si>
    <t>Total Metals MW -ERT</t>
  </si>
  <si>
    <t>Filterable Particulate_Method 29 - ERT</t>
  </si>
  <si>
    <t>Filterable Particulate_Method 29 MW - ERT</t>
  </si>
  <si>
    <t>Filterable Particulate_Method 5 - ERT</t>
  </si>
  <si>
    <t>Filterable Particulate_Method 5 MW - ERT</t>
  </si>
  <si>
    <t>Filterable Particulate_Method 5/OTM-28 - ERT</t>
  </si>
  <si>
    <t>Filterable Particulate_Method 5/OTM-28 MW - ERT</t>
  </si>
  <si>
    <t>Filterable Particulate_OTM - 27/28 - ERT</t>
  </si>
  <si>
    <t>Filterable Particulate_OTM - 27/28 MW - ERT</t>
  </si>
  <si>
    <t>Filterable PM2_5_OTM - 27 - ERT</t>
  </si>
  <si>
    <t>Filterable PM2_5_OTM - 27 MW - ERT</t>
  </si>
  <si>
    <t>Filterable PM2_5_OTM - 27/28 - ERT</t>
  </si>
  <si>
    <t>Filterable PM2_5_OTM - 27/28 MW - ERT</t>
  </si>
  <si>
    <t>PM2_5 Condensible Particulate_Method 202 - ERT</t>
  </si>
  <si>
    <t>PM2_5 Condensible Particulate_Method 202 MW - ERT</t>
  </si>
  <si>
    <t>PM2_5 Condensible Particulate_Method 5/OTM-28 - ERT</t>
  </si>
  <si>
    <t>PM2_5 Condensible Particulate_Method 5/OTM-28 MW - ERT</t>
  </si>
  <si>
    <t>PM2_5 Condensible Particulate_OTM - 27/28 - ERT</t>
  </si>
  <si>
    <t>PM2_5 Condensible Particulate_OTM - 27/28 MW - ERT</t>
  </si>
  <si>
    <t>PM2_5 Condensible Particulate_OTM - 28 - ERT</t>
  </si>
  <si>
    <t>PM2_5 Condensible Particulate_OTM - 28 MW - ERT</t>
  </si>
  <si>
    <t>Total Particulate_Method 5/OTM-28 - ERT</t>
  </si>
  <si>
    <t>Total Particulate_Method 5/OTM-28 MW - ERT</t>
  </si>
  <si>
    <t>Total Particulate_OTM - 27/28 - ERT</t>
  </si>
  <si>
    <t>Total Particulate_OTM - 27/28 MW - ERT</t>
  </si>
  <si>
    <t>Total Particulate_OTM - 28 - ERT</t>
  </si>
  <si>
    <t>Total Particulate_OTM - 28 MW - ERT</t>
  </si>
  <si>
    <t>PM (Condensable) - Part II</t>
  </si>
  <si>
    <t>PM (Condensable) MW - Part II</t>
  </si>
  <si>
    <t>PM (Filterable and Condensable) - Part II</t>
  </si>
  <si>
    <t>PM (Filterable and Condensable) MW - Part II</t>
  </si>
  <si>
    <t>PM (Filterable) - Part II</t>
  </si>
  <si>
    <t>PM (Filterable) MW - Part II</t>
  </si>
  <si>
    <t>PM10 (Condensable) - Part II</t>
  </si>
  <si>
    <t>PM10 (Condensable) MW - Part II</t>
  </si>
  <si>
    <t>PM10 (Filterable and Condensable) - Part II</t>
  </si>
  <si>
    <t>PM10 (Filterable and Condensable) MW - Part II</t>
  </si>
  <si>
    <t>PM10 (Filterable) - Part II</t>
  </si>
  <si>
    <t>PM10 (Filterable) MW - Part II</t>
  </si>
  <si>
    <t>PM2_5 (Filterable) - Part II</t>
  </si>
  <si>
    <t>PM2_5 (Filterable) MW - Part II</t>
  </si>
  <si>
    <t>MMBtu/MWh</t>
  </si>
  <si>
    <t>Cobalt (Co)</t>
  </si>
  <si>
    <t>Chlorine MW - ETTS</t>
  </si>
  <si>
    <t>Chlorine - Part II</t>
  </si>
  <si>
    <t>Chlorine MW - Part II</t>
  </si>
  <si>
    <t>Chlorine - min</t>
  </si>
  <si>
    <t>Chlorine MW - min</t>
  </si>
  <si>
    <t>HCN - Part II</t>
  </si>
  <si>
    <t>HCN MW - Part II</t>
  </si>
  <si>
    <t>HCN - min</t>
  </si>
  <si>
    <t>HCN MW - min</t>
  </si>
  <si>
    <t>Hydrogen Chloride - Part II</t>
  </si>
  <si>
    <t>Hydrogen Chloride MW - Part II</t>
  </si>
  <si>
    <t>Hydrogen Chloride - min</t>
  </si>
  <si>
    <t>Hydrogen Chloride MW - min</t>
  </si>
  <si>
    <t>Hydrogen Fluoride - Part II</t>
  </si>
  <si>
    <t>Hydrogen Fluoride MW - Part II</t>
  </si>
  <si>
    <t>Hydrogen Fluoride - min</t>
  </si>
  <si>
    <t>Hydrogen Fluoride MW - min</t>
  </si>
  <si>
    <t>Sulfur Dioxide MW - CEMS</t>
  </si>
  <si>
    <t>Sulfur Dioxide MW - ETTS</t>
  </si>
  <si>
    <t>Sulfur Dioxide - Part II</t>
  </si>
  <si>
    <t>Sulfur Dioxide MW - Part II</t>
  </si>
  <si>
    <t>Sulfur Dioxide - min</t>
  </si>
  <si>
    <t>Sulfur Dioxide MW - min</t>
  </si>
  <si>
    <t>Distribution of Normal Tests</t>
  </si>
  <si>
    <t>Distribution of Log Tests</t>
  </si>
  <si>
    <t>Skewness =</t>
  </si>
  <si>
    <t>SE Skewness</t>
  </si>
  <si>
    <t>Skewness Test</t>
  </si>
  <si>
    <t>Kurtosis =</t>
  </si>
  <si>
    <t>SE Kurtosis</t>
  </si>
  <si>
    <t>Kurtosis Test</t>
  </si>
  <si>
    <t>Number of test runs =</t>
  </si>
  <si>
    <t>REsult:</t>
  </si>
  <si>
    <t>normal</t>
  </si>
  <si>
    <t>Floor value</t>
  </si>
  <si>
    <t>lb/TBtu</t>
  </si>
  <si>
    <t>lb/GWh</t>
  </si>
  <si>
    <t>lb/MWh</t>
  </si>
  <si>
    <t>Petroleum coke syngas</t>
  </si>
  <si>
    <t>Boiler_heat_rate</t>
  </si>
  <si>
    <t>Filterable PM</t>
  </si>
  <si>
    <t xml:space="preserve">Calculation of 3 x RDL (lb/MMBTU) based on conversion of 3 x RDL (ug/dscm) </t>
  </si>
  <si>
    <t>lb/scf =</t>
  </si>
  <si>
    <t>ng/scm</t>
  </si>
  <si>
    <t>ug/scm</t>
  </si>
  <si>
    <t>Corrected for 4 dscm sample volume</t>
  </si>
  <si>
    <t>3xRDL, 4dscm sample volume</t>
  </si>
  <si>
    <t>Method 29 Metals</t>
  </si>
  <si>
    <t>ug/dscm</t>
  </si>
  <si>
    <t>lb/dscf</t>
  </si>
  <si>
    <t>Total</t>
  </si>
  <si>
    <t>fPM</t>
  </si>
  <si>
    <t>HCl</t>
  </si>
  <si>
    <t>Method 26a</t>
  </si>
  <si>
    <t>HF</t>
  </si>
  <si>
    <t>SynGas</t>
  </si>
  <si>
    <t>E = Cd*Fc*100/(%CO2d)</t>
  </si>
  <si>
    <t>Fc(syngas) =</t>
  </si>
  <si>
    <t>lb/MMBtu @ 9% CO2</t>
  </si>
  <si>
    <t xml:space="preserve">lb/MW @ 9% CO2, 10 MMBtu/MW </t>
  </si>
  <si>
    <t>Floor Value</t>
  </si>
  <si>
    <t>Sb</t>
  </si>
  <si>
    <t>As</t>
  </si>
  <si>
    <t>Be</t>
  </si>
  <si>
    <t>Cd</t>
  </si>
  <si>
    <t>Cr</t>
  </si>
  <si>
    <t>Co</t>
  </si>
  <si>
    <t>Pb</t>
  </si>
  <si>
    <t>Mn</t>
  </si>
  <si>
    <t>Ni</t>
  </si>
  <si>
    <t>Se</t>
  </si>
  <si>
    <t>Is Floor = 3 x BDL?</t>
  </si>
  <si>
    <t>2285 is Teco</t>
  </si>
  <si>
    <t>2341 is Wabash</t>
  </si>
  <si>
    <t>Floor number (lb/MMBtu)</t>
  </si>
  <si>
    <t>Floor number (lb/TBtu)</t>
  </si>
  <si>
    <t>Floor number (lb/GWh)</t>
  </si>
  <si>
    <t>New UPL based on log normal distribution calculation</t>
  </si>
  <si>
    <t>log normal</t>
  </si>
</sst>
</file>

<file path=xl/styles.xml><?xml version="1.0" encoding="utf-8"?>
<styleSheet xmlns="http://schemas.openxmlformats.org/spreadsheetml/2006/main">
  <numFmts count="12">
    <numFmt numFmtId="43" formatCode="_(* #,##0.00_);_(* \(#,##0.00\);_(* &quot;-&quot;??_);_(@_)"/>
    <numFmt numFmtId="164" formatCode="dd\-mmm\-yy"/>
    <numFmt numFmtId="165" formatCode="0.0"/>
    <numFmt numFmtId="166" formatCode="0.0000E+00"/>
    <numFmt numFmtId="167" formatCode="0.000000E+00"/>
    <numFmt numFmtId="168" formatCode="0.0000"/>
    <numFmt numFmtId="169" formatCode="0.00000E+00"/>
    <numFmt numFmtId="170" formatCode="0.0E+00"/>
    <numFmt numFmtId="171" formatCode="0.000"/>
    <numFmt numFmtId="172" formatCode="0.00000"/>
    <numFmt numFmtId="173" formatCode="_(* #,##0.000000_);_(* \(#,##0.000000\);_(* &quot;-&quot;??_);_(@_)"/>
    <numFmt numFmtId="174" formatCode="0.000000"/>
  </numFmts>
  <fonts count="33">
    <font>
      <sz val="10"/>
      <name val="MS Sans Serif"/>
    </font>
    <font>
      <sz val="10"/>
      <name val="MS Sans Serif"/>
      <family val="2"/>
    </font>
    <font>
      <sz val="11"/>
      <name val="Calibri"/>
      <family val="2"/>
    </font>
    <font>
      <b/>
      <sz val="11"/>
      <name val="Calibri"/>
      <family val="2"/>
      <scheme val="minor"/>
    </font>
    <font>
      <b/>
      <sz val="10"/>
      <name val="MS Sans Serif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MS Sans Serif"/>
      <family val="2"/>
    </font>
    <font>
      <sz val="10"/>
      <color rgb="FF000000"/>
      <name val="MS Sans Serif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indexed="8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rgb="FFFF0000"/>
      <name val="MS Sans Serif"/>
      <family val="2"/>
    </font>
    <font>
      <sz val="12"/>
      <color rgb="FFFF0000"/>
      <name val="Calibri"/>
      <family val="2"/>
      <scheme val="minor"/>
    </font>
    <font>
      <b/>
      <sz val="10"/>
      <color rgb="FFFF0000"/>
      <name val="MS Sans Serif"/>
      <family val="2"/>
    </font>
    <font>
      <sz val="10"/>
      <name val="MS Sans Serif"/>
      <family val="2"/>
    </font>
    <font>
      <b/>
      <u/>
      <sz val="11"/>
      <color theme="1"/>
      <name val="Cambria"/>
      <family val="1"/>
      <scheme val="major"/>
    </font>
    <font>
      <u/>
      <sz val="11"/>
      <color theme="1"/>
      <name val="Cambria"/>
      <family val="1"/>
      <scheme val="major"/>
    </font>
    <font>
      <sz val="1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1"/>
      <name val="Cambria"/>
      <family val="1"/>
      <scheme val="major"/>
    </font>
    <font>
      <sz val="11"/>
      <color rgb="FF000000"/>
      <name val="Cambria"/>
      <family val="1"/>
      <scheme val="major"/>
    </font>
    <font>
      <sz val="11"/>
      <color indexed="8"/>
      <name val="Cambria"/>
      <family val="1"/>
      <scheme val="major"/>
    </font>
  </fonts>
  <fills count="15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rgb="FFD0D7E5"/>
      </right>
      <top/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 style="thin">
        <color rgb="FFD0D7E5"/>
      </left>
      <right/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</borders>
  <cellStyleXfs count="7">
    <xf numFmtId="0" fontId="0" fillId="0" borderId="0"/>
    <xf numFmtId="0" fontId="1" fillId="5" borderId="0"/>
    <xf numFmtId="0" fontId="12" fillId="5" borderId="0"/>
    <xf numFmtId="0" fontId="14" fillId="5" borderId="0"/>
    <xf numFmtId="0" fontId="12" fillId="5" borderId="0"/>
    <xf numFmtId="0" fontId="12" fillId="5" borderId="0"/>
    <xf numFmtId="43" fontId="25" fillId="0" borderId="0" applyFont="0" applyFill="0" applyBorder="0" applyAlignment="0" applyProtection="0"/>
  </cellStyleXfs>
  <cellXfs count="332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6" fillId="6" borderId="0" xfId="0" applyFont="1" applyFill="1" applyBorder="1" applyAlignment="1">
      <alignment horizontal="center"/>
    </xf>
    <xf numFmtId="0" fontId="6" fillId="6" borderId="0" xfId="0" applyFont="1" applyFill="1" applyAlignment="1">
      <alignment horizontal="center"/>
    </xf>
    <xf numFmtId="0" fontId="6" fillId="6" borderId="0" xfId="0" applyFont="1" applyFill="1" applyAlignment="1">
      <alignment horizontal="center" wrapText="1"/>
    </xf>
    <xf numFmtId="0" fontId="0" fillId="5" borderId="0" xfId="0" applyFill="1" applyBorder="1"/>
    <xf numFmtId="167" fontId="7" fillId="5" borderId="3" xfId="0" quotePrefix="1" applyNumberFormat="1" applyFont="1" applyFill="1" applyBorder="1"/>
    <xf numFmtId="167" fontId="8" fillId="5" borderId="3" xfId="0" applyNumberFormat="1" applyFont="1" applyFill="1" applyBorder="1" applyAlignment="1" applyProtection="1">
      <alignment horizontal="right" vertical="center" wrapText="1"/>
    </xf>
    <xf numFmtId="167" fontId="0" fillId="5" borderId="0" xfId="0" quotePrefix="1" applyNumberFormat="1" applyFill="1"/>
    <xf numFmtId="0" fontId="0" fillId="5" borderId="0" xfId="0" applyFill="1"/>
    <xf numFmtId="0" fontId="0" fillId="0" borderId="0" xfId="0" applyBorder="1"/>
    <xf numFmtId="0" fontId="9" fillId="5" borderId="0" xfId="1" applyFont="1" applyFill="1" applyBorder="1" applyAlignment="1" applyProtection="1">
      <alignment horizontal="right" vertical="center" wrapText="1"/>
    </xf>
    <xf numFmtId="167" fontId="7" fillId="5" borderId="0" xfId="0" quotePrefix="1" applyNumberFormat="1" applyFont="1" applyFill="1"/>
    <xf numFmtId="167" fontId="8" fillId="5" borderId="0" xfId="0" applyNumberFormat="1" applyFont="1" applyFill="1" applyAlignment="1" applyProtection="1">
      <alignment horizontal="right" vertical="center" wrapText="1"/>
    </xf>
    <xf numFmtId="0" fontId="9" fillId="5" borderId="0" xfId="0" applyNumberFormat="1" applyFont="1" applyFill="1" applyBorder="1" applyAlignment="1" applyProtection="1">
      <alignment vertical="center" wrapText="1"/>
    </xf>
    <xf numFmtId="11" fontId="9" fillId="5" borderId="4" xfId="0" applyNumberFormat="1" applyFont="1" applyFill="1" applyBorder="1" applyAlignment="1" applyProtection="1">
      <alignment vertical="center" wrapText="1"/>
    </xf>
    <xf numFmtId="0" fontId="9" fillId="5" borderId="3" xfId="0" applyNumberFormat="1" applyFont="1" applyFill="1" applyBorder="1" applyAlignment="1" applyProtection="1">
      <alignment vertical="center" wrapText="1"/>
    </xf>
    <xf numFmtId="0" fontId="9" fillId="5" borderId="3" xfId="1" applyFont="1" applyFill="1" applyBorder="1" applyAlignment="1" applyProtection="1">
      <alignment horizontal="right" vertical="center" wrapText="1"/>
    </xf>
    <xf numFmtId="0" fontId="9" fillId="5" borderId="3" xfId="1" applyFont="1" applyFill="1" applyBorder="1" applyAlignment="1" applyProtection="1">
      <alignment horizontal="center" vertical="center" wrapText="1"/>
    </xf>
    <xf numFmtId="0" fontId="9" fillId="5" borderId="3" xfId="0" applyFont="1" applyFill="1" applyBorder="1" applyAlignment="1" applyProtection="1">
      <alignment horizontal="center" vertical="center" wrapText="1"/>
    </xf>
    <xf numFmtId="0" fontId="9" fillId="5" borderId="3" xfId="0" applyFont="1" applyFill="1" applyBorder="1" applyAlignment="1" applyProtection="1">
      <alignment horizontal="right" vertical="center" wrapText="1"/>
    </xf>
    <xf numFmtId="0" fontId="9" fillId="5" borderId="3" xfId="1" applyNumberFormat="1" applyFont="1" applyFill="1" applyBorder="1" applyAlignment="1" applyProtection="1">
      <alignment vertical="center" wrapText="1"/>
    </xf>
    <xf numFmtId="11" fontId="9" fillId="5" borderId="3" xfId="1" applyNumberFormat="1" applyFont="1" applyFill="1" applyBorder="1" applyAlignment="1" applyProtection="1">
      <alignment horizontal="right" vertical="center" wrapText="1"/>
    </xf>
    <xf numFmtId="11" fontId="0" fillId="0" borderId="0" xfId="0" applyNumberFormat="1"/>
    <xf numFmtId="2" fontId="0" fillId="0" borderId="0" xfId="0" applyNumberFormat="1" applyBorder="1"/>
    <xf numFmtId="0" fontId="9" fillId="5" borderId="3" xfId="0" applyFont="1" applyFill="1" applyBorder="1" applyAlignment="1" applyProtection="1">
      <alignment vertical="center" wrapText="1"/>
    </xf>
    <xf numFmtId="0" fontId="9" fillId="5" borderId="0" xfId="0" applyFont="1" applyFill="1" applyBorder="1" applyAlignment="1" applyProtection="1">
      <alignment vertical="center" wrapText="1"/>
    </xf>
    <xf numFmtId="2" fontId="0" fillId="5" borderId="0" xfId="0" applyNumberFormat="1" applyFill="1" applyBorder="1"/>
    <xf numFmtId="0" fontId="10" fillId="5" borderId="0" xfId="0" applyFont="1" applyFill="1"/>
    <xf numFmtId="11" fontId="0" fillId="5" borderId="0" xfId="0" applyNumberFormat="1" applyFill="1"/>
    <xf numFmtId="0" fontId="10" fillId="5" borderId="0" xfId="0" quotePrefix="1" applyFont="1" applyFill="1"/>
    <xf numFmtId="1" fontId="0" fillId="5" borderId="0" xfId="0" quotePrefix="1" applyNumberFormat="1" applyFill="1"/>
    <xf numFmtId="2" fontId="0" fillId="5" borderId="0" xfId="0" applyNumberFormat="1" applyFill="1"/>
    <xf numFmtId="2" fontId="0" fillId="0" borderId="0" xfId="0" applyNumberFormat="1"/>
    <xf numFmtId="166" fontId="0" fillId="5" borderId="0" xfId="0" applyNumberFormat="1" applyFill="1"/>
    <xf numFmtId="168" fontId="0" fillId="5" borderId="0" xfId="0" applyNumberFormat="1" applyFill="1"/>
    <xf numFmtId="0" fontId="0" fillId="5" borderId="0" xfId="0" quotePrefix="1" applyFill="1" applyAlignment="1">
      <alignment wrapText="1"/>
    </xf>
    <xf numFmtId="0" fontId="0" fillId="5" borderId="0" xfId="0" applyFill="1" applyAlignment="1">
      <alignment horizontal="left"/>
    </xf>
    <xf numFmtId="0" fontId="0" fillId="5" borderId="0" xfId="0" quotePrefix="1" applyFill="1"/>
    <xf numFmtId="0" fontId="2" fillId="3" borderId="1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 wrapText="1"/>
    </xf>
    <xf numFmtId="0" fontId="0" fillId="5" borderId="0" xfId="0" applyFill="1" applyAlignment="1">
      <alignment horizontal="center"/>
    </xf>
    <xf numFmtId="0" fontId="1" fillId="0" borderId="0" xfId="0" applyFont="1" applyAlignment="1">
      <alignment horizontal="center"/>
    </xf>
    <xf numFmtId="0" fontId="11" fillId="0" borderId="0" xfId="0" applyFont="1" applyAlignment="1">
      <alignment horizontal="center" wrapText="1"/>
    </xf>
    <xf numFmtId="0" fontId="11" fillId="0" borderId="0" xfId="0" applyFont="1"/>
    <xf numFmtId="0" fontId="11" fillId="0" borderId="0" xfId="0" applyFont="1" applyAlignment="1">
      <alignment horizontal="center"/>
    </xf>
    <xf numFmtId="11" fontId="11" fillId="0" borderId="0" xfId="0" applyNumberFormat="1" applyFont="1" applyAlignment="1">
      <alignment horizontal="center"/>
    </xf>
    <xf numFmtId="0" fontId="13" fillId="5" borderId="6" xfId="2" applyFont="1" applyFill="1" applyBorder="1" applyAlignment="1">
      <alignment wrapText="1"/>
    </xf>
    <xf numFmtId="0" fontId="13" fillId="5" borderId="6" xfId="2" applyFont="1" applyFill="1" applyBorder="1" applyAlignment="1">
      <alignment horizontal="right" wrapText="1"/>
    </xf>
    <xf numFmtId="0" fontId="2" fillId="0" borderId="0" xfId="0" applyFont="1"/>
    <xf numFmtId="0" fontId="6" fillId="6" borderId="0" xfId="0" applyFont="1" applyFill="1" applyBorder="1" applyAlignment="1">
      <alignment horizontal="center" wrapText="1"/>
    </xf>
    <xf numFmtId="0" fontId="6" fillId="5" borderId="0" xfId="0" applyFont="1" applyFill="1" applyAlignment="1">
      <alignment horizontal="center"/>
    </xf>
    <xf numFmtId="0" fontId="0" fillId="5" borderId="0" xfId="0" quotePrefix="1" applyNumberFormat="1" applyFill="1" applyAlignment="1">
      <alignment horizontal="center" wrapText="1"/>
    </xf>
    <xf numFmtId="0" fontId="6" fillId="5" borderId="0" xfId="0" applyFont="1" applyFill="1" applyAlignment="1">
      <alignment horizontal="center" wrapText="1"/>
    </xf>
    <xf numFmtId="0" fontId="0" fillId="5" borderId="0" xfId="0" quotePrefix="1" applyNumberFormat="1" applyFill="1" applyAlignment="1">
      <alignment horizontal="center"/>
    </xf>
    <xf numFmtId="11" fontId="9" fillId="5" borderId="3" xfId="0" applyNumberFormat="1" applyFont="1" applyFill="1" applyBorder="1" applyAlignment="1" applyProtection="1">
      <alignment vertical="center" wrapText="1"/>
    </xf>
    <xf numFmtId="0" fontId="0" fillId="0" borderId="0" xfId="0" applyAlignment="1">
      <alignment horizontal="left"/>
    </xf>
    <xf numFmtId="0" fontId="9" fillId="5" borderId="0" xfId="1" applyFont="1" applyFill="1" applyBorder="1" applyAlignment="1" applyProtection="1">
      <alignment horizontal="left" vertical="center" wrapText="1"/>
    </xf>
    <xf numFmtId="0" fontId="0" fillId="5" borderId="3" xfId="0" applyFill="1" applyBorder="1"/>
    <xf numFmtId="0" fontId="0" fillId="5" borderId="3" xfId="0" applyFill="1" applyBorder="1" applyAlignment="1">
      <alignment horizontal="center"/>
    </xf>
    <xf numFmtId="167" fontId="1" fillId="5" borderId="0" xfId="0" applyNumberFormat="1" applyFont="1" applyFill="1" applyAlignment="1" applyProtection="1">
      <alignment horizontal="right" vertical="center" wrapText="1"/>
    </xf>
    <xf numFmtId="11" fontId="0" fillId="5" borderId="3" xfId="0" applyNumberFormat="1" applyFill="1" applyBorder="1"/>
    <xf numFmtId="11" fontId="0" fillId="0" borderId="0" xfId="0" applyNumberFormat="1" applyBorder="1"/>
    <xf numFmtId="11" fontId="9" fillId="5" borderId="7" xfId="0" applyNumberFormat="1" applyFont="1" applyFill="1" applyBorder="1" applyAlignment="1" applyProtection="1">
      <alignment vertical="center" wrapText="1"/>
    </xf>
    <xf numFmtId="0" fontId="9" fillId="5" borderId="8" xfId="1" applyFont="1" applyFill="1" applyBorder="1" applyAlignment="1" applyProtection="1">
      <alignment horizontal="right" vertical="center" wrapText="1"/>
    </xf>
    <xf numFmtId="0" fontId="11" fillId="5" borderId="0" xfId="0" applyFont="1" applyFill="1"/>
    <xf numFmtId="166" fontId="11" fillId="9" borderId="0" xfId="0" applyNumberFormat="1" applyFont="1" applyFill="1" applyAlignment="1">
      <alignment horizontal="center"/>
    </xf>
    <xf numFmtId="0" fontId="11" fillId="9" borderId="0" xfId="0" applyFont="1" applyFill="1" applyAlignment="1">
      <alignment horizontal="center"/>
    </xf>
    <xf numFmtId="0" fontId="13" fillId="5" borderId="6" xfId="2" applyFont="1" applyFill="1" applyBorder="1" applyAlignment="1">
      <alignment horizontal="center" wrapText="1"/>
    </xf>
    <xf numFmtId="166" fontId="11" fillId="10" borderId="0" xfId="0" applyNumberFormat="1" applyFont="1" applyFill="1" applyAlignment="1">
      <alignment horizontal="center"/>
    </xf>
    <xf numFmtId="0" fontId="11" fillId="10" borderId="0" xfId="0" applyFont="1" applyFill="1" applyAlignment="1">
      <alignment horizontal="center"/>
    </xf>
    <xf numFmtId="169" fontId="9" fillId="5" borderId="3" xfId="0" applyNumberFormat="1" applyFont="1" applyFill="1" applyBorder="1" applyAlignment="1" applyProtection="1">
      <alignment vertical="center" wrapText="1"/>
    </xf>
    <xf numFmtId="169" fontId="0" fillId="0" borderId="0" xfId="0" applyNumberFormat="1" applyBorder="1"/>
    <xf numFmtId="166" fontId="11" fillId="7" borderId="0" xfId="0" applyNumberFormat="1" applyFont="1" applyFill="1" applyAlignment="1">
      <alignment horizontal="center"/>
    </xf>
    <xf numFmtId="0" fontId="11" fillId="7" borderId="0" xfId="0" applyFont="1" applyFill="1" applyAlignment="1">
      <alignment horizontal="center"/>
    </xf>
    <xf numFmtId="11" fontId="9" fillId="5" borderId="0" xfId="1" applyNumberFormat="1" applyFont="1" applyFill="1" applyBorder="1" applyAlignment="1" applyProtection="1">
      <alignment horizontal="right" vertical="center" wrapText="1"/>
    </xf>
    <xf numFmtId="11" fontId="9" fillId="5" borderId="3" xfId="0" applyNumberFormat="1" applyFont="1" applyFill="1" applyBorder="1" applyAlignment="1" applyProtection="1">
      <alignment horizontal="right" vertical="center" wrapText="1"/>
    </xf>
    <xf numFmtId="0" fontId="6" fillId="6" borderId="0" xfId="0" applyFont="1" applyFill="1" applyBorder="1" applyAlignment="1">
      <alignment horizontal="center" wrapText="1"/>
    </xf>
    <xf numFmtId="0" fontId="0" fillId="5" borderId="0" xfId="3" applyFont="1"/>
    <xf numFmtId="0" fontId="0" fillId="5" borderId="0" xfId="3" applyFont="1" applyAlignment="1">
      <alignment horizontal="center"/>
    </xf>
    <xf numFmtId="0" fontId="0" fillId="5" borderId="0" xfId="3" applyFont="1" applyFill="1"/>
    <xf numFmtId="0" fontId="10" fillId="5" borderId="0" xfId="3" applyFont="1" applyFill="1"/>
    <xf numFmtId="0" fontId="0" fillId="5" borderId="0" xfId="3" quotePrefix="1" applyFont="1" applyFill="1"/>
    <xf numFmtId="0" fontId="10" fillId="5" borderId="0" xfId="3" quotePrefix="1" applyFont="1" applyFill="1"/>
    <xf numFmtId="0" fontId="11" fillId="5" borderId="0" xfId="3" applyFont="1" applyFill="1"/>
    <xf numFmtId="0" fontId="0" fillId="5" borderId="0" xfId="3" quotePrefix="1" applyFont="1" applyFill="1" applyAlignment="1">
      <alignment wrapText="1"/>
    </xf>
    <xf numFmtId="168" fontId="0" fillId="5" borderId="0" xfId="3" applyNumberFormat="1" applyFont="1" applyFill="1"/>
    <xf numFmtId="166" fontId="0" fillId="5" borderId="0" xfId="3" applyNumberFormat="1" applyFont="1" applyFill="1"/>
    <xf numFmtId="2" fontId="0" fillId="5" borderId="0" xfId="3" applyNumberFormat="1" applyFont="1"/>
    <xf numFmtId="2" fontId="0" fillId="5" borderId="0" xfId="3" applyNumberFormat="1" applyFont="1" applyFill="1"/>
    <xf numFmtId="11" fontId="0" fillId="5" borderId="0" xfId="3" applyNumberFormat="1" applyFont="1" applyFill="1"/>
    <xf numFmtId="2" fontId="0" fillId="5" borderId="0" xfId="3" applyNumberFormat="1" applyFont="1" applyFill="1" applyBorder="1"/>
    <xf numFmtId="1" fontId="0" fillId="5" borderId="0" xfId="3" quotePrefix="1" applyNumberFormat="1" applyFont="1" applyFill="1"/>
    <xf numFmtId="0" fontId="9" fillId="5" borderId="3" xfId="3" applyFont="1" applyFill="1" applyBorder="1" applyAlignment="1" applyProtection="1">
      <alignment horizontal="right" vertical="center" wrapText="1"/>
    </xf>
    <xf numFmtId="11" fontId="0" fillId="5" borderId="0" xfId="3" applyNumberFormat="1" applyFont="1"/>
    <xf numFmtId="0" fontId="9" fillId="5" borderId="3" xfId="3" applyFont="1" applyFill="1" applyBorder="1" applyAlignment="1" applyProtection="1">
      <alignment horizontal="center" vertical="center" wrapText="1"/>
    </xf>
    <xf numFmtId="0" fontId="9" fillId="5" borderId="3" xfId="3" applyNumberFormat="1" applyFont="1" applyFill="1" applyBorder="1" applyAlignment="1" applyProtection="1">
      <alignment vertical="center" wrapText="1"/>
    </xf>
    <xf numFmtId="11" fontId="9" fillId="5" borderId="4" xfId="3" applyNumberFormat="1" applyFont="1" applyFill="1" applyBorder="1" applyAlignment="1" applyProtection="1">
      <alignment vertical="center" wrapText="1"/>
    </xf>
    <xf numFmtId="0" fontId="9" fillId="5" borderId="0" xfId="3" applyNumberFormat="1" applyFont="1" applyFill="1" applyBorder="1" applyAlignment="1" applyProtection="1">
      <alignment vertical="center" wrapText="1"/>
    </xf>
    <xf numFmtId="2" fontId="0" fillId="5" borderId="0" xfId="3" applyNumberFormat="1" applyFont="1" applyBorder="1"/>
    <xf numFmtId="0" fontId="0" fillId="5" borderId="0" xfId="3" applyFont="1" applyBorder="1"/>
    <xf numFmtId="11" fontId="9" fillId="5" borderId="3" xfId="3" applyNumberFormat="1" applyFont="1" applyFill="1" applyBorder="1" applyAlignment="1" applyProtection="1">
      <alignment vertical="center" wrapText="1"/>
    </xf>
    <xf numFmtId="0" fontId="9" fillId="5" borderId="3" xfId="3" applyFont="1" applyFill="1" applyBorder="1" applyAlignment="1" applyProtection="1">
      <alignment vertical="center" wrapText="1"/>
    </xf>
    <xf numFmtId="0" fontId="9" fillId="5" borderId="0" xfId="3" applyFont="1" applyFill="1" applyBorder="1" applyAlignment="1" applyProtection="1">
      <alignment vertical="center" wrapText="1"/>
    </xf>
    <xf numFmtId="11" fontId="0" fillId="5" borderId="0" xfId="3" applyNumberFormat="1" applyFont="1" applyBorder="1"/>
    <xf numFmtId="0" fontId="0" fillId="5" borderId="0" xfId="3" applyFont="1" applyFill="1" applyAlignment="1">
      <alignment horizontal="center"/>
    </xf>
    <xf numFmtId="11" fontId="9" fillId="5" borderId="7" xfId="3" applyNumberFormat="1" applyFont="1" applyFill="1" applyBorder="1" applyAlignment="1" applyProtection="1">
      <alignment vertical="center" wrapText="1"/>
    </xf>
    <xf numFmtId="0" fontId="0" fillId="5" borderId="0" xfId="3" applyFont="1" applyFill="1" applyBorder="1"/>
    <xf numFmtId="11" fontId="0" fillId="5" borderId="3" xfId="3" applyNumberFormat="1" applyFont="1" applyFill="1" applyBorder="1"/>
    <xf numFmtId="0" fontId="0" fillId="5" borderId="3" xfId="3" applyFont="1" applyFill="1" applyBorder="1"/>
    <xf numFmtId="167" fontId="8" fillId="5" borderId="3" xfId="3" applyNumberFormat="1" applyFont="1" applyFill="1" applyBorder="1" applyAlignment="1" applyProtection="1">
      <alignment horizontal="right" vertical="center" wrapText="1"/>
    </xf>
    <xf numFmtId="167" fontId="8" fillId="5" borderId="0" xfId="3" applyNumberFormat="1" applyFont="1" applyFill="1" applyAlignment="1" applyProtection="1">
      <alignment horizontal="right" vertical="center" wrapText="1"/>
    </xf>
    <xf numFmtId="167" fontId="7" fillId="5" borderId="3" xfId="3" quotePrefix="1" applyNumberFormat="1" applyFont="1" applyFill="1" applyBorder="1"/>
    <xf numFmtId="167" fontId="7" fillId="5" borderId="0" xfId="3" quotePrefix="1" applyNumberFormat="1" applyFont="1" applyFill="1"/>
    <xf numFmtId="167" fontId="1" fillId="5" borderId="0" xfId="3" applyNumberFormat="1" applyFont="1" applyFill="1" applyAlignment="1" applyProtection="1">
      <alignment horizontal="right" vertical="center" wrapText="1"/>
    </xf>
    <xf numFmtId="0" fontId="0" fillId="5" borderId="3" xfId="3" applyFont="1" applyFill="1" applyBorder="1" applyAlignment="1">
      <alignment horizontal="center"/>
    </xf>
    <xf numFmtId="167" fontId="0" fillId="5" borderId="0" xfId="3" quotePrefix="1" applyNumberFormat="1" applyFont="1" applyFill="1"/>
    <xf numFmtId="0" fontId="0" fillId="5" borderId="0" xfId="3" applyFont="1" applyAlignment="1">
      <alignment horizontal="left"/>
    </xf>
    <xf numFmtId="0" fontId="6" fillId="6" borderId="0" xfId="3" applyFont="1" applyFill="1" applyAlignment="1">
      <alignment horizontal="center" wrapText="1"/>
    </xf>
    <xf numFmtId="0" fontId="6" fillId="5" borderId="0" xfId="3" applyFont="1" applyFill="1" applyAlignment="1">
      <alignment horizontal="center" wrapText="1"/>
    </xf>
    <xf numFmtId="0" fontId="0" fillId="5" borderId="0" xfId="3" quotePrefix="1" applyNumberFormat="1" applyFont="1" applyFill="1" applyAlignment="1">
      <alignment horizontal="center"/>
    </xf>
    <xf numFmtId="0" fontId="6" fillId="6" borderId="0" xfId="3" applyFont="1" applyFill="1" applyBorder="1" applyAlignment="1">
      <alignment horizontal="center" wrapText="1"/>
    </xf>
    <xf numFmtId="0" fontId="6" fillId="6" borderId="0" xfId="3" applyFont="1" applyFill="1" applyAlignment="1">
      <alignment horizontal="center"/>
    </xf>
    <xf numFmtId="0" fontId="6" fillId="5" borderId="0" xfId="3" applyFont="1" applyFill="1" applyAlignment="1">
      <alignment horizontal="center"/>
    </xf>
    <xf numFmtId="0" fontId="6" fillId="6" borderId="0" xfId="3" applyFont="1" applyFill="1" applyBorder="1" applyAlignment="1">
      <alignment horizontal="center"/>
    </xf>
    <xf numFmtId="0" fontId="0" fillId="5" borderId="0" xfId="3" quotePrefix="1" applyNumberFormat="1" applyFont="1" applyFill="1" applyAlignment="1">
      <alignment horizontal="center" wrapText="1"/>
    </xf>
    <xf numFmtId="11" fontId="15" fillId="5" borderId="3" xfId="0" applyNumberFormat="1" applyFont="1" applyFill="1" applyBorder="1" applyAlignment="1" applyProtection="1">
      <alignment horizontal="right" vertical="center" wrapText="1"/>
    </xf>
    <xf numFmtId="166" fontId="15" fillId="5" borderId="3" xfId="0" applyNumberFormat="1" applyFont="1" applyFill="1" applyBorder="1" applyAlignment="1" applyProtection="1">
      <alignment horizontal="center" vertical="center" wrapText="1"/>
    </xf>
    <xf numFmtId="166" fontId="9" fillId="5" borderId="3" xfId="3" applyNumberFormat="1" applyFont="1" applyFill="1" applyBorder="1" applyAlignment="1" applyProtection="1">
      <alignment vertical="center" wrapText="1"/>
    </xf>
    <xf numFmtId="166" fontId="13" fillId="0" borderId="6" xfId="2" applyNumberFormat="1" applyFont="1" applyFill="1" applyBorder="1" applyAlignment="1">
      <alignment horizontal="center" wrapText="1"/>
    </xf>
    <xf numFmtId="166" fontId="2" fillId="0" borderId="6" xfId="0" applyNumberFormat="1" applyFont="1" applyFill="1" applyBorder="1" applyAlignment="1">
      <alignment horizontal="center"/>
    </xf>
    <xf numFmtId="166" fontId="9" fillId="0" borderId="0" xfId="1" applyNumberFormat="1" applyFont="1" applyFill="1" applyBorder="1" applyAlignment="1" applyProtection="1">
      <alignment horizontal="center" vertical="center" wrapText="1"/>
    </xf>
    <xf numFmtId="166" fontId="0" fillId="0" borderId="0" xfId="0" applyNumberFormat="1" applyFill="1" applyAlignment="1">
      <alignment horizontal="center"/>
    </xf>
    <xf numFmtId="166" fontId="0" fillId="0" borderId="0" xfId="3" applyNumberFormat="1" applyFont="1" applyFill="1" applyAlignment="1">
      <alignment horizontal="center"/>
    </xf>
    <xf numFmtId="166" fontId="0" fillId="0" borderId="0" xfId="0" applyNumberFormat="1"/>
    <xf numFmtId="166" fontId="0" fillId="0" borderId="0" xfId="0" applyNumberFormat="1" applyAlignment="1">
      <alignment horizontal="center"/>
    </xf>
    <xf numFmtId="166" fontId="9" fillId="5" borderId="0" xfId="1" applyNumberFormat="1" applyFont="1" applyFill="1" applyBorder="1" applyAlignment="1" applyProtection="1">
      <alignment horizontal="center" vertical="center" wrapText="1"/>
    </xf>
    <xf numFmtId="166" fontId="9" fillId="5" borderId="3" xfId="0" applyNumberFormat="1" applyFont="1" applyFill="1" applyBorder="1" applyAlignment="1" applyProtection="1">
      <alignment horizontal="center" vertical="center" wrapText="1"/>
    </xf>
    <xf numFmtId="166" fontId="9" fillId="5" borderId="3" xfId="0" applyNumberFormat="1" applyFont="1" applyFill="1" applyBorder="1" applyAlignment="1" applyProtection="1">
      <alignment vertical="center" wrapText="1"/>
    </xf>
    <xf numFmtId="166" fontId="0" fillId="0" borderId="0" xfId="0" applyNumberFormat="1" applyBorder="1"/>
    <xf numFmtId="11" fontId="9" fillId="5" borderId="8" xfId="0" applyNumberFormat="1" applyFont="1" applyFill="1" applyBorder="1" applyAlignment="1" applyProtection="1">
      <alignment horizontal="right" vertical="center" wrapText="1"/>
    </xf>
    <xf numFmtId="0" fontId="6" fillId="6" borderId="0" xfId="0" applyFont="1" applyFill="1" applyBorder="1" applyAlignment="1">
      <alignment horizontal="center" wrapText="1"/>
    </xf>
    <xf numFmtId="0" fontId="6" fillId="6" borderId="0" xfId="3" applyFont="1" applyFill="1" applyBorder="1" applyAlignment="1">
      <alignment horizontal="center" wrapText="1"/>
    </xf>
    <xf numFmtId="0" fontId="11" fillId="0" borderId="0" xfId="0" applyNumberFormat="1" applyFont="1"/>
    <xf numFmtId="1" fontId="13" fillId="5" borderId="6" xfId="2" applyNumberFormat="1" applyFont="1" applyFill="1" applyBorder="1" applyAlignment="1">
      <alignment horizontal="right" wrapText="1"/>
    </xf>
    <xf numFmtId="2" fontId="13" fillId="5" borderId="6" xfId="2" applyNumberFormat="1" applyFont="1" applyFill="1" applyBorder="1" applyAlignment="1">
      <alignment horizontal="right" wrapText="1"/>
    </xf>
    <xf numFmtId="11" fontId="13" fillId="5" borderId="6" xfId="2" applyNumberFormat="1" applyFont="1" applyFill="1" applyBorder="1" applyAlignment="1">
      <alignment horizontal="right" wrapText="1"/>
    </xf>
    <xf numFmtId="11" fontId="12" fillId="5" borderId="0" xfId="2" applyNumberFormat="1"/>
    <xf numFmtId="0" fontId="12" fillId="5" borderId="0" xfId="2"/>
    <xf numFmtId="164" fontId="13" fillId="5" borderId="6" xfId="2" applyNumberFormat="1" applyFont="1" applyFill="1" applyBorder="1" applyAlignment="1">
      <alignment horizontal="right" wrapText="1"/>
    </xf>
    <xf numFmtId="0" fontId="13" fillId="8" borderId="5" xfId="2" applyFont="1" applyFill="1" applyBorder="1" applyAlignment="1">
      <alignment horizontal="center"/>
    </xf>
    <xf numFmtId="11" fontId="13" fillId="8" borderId="5" xfId="2" applyNumberFormat="1" applyFont="1" applyFill="1" applyBorder="1" applyAlignment="1">
      <alignment horizontal="center"/>
    </xf>
    <xf numFmtId="0" fontId="16" fillId="2" borderId="0" xfId="0" applyFont="1" applyFill="1" applyBorder="1" applyAlignment="1" applyProtection="1">
      <alignment horizontal="center" vertical="center"/>
    </xf>
    <xf numFmtId="11" fontId="16" fillId="2" borderId="0" xfId="0" applyNumberFormat="1" applyFont="1" applyFill="1" applyBorder="1" applyAlignment="1" applyProtection="1">
      <alignment horizontal="center" vertical="center"/>
    </xf>
    <xf numFmtId="170" fontId="16" fillId="2" borderId="0" xfId="0" applyNumberFormat="1" applyFont="1" applyFill="1" applyBorder="1" applyAlignment="1" applyProtection="1">
      <alignment horizontal="center" vertical="center"/>
    </xf>
    <xf numFmtId="0" fontId="17" fillId="8" borderId="5" xfId="2" applyFont="1" applyFill="1" applyBorder="1" applyAlignment="1">
      <alignment horizontal="center"/>
    </xf>
    <xf numFmtId="11" fontId="17" fillId="8" borderId="5" xfId="2" applyNumberFormat="1" applyFont="1" applyFill="1" applyBorder="1" applyAlignment="1">
      <alignment horizontal="center"/>
    </xf>
    <xf numFmtId="170" fontId="17" fillId="8" borderId="5" xfId="4" applyNumberFormat="1" applyFont="1" applyFill="1" applyBorder="1" applyAlignment="1">
      <alignment horizontal="center"/>
    </xf>
    <xf numFmtId="0" fontId="5" fillId="0" borderId="0" xfId="0" applyFont="1"/>
    <xf numFmtId="0" fontId="17" fillId="8" borderId="0" xfId="4" applyFont="1" applyFill="1" applyBorder="1" applyAlignment="1">
      <alignment horizontal="center"/>
    </xf>
    <xf numFmtId="170" fontId="17" fillId="8" borderId="0" xfId="4" applyNumberFormat="1" applyFont="1" applyFill="1" applyBorder="1" applyAlignment="1">
      <alignment horizontal="center"/>
    </xf>
    <xf numFmtId="0" fontId="13" fillId="5" borderId="6" xfId="5" applyFont="1" applyFill="1" applyBorder="1" applyAlignment="1">
      <alignment wrapText="1"/>
    </xf>
    <xf numFmtId="0" fontId="13" fillId="5" borderId="6" xfId="5" applyFont="1" applyFill="1" applyBorder="1" applyAlignment="1">
      <alignment horizontal="right" wrapText="1"/>
    </xf>
    <xf numFmtId="1" fontId="13" fillId="5" borderId="6" xfId="5" applyNumberFormat="1" applyFont="1" applyFill="1" applyBorder="1" applyAlignment="1">
      <alignment horizontal="right" wrapText="1"/>
    </xf>
    <xf numFmtId="11" fontId="13" fillId="5" borderId="6" xfId="5" applyNumberFormat="1" applyFont="1" applyFill="1" applyBorder="1" applyAlignment="1">
      <alignment horizontal="right" wrapText="1"/>
    </xf>
    <xf numFmtId="11" fontId="12" fillId="5" borderId="0" xfId="5" applyNumberFormat="1"/>
    <xf numFmtId="0" fontId="12" fillId="5" borderId="0" xfId="5"/>
    <xf numFmtId="164" fontId="13" fillId="5" borderId="6" xfId="5" applyNumberFormat="1" applyFont="1" applyFill="1" applyBorder="1" applyAlignment="1">
      <alignment horizontal="right" wrapText="1"/>
    </xf>
    <xf numFmtId="11" fontId="17" fillId="8" borderId="5" xfId="5" applyNumberFormat="1" applyFont="1" applyFill="1" applyBorder="1" applyAlignment="1">
      <alignment horizontal="center"/>
    </xf>
    <xf numFmtId="11" fontId="17" fillId="8" borderId="0" xfId="2" applyNumberFormat="1" applyFont="1" applyFill="1" applyBorder="1" applyAlignment="1">
      <alignment horizontal="center"/>
    </xf>
    <xf numFmtId="0" fontId="17" fillId="8" borderId="0" xfId="2" applyFont="1" applyFill="1" applyBorder="1" applyAlignment="1">
      <alignment horizontal="center"/>
    </xf>
    <xf numFmtId="0" fontId="10" fillId="0" borderId="0" xfId="0" applyFont="1"/>
    <xf numFmtId="0" fontId="20" fillId="0" borderId="0" xfId="0" applyFont="1" applyAlignment="1">
      <alignment wrapText="1"/>
    </xf>
    <xf numFmtId="0" fontId="20" fillId="0" borderId="0" xfId="0" applyFont="1"/>
    <xf numFmtId="0" fontId="20" fillId="5" borderId="11" xfId="0" applyNumberFormat="1" applyFont="1" applyFill="1" applyBorder="1" applyAlignment="1">
      <alignment vertical="top" wrapText="1"/>
    </xf>
    <xf numFmtId="11" fontId="20" fillId="5" borderId="12" xfId="0" applyNumberFormat="1" applyFont="1" applyFill="1" applyBorder="1" applyAlignment="1">
      <alignment horizontal="center" vertical="top"/>
    </xf>
    <xf numFmtId="2" fontId="20" fillId="5" borderId="13" xfId="0" quotePrefix="1" applyNumberFormat="1" applyFont="1" applyFill="1" applyBorder="1" applyAlignment="1">
      <alignment horizontal="center" vertical="top"/>
    </xf>
    <xf numFmtId="2" fontId="20" fillId="7" borderId="13" xfId="0" quotePrefix="1" applyNumberFormat="1" applyFont="1" applyFill="1" applyBorder="1" applyAlignment="1">
      <alignment horizontal="center" vertical="top"/>
    </xf>
    <xf numFmtId="0" fontId="20" fillId="5" borderId="12" xfId="0" applyNumberFormat="1" applyFont="1" applyFill="1" applyBorder="1" applyAlignment="1">
      <alignment horizontal="center" vertical="top"/>
    </xf>
    <xf numFmtId="0" fontId="21" fillId="11" borderId="0" xfId="0" applyFont="1" applyFill="1" applyAlignment="1">
      <alignment horizontal="right"/>
    </xf>
    <xf numFmtId="0" fontId="21" fillId="12" borderId="0" xfId="0" applyFont="1" applyFill="1"/>
    <xf numFmtId="0" fontId="3" fillId="0" borderId="0" xfId="0" applyFont="1" applyAlignment="1">
      <alignment horizontal="center"/>
    </xf>
    <xf numFmtId="0" fontId="11" fillId="9" borderId="0" xfId="0" applyFont="1" applyFill="1" applyAlignment="1">
      <alignment horizontal="left"/>
    </xf>
    <xf numFmtId="0" fontId="11" fillId="7" borderId="0" xfId="0" applyFont="1" applyFill="1" applyAlignment="1">
      <alignment horizontal="left"/>
    </xf>
    <xf numFmtId="168" fontId="11" fillId="10" borderId="0" xfId="0" applyNumberFormat="1" applyFont="1" applyFill="1" applyAlignment="1">
      <alignment horizontal="center"/>
    </xf>
    <xf numFmtId="0" fontId="11" fillId="10" borderId="0" xfId="0" applyFont="1" applyFill="1" applyAlignment="1">
      <alignment horizontal="left"/>
    </xf>
    <xf numFmtId="2" fontId="11" fillId="9" borderId="0" xfId="0" applyNumberFormat="1" applyFont="1" applyFill="1" applyAlignment="1">
      <alignment horizontal="center"/>
    </xf>
    <xf numFmtId="2" fontId="11" fillId="9" borderId="0" xfId="0" applyNumberFormat="1" applyFont="1" applyFill="1" applyAlignment="1">
      <alignment horizontal="left"/>
    </xf>
    <xf numFmtId="0" fontId="11" fillId="7" borderId="0" xfId="0" applyNumberFormat="1" applyFont="1" applyFill="1" applyAlignment="1">
      <alignment horizontal="left"/>
    </xf>
    <xf numFmtId="0" fontId="5" fillId="0" borderId="0" xfId="0" applyFont="1" applyAlignment="1">
      <alignment horizontal="left" vertical="center" wrapText="1"/>
    </xf>
    <xf numFmtId="0" fontId="11" fillId="0" borderId="0" xfId="0" applyFont="1" applyFill="1" applyAlignment="1">
      <alignment horizontal="center"/>
    </xf>
    <xf numFmtId="2" fontId="11" fillId="5" borderId="0" xfId="0" applyNumberFormat="1" applyFont="1" applyFill="1"/>
    <xf numFmtId="11" fontId="9" fillId="5" borderId="3" xfId="0" applyNumberFormat="1" applyFont="1" applyFill="1" applyBorder="1" applyAlignment="1" applyProtection="1">
      <alignment horizontal="center" vertical="center" wrapText="1"/>
    </xf>
    <xf numFmtId="166" fontId="9" fillId="5" borderId="8" xfId="0" applyNumberFormat="1" applyFont="1" applyFill="1" applyBorder="1" applyAlignment="1" applyProtection="1">
      <alignment horizontal="center" vertical="center" wrapText="1"/>
    </xf>
    <xf numFmtId="166" fontId="9" fillId="5" borderId="0" xfId="0" applyNumberFormat="1" applyFont="1" applyFill="1" applyAlignment="1" applyProtection="1">
      <alignment horizontal="center" vertical="center" wrapText="1"/>
    </xf>
    <xf numFmtId="166" fontId="9" fillId="5" borderId="10" xfId="0" applyNumberFormat="1" applyFont="1" applyFill="1" applyBorder="1" applyAlignment="1" applyProtection="1">
      <alignment horizontal="center" vertical="center" wrapText="1"/>
    </xf>
    <xf numFmtId="166" fontId="9" fillId="5" borderId="9" xfId="0" applyNumberFormat="1" applyFont="1" applyFill="1" applyBorder="1" applyAlignment="1" applyProtection="1">
      <alignment horizontal="center" vertical="center" wrapText="1"/>
    </xf>
    <xf numFmtId="166" fontId="9" fillId="5" borderId="0" xfId="0" applyNumberFormat="1" applyFont="1" applyFill="1" applyBorder="1" applyAlignment="1" applyProtection="1">
      <alignment horizontal="center" vertical="center" wrapText="1"/>
    </xf>
    <xf numFmtId="2" fontId="11" fillId="5" borderId="0" xfId="3" applyNumberFormat="1" applyFont="1" applyFill="1"/>
    <xf numFmtId="11" fontId="1" fillId="5" borderId="0" xfId="3" applyNumberFormat="1" applyFont="1" applyFill="1"/>
    <xf numFmtId="11" fontId="1" fillId="5" borderId="0" xfId="0" applyNumberFormat="1" applyFont="1" applyFill="1"/>
    <xf numFmtId="0" fontId="6" fillId="6" borderId="0" xfId="0" applyFont="1" applyFill="1" applyBorder="1" applyAlignment="1">
      <alignment horizontal="center" wrapText="1"/>
    </xf>
    <xf numFmtId="11" fontId="9" fillId="0" borderId="3" xfId="0" applyNumberFormat="1" applyFont="1" applyFill="1" applyBorder="1" applyAlignment="1" applyProtection="1">
      <alignment vertical="center" wrapText="1"/>
    </xf>
    <xf numFmtId="166" fontId="22" fillId="0" borderId="0" xfId="0" applyNumberFormat="1" applyFont="1"/>
    <xf numFmtId="11" fontId="23" fillId="0" borderId="0" xfId="0" applyNumberFormat="1" applyFont="1"/>
    <xf numFmtId="0" fontId="24" fillId="0" borderId="0" xfId="0" applyFont="1"/>
    <xf numFmtId="2" fontId="11" fillId="0" borderId="0" xfId="0" applyNumberFormat="1" applyFont="1"/>
    <xf numFmtId="168" fontId="11" fillId="0" borderId="0" xfId="0" applyNumberFormat="1" applyFont="1"/>
    <xf numFmtId="171" fontId="11" fillId="7" borderId="0" xfId="0" applyNumberFormat="1" applyFont="1" applyFill="1" applyAlignment="1">
      <alignment horizontal="center"/>
    </xf>
    <xf numFmtId="171" fontId="11" fillId="9" borderId="0" xfId="0" applyNumberFormat="1" applyFont="1" applyFill="1" applyAlignment="1">
      <alignment horizontal="center"/>
    </xf>
    <xf numFmtId="0" fontId="5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170" fontId="11" fillId="9" borderId="0" xfId="0" applyNumberFormat="1" applyFont="1" applyFill="1" applyAlignment="1">
      <alignment horizontal="center"/>
    </xf>
    <xf numFmtId="170" fontId="11" fillId="7" borderId="0" xfId="0" applyNumberFormat="1" applyFont="1" applyFill="1" applyAlignment="1">
      <alignment horizontal="center"/>
    </xf>
    <xf numFmtId="170" fontId="11" fillId="10" borderId="0" xfId="0" applyNumberFormat="1" applyFont="1" applyFill="1" applyAlignment="1">
      <alignment horizontal="center"/>
    </xf>
    <xf numFmtId="0" fontId="5" fillId="0" borderId="0" xfId="0" applyFont="1" applyAlignment="1">
      <alignment vertical="center" wrapText="1"/>
    </xf>
    <xf numFmtId="0" fontId="11" fillId="0" borderId="0" xfId="0" applyFont="1" applyAlignment="1">
      <alignment wrapText="1"/>
    </xf>
    <xf numFmtId="0" fontId="3" fillId="0" borderId="0" xfId="0" applyNumberFormat="1" applyFont="1" applyAlignment="1">
      <alignment horizontal="center" vertical="center" wrapText="1"/>
    </xf>
    <xf numFmtId="0" fontId="3" fillId="0" borderId="0" xfId="0" applyNumberFormat="1" applyFont="1" applyAlignment="1">
      <alignment horizontal="left" vertical="center" wrapText="1"/>
    </xf>
    <xf numFmtId="0" fontId="11" fillId="0" borderId="0" xfId="0" applyNumberFormat="1" applyFont="1" applyAlignment="1">
      <alignment wrapText="1"/>
    </xf>
    <xf numFmtId="0" fontId="3" fillId="0" borderId="0" xfId="0" applyFont="1" applyAlignment="1">
      <alignment vertical="center" wrapText="1"/>
    </xf>
    <xf numFmtId="166" fontId="11" fillId="13" borderId="0" xfId="0" applyNumberFormat="1" applyFont="1" applyFill="1" applyAlignment="1">
      <alignment horizontal="center"/>
    </xf>
    <xf numFmtId="0" fontId="11" fillId="13" borderId="0" xfId="0" applyFont="1" applyFill="1" applyAlignment="1">
      <alignment horizontal="center"/>
    </xf>
    <xf numFmtId="170" fontId="11" fillId="13" borderId="0" xfId="0" applyNumberFormat="1" applyFont="1" applyFill="1" applyAlignment="1">
      <alignment horizontal="center"/>
    </xf>
    <xf numFmtId="0" fontId="11" fillId="13" borderId="0" xfId="0" applyFont="1" applyFill="1" applyAlignment="1">
      <alignment horizontal="left"/>
    </xf>
    <xf numFmtId="172" fontId="11" fillId="13" borderId="0" xfId="0" applyNumberFormat="1" applyFont="1" applyFill="1" applyAlignment="1">
      <alignment horizontal="center"/>
    </xf>
    <xf numFmtId="2" fontId="11" fillId="13" borderId="0" xfId="0" applyNumberFormat="1" applyFont="1" applyFill="1" applyAlignment="1">
      <alignment horizontal="center"/>
    </xf>
    <xf numFmtId="2" fontId="11" fillId="13" borderId="0" xfId="0" applyNumberFormat="1" applyFont="1" applyFill="1" applyAlignment="1">
      <alignment horizontal="left"/>
    </xf>
    <xf numFmtId="165" fontId="11" fillId="13" borderId="0" xfId="0" applyNumberFormat="1" applyFont="1" applyFill="1" applyAlignment="1">
      <alignment horizontal="left"/>
    </xf>
    <xf numFmtId="172" fontId="11" fillId="13" borderId="0" xfId="0" applyNumberFormat="1" applyFont="1" applyFill="1" applyAlignment="1">
      <alignment horizontal="left"/>
    </xf>
    <xf numFmtId="0" fontId="3" fillId="0" borderId="0" xfId="0" applyFont="1" applyAlignment="1">
      <alignment horizontal="center"/>
    </xf>
    <xf numFmtId="0" fontId="26" fillId="5" borderId="0" xfId="0" applyFont="1" applyFill="1" applyBorder="1"/>
    <xf numFmtId="0" fontId="27" fillId="0" borderId="0" xfId="0" applyFont="1" applyBorder="1"/>
    <xf numFmtId="0" fontId="27" fillId="0" borderId="0" xfId="0" applyFont="1"/>
    <xf numFmtId="0" fontId="28" fillId="0" borderId="0" xfId="0" applyFont="1"/>
    <xf numFmtId="0" fontId="29" fillId="5" borderId="0" xfId="0" applyFont="1" applyFill="1" applyBorder="1"/>
    <xf numFmtId="0" fontId="28" fillId="0" borderId="0" xfId="0" applyFont="1" applyBorder="1"/>
    <xf numFmtId="0" fontId="28" fillId="0" borderId="0" xfId="0" applyFont="1" applyBorder="1" applyAlignment="1">
      <alignment horizontal="right"/>
    </xf>
    <xf numFmtId="0" fontId="28" fillId="14" borderId="0" xfId="0" applyFont="1" applyFill="1" applyBorder="1" applyAlignment="1">
      <alignment horizontal="left"/>
    </xf>
    <xf numFmtId="11" fontId="28" fillId="0" borderId="0" xfId="0" applyNumberFormat="1" applyFont="1" applyBorder="1"/>
    <xf numFmtId="0" fontId="28" fillId="0" borderId="14" xfId="0" applyFont="1" applyBorder="1"/>
    <xf numFmtId="0" fontId="28" fillId="0" borderId="15" xfId="0" applyFont="1" applyBorder="1"/>
    <xf numFmtId="0" fontId="28" fillId="0" borderId="16" xfId="0" applyFont="1" applyBorder="1"/>
    <xf numFmtId="0" fontId="29" fillId="5" borderId="17" xfId="0" applyFont="1" applyFill="1" applyBorder="1"/>
    <xf numFmtId="0" fontId="28" fillId="5" borderId="0" xfId="0" applyFont="1" applyFill="1" applyBorder="1"/>
    <xf numFmtId="0" fontId="28" fillId="0" borderId="18" xfId="0" applyFont="1" applyBorder="1"/>
    <xf numFmtId="0" fontId="28" fillId="0" borderId="19" xfId="0" applyFont="1" applyBorder="1"/>
    <xf numFmtId="0" fontId="28" fillId="0" borderId="20" xfId="0" applyFont="1" applyBorder="1"/>
    <xf numFmtId="0" fontId="29" fillId="5" borderId="21" xfId="0" applyFont="1" applyFill="1" applyBorder="1"/>
    <xf numFmtId="0" fontId="28" fillId="0" borderId="17" xfId="0" applyFont="1" applyBorder="1"/>
    <xf numFmtId="0" fontId="28" fillId="0" borderId="24" xfId="0" applyFont="1" applyBorder="1"/>
    <xf numFmtId="0" fontId="29" fillId="0" borderId="28" xfId="0" applyFont="1" applyBorder="1" applyAlignment="1"/>
    <xf numFmtId="0" fontId="28" fillId="0" borderId="29" xfId="0" applyFont="1" applyBorder="1"/>
    <xf numFmtId="0" fontId="28" fillId="0" borderId="30" xfId="0" applyFont="1" applyBorder="1"/>
    <xf numFmtId="0" fontId="29" fillId="0" borderId="31" xfId="0" applyFont="1" applyBorder="1"/>
    <xf numFmtId="0" fontId="29" fillId="0" borderId="30" xfId="0" applyFont="1" applyBorder="1"/>
    <xf numFmtId="0" fontId="29" fillId="5" borderId="30" xfId="0" applyFont="1" applyFill="1" applyBorder="1" applyAlignment="1">
      <alignment horizontal="center" wrapText="1"/>
    </xf>
    <xf numFmtId="0" fontId="30" fillId="5" borderId="32" xfId="0" applyFont="1" applyFill="1" applyBorder="1" applyAlignment="1">
      <alignment horizontal="center" wrapText="1"/>
    </xf>
    <xf numFmtId="0" fontId="31" fillId="0" borderId="17" xfId="0" applyFont="1" applyBorder="1"/>
    <xf numFmtId="0" fontId="31" fillId="0" borderId="34" xfId="0" applyFont="1" applyBorder="1"/>
    <xf numFmtId="0" fontId="28" fillId="0" borderId="35" xfId="0" applyFont="1" applyBorder="1"/>
    <xf numFmtId="0" fontId="28" fillId="0" borderId="36" xfId="0" applyFont="1" applyBorder="1"/>
    <xf numFmtId="0" fontId="31" fillId="0" borderId="0" xfId="0" applyFont="1" applyBorder="1" applyAlignment="1">
      <alignment horizontal="right" wrapText="1"/>
    </xf>
    <xf numFmtId="0" fontId="28" fillId="5" borderId="0" xfId="1" applyFont="1" applyFill="1" applyBorder="1" applyAlignment="1">
      <alignment horizontal="center"/>
    </xf>
    <xf numFmtId="0" fontId="28" fillId="5" borderId="18" xfId="1" applyFont="1" applyFill="1" applyBorder="1" applyAlignment="1">
      <alignment horizontal="center"/>
    </xf>
    <xf numFmtId="0" fontId="32" fillId="0" borderId="38" xfId="0" applyFont="1" applyBorder="1"/>
    <xf numFmtId="0" fontId="28" fillId="0" borderId="26" xfId="0" applyFont="1" applyBorder="1"/>
    <xf numFmtId="11" fontId="28" fillId="0" borderId="26" xfId="0" applyNumberFormat="1" applyFont="1" applyBorder="1"/>
    <xf numFmtId="11" fontId="28" fillId="5" borderId="26" xfId="0" applyNumberFormat="1" applyFont="1" applyFill="1" applyBorder="1" applyAlignment="1">
      <alignment horizontal="center"/>
    </xf>
    <xf numFmtId="11" fontId="28" fillId="5" borderId="27" xfId="0" applyNumberFormat="1" applyFont="1" applyFill="1" applyBorder="1" applyAlignment="1">
      <alignment horizontal="center"/>
    </xf>
    <xf numFmtId="0" fontId="28" fillId="5" borderId="38" xfId="0" applyFont="1" applyFill="1" applyBorder="1"/>
    <xf numFmtId="0" fontId="28" fillId="5" borderId="26" xfId="0" applyFont="1" applyFill="1" applyBorder="1"/>
    <xf numFmtId="0" fontId="28" fillId="5" borderId="39" xfId="0" applyFont="1" applyFill="1" applyBorder="1"/>
    <xf numFmtId="0" fontId="28" fillId="5" borderId="40" xfId="0" applyFont="1" applyFill="1" applyBorder="1"/>
    <xf numFmtId="11" fontId="28" fillId="5" borderId="40" xfId="0" applyNumberFormat="1" applyFont="1" applyFill="1" applyBorder="1" applyAlignment="1">
      <alignment horizontal="center"/>
    </xf>
    <xf numFmtId="11" fontId="28" fillId="5" borderId="41" xfId="0" applyNumberFormat="1" applyFont="1" applyFill="1" applyBorder="1" applyAlignment="1">
      <alignment horizontal="center"/>
    </xf>
    <xf numFmtId="11" fontId="28" fillId="5" borderId="40" xfId="0" applyNumberFormat="1" applyFont="1" applyFill="1" applyBorder="1"/>
    <xf numFmtId="168" fontId="11" fillId="7" borderId="0" xfId="0" applyNumberFormat="1" applyFont="1" applyFill="1" applyAlignment="1">
      <alignment horizontal="center"/>
    </xf>
    <xf numFmtId="173" fontId="11" fillId="13" borderId="0" xfId="6" applyNumberFormat="1" applyFont="1" applyFill="1" applyAlignment="1">
      <alignment horizontal="center"/>
    </xf>
    <xf numFmtId="11" fontId="11" fillId="0" borderId="0" xfId="0" applyNumberFormat="1" applyFont="1"/>
    <xf numFmtId="11" fontId="5" fillId="0" borderId="0" xfId="0" applyNumberFormat="1" applyFont="1" applyAlignment="1">
      <alignment horizontal="center" vertical="center" wrapText="1"/>
    </xf>
    <xf numFmtId="11" fontId="11" fillId="0" borderId="0" xfId="0" applyNumberFormat="1" applyFont="1" applyFill="1" applyAlignment="1">
      <alignment horizontal="center"/>
    </xf>
    <xf numFmtId="168" fontId="11" fillId="13" borderId="0" xfId="0" applyNumberFormat="1" applyFont="1" applyFill="1" applyAlignment="1">
      <alignment horizontal="center"/>
    </xf>
    <xf numFmtId="174" fontId="11" fillId="13" borderId="0" xfId="0" applyNumberFormat="1" applyFont="1" applyFill="1" applyAlignment="1">
      <alignment horizontal="center"/>
    </xf>
    <xf numFmtId="172" fontId="11" fillId="10" borderId="0" xfId="0" applyNumberFormat="1" applyFont="1" applyFill="1" applyAlignment="1">
      <alignment horizontal="center"/>
    </xf>
    <xf numFmtId="171" fontId="11" fillId="13" borderId="0" xfId="0" applyNumberFormat="1" applyFont="1" applyFill="1" applyAlignment="1">
      <alignment horizontal="center"/>
    </xf>
    <xf numFmtId="171" fontId="11" fillId="0" borderId="0" xfId="0" applyNumberFormat="1" applyFont="1"/>
    <xf numFmtId="0" fontId="0" fillId="5" borderId="0" xfId="3" applyFont="1" applyFill="1" applyAlignment="1">
      <alignment horizontal="right"/>
    </xf>
    <xf numFmtId="11" fontId="13" fillId="5" borderId="6" xfId="2" applyNumberFormat="1" applyFont="1" applyFill="1" applyBorder="1" applyAlignment="1">
      <alignment wrapText="1"/>
    </xf>
    <xf numFmtId="1" fontId="13" fillId="5" borderId="6" xfId="2" applyNumberFormat="1" applyFont="1" applyFill="1" applyBorder="1" applyAlignment="1">
      <alignment horizontal="center" wrapText="1"/>
    </xf>
    <xf numFmtId="2" fontId="13" fillId="5" borderId="6" xfId="2" applyNumberFormat="1" applyFont="1" applyFill="1" applyBorder="1" applyAlignment="1">
      <alignment horizontal="center" wrapText="1"/>
    </xf>
    <xf numFmtId="11" fontId="13" fillId="5" borderId="6" xfId="2" applyNumberFormat="1" applyFont="1" applyFill="1" applyBorder="1" applyAlignment="1">
      <alignment horizontal="center" wrapText="1"/>
    </xf>
    <xf numFmtId="11" fontId="12" fillId="5" borderId="0" xfId="2" applyNumberFormat="1" applyAlignment="1">
      <alignment horizontal="center"/>
    </xf>
    <xf numFmtId="11" fontId="13" fillId="5" borderId="0" xfId="2" applyNumberFormat="1" applyFont="1" applyAlignment="1">
      <alignment horizontal="center"/>
    </xf>
    <xf numFmtId="0" fontId="13" fillId="5" borderId="6" xfId="2" applyFont="1" applyFill="1" applyBorder="1" applyAlignment="1">
      <alignment horizontal="left" wrapText="1"/>
    </xf>
    <xf numFmtId="166" fontId="0" fillId="5" borderId="0" xfId="3" applyNumberFormat="1" applyFont="1"/>
    <xf numFmtId="174" fontId="11" fillId="9" borderId="0" xfId="0" applyNumberFormat="1" applyFont="1" applyFill="1" applyAlignment="1">
      <alignment horizontal="center"/>
    </xf>
    <xf numFmtId="2" fontId="11" fillId="7" borderId="0" xfId="0" applyNumberFormat="1" applyFont="1" applyFill="1" applyAlignment="1">
      <alignment horizontal="center"/>
    </xf>
    <xf numFmtId="1" fontId="11" fillId="13" borderId="0" xfId="0" applyNumberFormat="1" applyFont="1" applyFill="1" applyAlignment="1">
      <alignment horizontal="center"/>
    </xf>
    <xf numFmtId="165" fontId="11" fillId="13" borderId="0" xfId="0" applyNumberFormat="1" applyFont="1" applyFill="1" applyAlignment="1">
      <alignment horizontal="center"/>
    </xf>
    <xf numFmtId="170" fontId="31" fillId="0" borderId="33" xfId="0" applyNumberFormat="1" applyFont="1" applyBorder="1" applyAlignment="1">
      <alignment horizontal="right" wrapText="1"/>
    </xf>
    <xf numFmtId="170" fontId="28" fillId="0" borderId="0" xfId="0" applyNumberFormat="1" applyFont="1" applyBorder="1"/>
    <xf numFmtId="170" fontId="28" fillId="5" borderId="0" xfId="0" applyNumberFormat="1" applyFont="1" applyFill="1" applyBorder="1" applyAlignment="1">
      <alignment horizontal="center"/>
    </xf>
    <xf numFmtId="170" fontId="28" fillId="5" borderId="18" xfId="0" quotePrefix="1" applyNumberFormat="1" applyFont="1" applyFill="1" applyBorder="1" applyAlignment="1">
      <alignment horizontal="center"/>
    </xf>
    <xf numFmtId="170" fontId="31" fillId="0" borderId="37" xfId="0" applyNumberFormat="1" applyFont="1" applyBorder="1" applyAlignment="1">
      <alignment horizontal="right" wrapText="1"/>
    </xf>
    <xf numFmtId="170" fontId="31" fillId="0" borderId="0" xfId="0" applyNumberFormat="1" applyFont="1" applyBorder="1" applyAlignment="1">
      <alignment horizontal="right" wrapText="1"/>
    </xf>
    <xf numFmtId="170" fontId="28" fillId="0" borderId="21" xfId="0" applyNumberFormat="1" applyFont="1" applyBorder="1"/>
    <xf numFmtId="170" fontId="28" fillId="5" borderId="21" xfId="0" applyNumberFormat="1" applyFont="1" applyFill="1" applyBorder="1" applyAlignment="1">
      <alignment horizontal="center"/>
    </xf>
    <xf numFmtId="170" fontId="28" fillId="5" borderId="23" xfId="0" applyNumberFormat="1" applyFont="1" applyFill="1" applyBorder="1" applyAlignment="1">
      <alignment horizontal="center"/>
    </xf>
    <xf numFmtId="11" fontId="32" fillId="0" borderId="26" xfId="0" applyNumberFormat="1" applyFont="1" applyBorder="1" applyAlignment="1">
      <alignment horizontal="right" wrapText="1"/>
    </xf>
    <xf numFmtId="0" fontId="5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3" fillId="0" borderId="0" xfId="0" applyFont="1" applyAlignment="1">
      <alignment horizontal="center" wrapText="1"/>
    </xf>
    <xf numFmtId="0" fontId="29" fillId="0" borderId="22" xfId="0" applyFont="1" applyBorder="1" applyAlignment="1">
      <alignment horizontal="center"/>
    </xf>
    <xf numFmtId="0" fontId="28" fillId="0" borderId="21" xfId="0" applyFont="1" applyBorder="1" applyAlignment="1">
      <alignment horizontal="center"/>
    </xf>
    <xf numFmtId="0" fontId="28" fillId="0" borderId="23" xfId="0" applyFont="1" applyBorder="1" applyAlignment="1">
      <alignment horizontal="center"/>
    </xf>
    <xf numFmtId="0" fontId="29" fillId="0" borderId="25" xfId="0" applyFont="1" applyBorder="1" applyAlignment="1">
      <alignment horizontal="center"/>
    </xf>
    <xf numFmtId="0" fontId="28" fillId="0" borderId="26" xfId="0" applyFont="1" applyBorder="1" applyAlignment="1">
      <alignment horizontal="center"/>
    </xf>
    <xf numFmtId="0" fontId="28" fillId="0" borderId="27" xfId="0" applyFont="1" applyBorder="1" applyAlignment="1">
      <alignment horizontal="center"/>
    </xf>
    <xf numFmtId="0" fontId="6" fillId="6" borderId="0" xfId="0" applyFont="1" applyFill="1" applyBorder="1" applyAlignment="1">
      <alignment horizontal="center" wrapText="1"/>
    </xf>
    <xf numFmtId="0" fontId="10" fillId="5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6" fillId="6" borderId="0" xfId="3" applyFont="1" applyFill="1" applyBorder="1" applyAlignment="1">
      <alignment horizontal="center" wrapText="1"/>
    </xf>
    <xf numFmtId="0" fontId="10" fillId="5" borderId="0" xfId="3" applyFont="1" applyFill="1" applyBorder="1" applyAlignment="1">
      <alignment wrapText="1"/>
    </xf>
    <xf numFmtId="0" fontId="0" fillId="5" borderId="0" xfId="3" applyFont="1" applyAlignment="1">
      <alignment wrapText="1"/>
    </xf>
  </cellXfs>
  <cellStyles count="7">
    <cellStyle name="Comma" xfId="6" builtinId="3"/>
    <cellStyle name="Normal" xfId="0" builtinId="0"/>
    <cellStyle name="Normal 2" xfId="1"/>
    <cellStyle name="Normal 3" xfId="3"/>
    <cellStyle name="Normal_Acid_gas_coal" xfId="5"/>
    <cellStyle name="Normal_Sheet1" xfId="2"/>
    <cellStyle name="Normal_Sheet2" xfId="4"/>
  </cellStyles>
  <dxfs count="0"/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15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16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17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18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19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0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2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3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4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5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6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7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8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9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30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3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32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33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34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35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36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37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38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39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40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4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42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43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44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45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46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47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48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49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50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5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52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53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54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55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56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57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0.bin"/><Relationship Id="rId13" Type="http://schemas.openxmlformats.org/officeDocument/2006/relationships/oleObject" Target="../embeddings/oleObject95.bin"/><Relationship Id="rId3" Type="http://schemas.openxmlformats.org/officeDocument/2006/relationships/oleObject" Target="../embeddings/oleObject85.bin"/><Relationship Id="rId7" Type="http://schemas.openxmlformats.org/officeDocument/2006/relationships/oleObject" Target="../embeddings/oleObject89.bin"/><Relationship Id="rId12" Type="http://schemas.openxmlformats.org/officeDocument/2006/relationships/oleObject" Target="../embeddings/oleObject94.bin"/><Relationship Id="rId2" Type="http://schemas.openxmlformats.org/officeDocument/2006/relationships/oleObject" Target="../embeddings/oleObject84.bin"/><Relationship Id="rId1" Type="http://schemas.openxmlformats.org/officeDocument/2006/relationships/vmlDrawing" Target="../drawings/vmlDrawing9.vml"/><Relationship Id="rId6" Type="http://schemas.openxmlformats.org/officeDocument/2006/relationships/oleObject" Target="../embeddings/oleObject88.bin"/><Relationship Id="rId11" Type="http://schemas.openxmlformats.org/officeDocument/2006/relationships/oleObject" Target="../embeddings/oleObject93.bin"/><Relationship Id="rId5" Type="http://schemas.openxmlformats.org/officeDocument/2006/relationships/oleObject" Target="../embeddings/oleObject87.bin"/><Relationship Id="rId10" Type="http://schemas.openxmlformats.org/officeDocument/2006/relationships/oleObject" Target="../embeddings/oleObject92.bin"/><Relationship Id="rId4" Type="http://schemas.openxmlformats.org/officeDocument/2006/relationships/oleObject" Target="../embeddings/oleObject86.bin"/><Relationship Id="rId9" Type="http://schemas.openxmlformats.org/officeDocument/2006/relationships/oleObject" Target="../embeddings/oleObject9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02.bin"/><Relationship Id="rId13" Type="http://schemas.openxmlformats.org/officeDocument/2006/relationships/oleObject" Target="../embeddings/oleObject107.bin"/><Relationship Id="rId3" Type="http://schemas.openxmlformats.org/officeDocument/2006/relationships/oleObject" Target="../embeddings/oleObject97.bin"/><Relationship Id="rId7" Type="http://schemas.openxmlformats.org/officeDocument/2006/relationships/oleObject" Target="../embeddings/oleObject101.bin"/><Relationship Id="rId12" Type="http://schemas.openxmlformats.org/officeDocument/2006/relationships/oleObject" Target="../embeddings/oleObject106.bin"/><Relationship Id="rId2" Type="http://schemas.openxmlformats.org/officeDocument/2006/relationships/oleObject" Target="../embeddings/oleObject96.bin"/><Relationship Id="rId1" Type="http://schemas.openxmlformats.org/officeDocument/2006/relationships/vmlDrawing" Target="../drawings/vmlDrawing10.vml"/><Relationship Id="rId6" Type="http://schemas.openxmlformats.org/officeDocument/2006/relationships/oleObject" Target="../embeddings/oleObject100.bin"/><Relationship Id="rId11" Type="http://schemas.openxmlformats.org/officeDocument/2006/relationships/oleObject" Target="../embeddings/oleObject105.bin"/><Relationship Id="rId5" Type="http://schemas.openxmlformats.org/officeDocument/2006/relationships/oleObject" Target="../embeddings/oleObject99.bin"/><Relationship Id="rId10" Type="http://schemas.openxmlformats.org/officeDocument/2006/relationships/oleObject" Target="../embeddings/oleObject104.bin"/><Relationship Id="rId4" Type="http://schemas.openxmlformats.org/officeDocument/2006/relationships/oleObject" Target="../embeddings/oleObject98.bin"/><Relationship Id="rId9" Type="http://schemas.openxmlformats.org/officeDocument/2006/relationships/oleObject" Target="../embeddings/oleObject103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14.bin"/><Relationship Id="rId13" Type="http://schemas.openxmlformats.org/officeDocument/2006/relationships/oleObject" Target="../embeddings/oleObject119.bin"/><Relationship Id="rId3" Type="http://schemas.openxmlformats.org/officeDocument/2006/relationships/oleObject" Target="../embeddings/oleObject109.bin"/><Relationship Id="rId7" Type="http://schemas.openxmlformats.org/officeDocument/2006/relationships/oleObject" Target="../embeddings/oleObject113.bin"/><Relationship Id="rId12" Type="http://schemas.openxmlformats.org/officeDocument/2006/relationships/oleObject" Target="../embeddings/oleObject118.bin"/><Relationship Id="rId2" Type="http://schemas.openxmlformats.org/officeDocument/2006/relationships/oleObject" Target="../embeddings/oleObject108.bin"/><Relationship Id="rId1" Type="http://schemas.openxmlformats.org/officeDocument/2006/relationships/vmlDrawing" Target="../drawings/vmlDrawing11.vml"/><Relationship Id="rId6" Type="http://schemas.openxmlformats.org/officeDocument/2006/relationships/oleObject" Target="../embeddings/oleObject112.bin"/><Relationship Id="rId11" Type="http://schemas.openxmlformats.org/officeDocument/2006/relationships/oleObject" Target="../embeddings/oleObject117.bin"/><Relationship Id="rId5" Type="http://schemas.openxmlformats.org/officeDocument/2006/relationships/oleObject" Target="../embeddings/oleObject111.bin"/><Relationship Id="rId10" Type="http://schemas.openxmlformats.org/officeDocument/2006/relationships/oleObject" Target="../embeddings/oleObject116.bin"/><Relationship Id="rId4" Type="http://schemas.openxmlformats.org/officeDocument/2006/relationships/oleObject" Target="../embeddings/oleObject110.bin"/><Relationship Id="rId9" Type="http://schemas.openxmlformats.org/officeDocument/2006/relationships/oleObject" Target="../embeddings/oleObject115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26.bin"/><Relationship Id="rId13" Type="http://schemas.openxmlformats.org/officeDocument/2006/relationships/oleObject" Target="../embeddings/oleObject131.bin"/><Relationship Id="rId3" Type="http://schemas.openxmlformats.org/officeDocument/2006/relationships/oleObject" Target="../embeddings/oleObject121.bin"/><Relationship Id="rId7" Type="http://schemas.openxmlformats.org/officeDocument/2006/relationships/oleObject" Target="../embeddings/oleObject125.bin"/><Relationship Id="rId12" Type="http://schemas.openxmlformats.org/officeDocument/2006/relationships/oleObject" Target="../embeddings/oleObject130.bin"/><Relationship Id="rId2" Type="http://schemas.openxmlformats.org/officeDocument/2006/relationships/oleObject" Target="../embeddings/oleObject120.bin"/><Relationship Id="rId1" Type="http://schemas.openxmlformats.org/officeDocument/2006/relationships/vmlDrawing" Target="../drawings/vmlDrawing12.vml"/><Relationship Id="rId6" Type="http://schemas.openxmlformats.org/officeDocument/2006/relationships/oleObject" Target="../embeddings/oleObject124.bin"/><Relationship Id="rId11" Type="http://schemas.openxmlformats.org/officeDocument/2006/relationships/oleObject" Target="../embeddings/oleObject129.bin"/><Relationship Id="rId5" Type="http://schemas.openxmlformats.org/officeDocument/2006/relationships/oleObject" Target="../embeddings/oleObject123.bin"/><Relationship Id="rId10" Type="http://schemas.openxmlformats.org/officeDocument/2006/relationships/oleObject" Target="../embeddings/oleObject128.bin"/><Relationship Id="rId4" Type="http://schemas.openxmlformats.org/officeDocument/2006/relationships/oleObject" Target="../embeddings/oleObject122.bin"/><Relationship Id="rId9" Type="http://schemas.openxmlformats.org/officeDocument/2006/relationships/oleObject" Target="../embeddings/oleObject12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38.bin"/><Relationship Id="rId13" Type="http://schemas.openxmlformats.org/officeDocument/2006/relationships/oleObject" Target="../embeddings/oleObject143.bin"/><Relationship Id="rId3" Type="http://schemas.openxmlformats.org/officeDocument/2006/relationships/oleObject" Target="../embeddings/oleObject133.bin"/><Relationship Id="rId7" Type="http://schemas.openxmlformats.org/officeDocument/2006/relationships/oleObject" Target="../embeddings/oleObject137.bin"/><Relationship Id="rId12" Type="http://schemas.openxmlformats.org/officeDocument/2006/relationships/oleObject" Target="../embeddings/oleObject142.bin"/><Relationship Id="rId2" Type="http://schemas.openxmlformats.org/officeDocument/2006/relationships/oleObject" Target="../embeddings/oleObject132.bin"/><Relationship Id="rId1" Type="http://schemas.openxmlformats.org/officeDocument/2006/relationships/vmlDrawing" Target="../drawings/vmlDrawing13.vml"/><Relationship Id="rId6" Type="http://schemas.openxmlformats.org/officeDocument/2006/relationships/oleObject" Target="../embeddings/oleObject136.bin"/><Relationship Id="rId11" Type="http://schemas.openxmlformats.org/officeDocument/2006/relationships/oleObject" Target="../embeddings/oleObject141.bin"/><Relationship Id="rId5" Type="http://schemas.openxmlformats.org/officeDocument/2006/relationships/oleObject" Target="../embeddings/oleObject135.bin"/><Relationship Id="rId10" Type="http://schemas.openxmlformats.org/officeDocument/2006/relationships/oleObject" Target="../embeddings/oleObject140.bin"/><Relationship Id="rId4" Type="http://schemas.openxmlformats.org/officeDocument/2006/relationships/oleObject" Target="../embeddings/oleObject134.bin"/><Relationship Id="rId9" Type="http://schemas.openxmlformats.org/officeDocument/2006/relationships/oleObject" Target="../embeddings/oleObject139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50.bin"/><Relationship Id="rId13" Type="http://schemas.openxmlformats.org/officeDocument/2006/relationships/oleObject" Target="../embeddings/oleObject155.bin"/><Relationship Id="rId3" Type="http://schemas.openxmlformats.org/officeDocument/2006/relationships/oleObject" Target="../embeddings/oleObject145.bin"/><Relationship Id="rId7" Type="http://schemas.openxmlformats.org/officeDocument/2006/relationships/oleObject" Target="../embeddings/oleObject149.bin"/><Relationship Id="rId12" Type="http://schemas.openxmlformats.org/officeDocument/2006/relationships/oleObject" Target="../embeddings/oleObject154.bin"/><Relationship Id="rId2" Type="http://schemas.openxmlformats.org/officeDocument/2006/relationships/oleObject" Target="../embeddings/oleObject144.bin"/><Relationship Id="rId1" Type="http://schemas.openxmlformats.org/officeDocument/2006/relationships/vmlDrawing" Target="../drawings/vmlDrawing14.vml"/><Relationship Id="rId6" Type="http://schemas.openxmlformats.org/officeDocument/2006/relationships/oleObject" Target="../embeddings/oleObject148.bin"/><Relationship Id="rId11" Type="http://schemas.openxmlformats.org/officeDocument/2006/relationships/oleObject" Target="../embeddings/oleObject153.bin"/><Relationship Id="rId5" Type="http://schemas.openxmlformats.org/officeDocument/2006/relationships/oleObject" Target="../embeddings/oleObject147.bin"/><Relationship Id="rId10" Type="http://schemas.openxmlformats.org/officeDocument/2006/relationships/oleObject" Target="../embeddings/oleObject152.bin"/><Relationship Id="rId4" Type="http://schemas.openxmlformats.org/officeDocument/2006/relationships/oleObject" Target="../embeddings/oleObject146.bin"/><Relationship Id="rId9" Type="http://schemas.openxmlformats.org/officeDocument/2006/relationships/oleObject" Target="../embeddings/oleObject151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62.bin"/><Relationship Id="rId13" Type="http://schemas.openxmlformats.org/officeDocument/2006/relationships/oleObject" Target="../embeddings/oleObject167.bin"/><Relationship Id="rId3" Type="http://schemas.openxmlformats.org/officeDocument/2006/relationships/oleObject" Target="../embeddings/oleObject157.bin"/><Relationship Id="rId7" Type="http://schemas.openxmlformats.org/officeDocument/2006/relationships/oleObject" Target="../embeddings/oleObject161.bin"/><Relationship Id="rId12" Type="http://schemas.openxmlformats.org/officeDocument/2006/relationships/oleObject" Target="../embeddings/oleObject166.bin"/><Relationship Id="rId2" Type="http://schemas.openxmlformats.org/officeDocument/2006/relationships/oleObject" Target="../embeddings/oleObject156.bin"/><Relationship Id="rId1" Type="http://schemas.openxmlformats.org/officeDocument/2006/relationships/vmlDrawing" Target="../drawings/vmlDrawing15.vml"/><Relationship Id="rId6" Type="http://schemas.openxmlformats.org/officeDocument/2006/relationships/oleObject" Target="../embeddings/oleObject160.bin"/><Relationship Id="rId11" Type="http://schemas.openxmlformats.org/officeDocument/2006/relationships/oleObject" Target="../embeddings/oleObject165.bin"/><Relationship Id="rId5" Type="http://schemas.openxmlformats.org/officeDocument/2006/relationships/oleObject" Target="../embeddings/oleObject159.bin"/><Relationship Id="rId10" Type="http://schemas.openxmlformats.org/officeDocument/2006/relationships/oleObject" Target="../embeddings/oleObject164.bin"/><Relationship Id="rId4" Type="http://schemas.openxmlformats.org/officeDocument/2006/relationships/oleObject" Target="../embeddings/oleObject158.bin"/><Relationship Id="rId9" Type="http://schemas.openxmlformats.org/officeDocument/2006/relationships/oleObject" Target="../embeddings/oleObject163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74.bin"/><Relationship Id="rId13" Type="http://schemas.openxmlformats.org/officeDocument/2006/relationships/oleObject" Target="../embeddings/oleObject179.bin"/><Relationship Id="rId3" Type="http://schemas.openxmlformats.org/officeDocument/2006/relationships/oleObject" Target="../embeddings/oleObject169.bin"/><Relationship Id="rId7" Type="http://schemas.openxmlformats.org/officeDocument/2006/relationships/oleObject" Target="../embeddings/oleObject173.bin"/><Relationship Id="rId12" Type="http://schemas.openxmlformats.org/officeDocument/2006/relationships/oleObject" Target="../embeddings/oleObject178.bin"/><Relationship Id="rId2" Type="http://schemas.openxmlformats.org/officeDocument/2006/relationships/oleObject" Target="../embeddings/oleObject168.bin"/><Relationship Id="rId1" Type="http://schemas.openxmlformats.org/officeDocument/2006/relationships/vmlDrawing" Target="../drawings/vmlDrawing16.vml"/><Relationship Id="rId6" Type="http://schemas.openxmlformats.org/officeDocument/2006/relationships/oleObject" Target="../embeddings/oleObject172.bin"/><Relationship Id="rId11" Type="http://schemas.openxmlformats.org/officeDocument/2006/relationships/oleObject" Target="../embeddings/oleObject177.bin"/><Relationship Id="rId5" Type="http://schemas.openxmlformats.org/officeDocument/2006/relationships/oleObject" Target="../embeddings/oleObject171.bin"/><Relationship Id="rId10" Type="http://schemas.openxmlformats.org/officeDocument/2006/relationships/oleObject" Target="../embeddings/oleObject176.bin"/><Relationship Id="rId4" Type="http://schemas.openxmlformats.org/officeDocument/2006/relationships/oleObject" Target="../embeddings/oleObject170.bin"/><Relationship Id="rId9" Type="http://schemas.openxmlformats.org/officeDocument/2006/relationships/oleObject" Target="../embeddings/oleObject175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86.bin"/><Relationship Id="rId13" Type="http://schemas.openxmlformats.org/officeDocument/2006/relationships/oleObject" Target="../embeddings/oleObject191.bin"/><Relationship Id="rId3" Type="http://schemas.openxmlformats.org/officeDocument/2006/relationships/oleObject" Target="../embeddings/oleObject181.bin"/><Relationship Id="rId7" Type="http://schemas.openxmlformats.org/officeDocument/2006/relationships/oleObject" Target="../embeddings/oleObject185.bin"/><Relationship Id="rId12" Type="http://schemas.openxmlformats.org/officeDocument/2006/relationships/oleObject" Target="../embeddings/oleObject190.bin"/><Relationship Id="rId2" Type="http://schemas.openxmlformats.org/officeDocument/2006/relationships/oleObject" Target="../embeddings/oleObject180.bin"/><Relationship Id="rId1" Type="http://schemas.openxmlformats.org/officeDocument/2006/relationships/vmlDrawing" Target="../drawings/vmlDrawing17.vml"/><Relationship Id="rId6" Type="http://schemas.openxmlformats.org/officeDocument/2006/relationships/oleObject" Target="../embeddings/oleObject184.bin"/><Relationship Id="rId11" Type="http://schemas.openxmlformats.org/officeDocument/2006/relationships/oleObject" Target="../embeddings/oleObject189.bin"/><Relationship Id="rId5" Type="http://schemas.openxmlformats.org/officeDocument/2006/relationships/oleObject" Target="../embeddings/oleObject183.bin"/><Relationship Id="rId10" Type="http://schemas.openxmlformats.org/officeDocument/2006/relationships/oleObject" Target="../embeddings/oleObject188.bin"/><Relationship Id="rId4" Type="http://schemas.openxmlformats.org/officeDocument/2006/relationships/oleObject" Target="../embeddings/oleObject182.bin"/><Relationship Id="rId9" Type="http://schemas.openxmlformats.org/officeDocument/2006/relationships/oleObject" Target="../embeddings/oleObject18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.bin"/><Relationship Id="rId13" Type="http://schemas.openxmlformats.org/officeDocument/2006/relationships/oleObject" Target="../embeddings/oleObject12.bin"/><Relationship Id="rId3" Type="http://schemas.openxmlformats.org/officeDocument/2006/relationships/oleObject" Target="../embeddings/oleObject2.bin"/><Relationship Id="rId7" Type="http://schemas.openxmlformats.org/officeDocument/2006/relationships/oleObject" Target="../embeddings/oleObject6.bin"/><Relationship Id="rId12" Type="http://schemas.openxmlformats.org/officeDocument/2006/relationships/oleObject" Target="../embeddings/oleObject11.bin"/><Relationship Id="rId2" Type="http://schemas.openxmlformats.org/officeDocument/2006/relationships/oleObject" Target="../embeddings/oleObject1.bin"/><Relationship Id="rId1" Type="http://schemas.openxmlformats.org/officeDocument/2006/relationships/vmlDrawing" Target="../drawings/vmlDrawing2.vml"/><Relationship Id="rId6" Type="http://schemas.openxmlformats.org/officeDocument/2006/relationships/oleObject" Target="../embeddings/oleObject5.bin"/><Relationship Id="rId11" Type="http://schemas.openxmlformats.org/officeDocument/2006/relationships/oleObject" Target="../embeddings/oleObject10.bin"/><Relationship Id="rId5" Type="http://schemas.openxmlformats.org/officeDocument/2006/relationships/oleObject" Target="../embeddings/oleObject4.bin"/><Relationship Id="rId10" Type="http://schemas.openxmlformats.org/officeDocument/2006/relationships/oleObject" Target="../embeddings/oleObject9.bin"/><Relationship Id="rId4" Type="http://schemas.openxmlformats.org/officeDocument/2006/relationships/oleObject" Target="../embeddings/oleObject3.bin"/><Relationship Id="rId9" Type="http://schemas.openxmlformats.org/officeDocument/2006/relationships/oleObject" Target="../embeddings/oleObject8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98.bin"/><Relationship Id="rId13" Type="http://schemas.openxmlformats.org/officeDocument/2006/relationships/oleObject" Target="../embeddings/oleObject203.bin"/><Relationship Id="rId3" Type="http://schemas.openxmlformats.org/officeDocument/2006/relationships/oleObject" Target="../embeddings/oleObject193.bin"/><Relationship Id="rId7" Type="http://schemas.openxmlformats.org/officeDocument/2006/relationships/oleObject" Target="../embeddings/oleObject197.bin"/><Relationship Id="rId12" Type="http://schemas.openxmlformats.org/officeDocument/2006/relationships/oleObject" Target="../embeddings/oleObject202.bin"/><Relationship Id="rId2" Type="http://schemas.openxmlformats.org/officeDocument/2006/relationships/oleObject" Target="../embeddings/oleObject192.bin"/><Relationship Id="rId1" Type="http://schemas.openxmlformats.org/officeDocument/2006/relationships/vmlDrawing" Target="../drawings/vmlDrawing18.vml"/><Relationship Id="rId6" Type="http://schemas.openxmlformats.org/officeDocument/2006/relationships/oleObject" Target="../embeddings/oleObject196.bin"/><Relationship Id="rId11" Type="http://schemas.openxmlformats.org/officeDocument/2006/relationships/oleObject" Target="../embeddings/oleObject201.bin"/><Relationship Id="rId5" Type="http://schemas.openxmlformats.org/officeDocument/2006/relationships/oleObject" Target="../embeddings/oleObject195.bin"/><Relationship Id="rId10" Type="http://schemas.openxmlformats.org/officeDocument/2006/relationships/oleObject" Target="../embeddings/oleObject200.bin"/><Relationship Id="rId4" Type="http://schemas.openxmlformats.org/officeDocument/2006/relationships/oleObject" Target="../embeddings/oleObject194.bin"/><Relationship Id="rId9" Type="http://schemas.openxmlformats.org/officeDocument/2006/relationships/oleObject" Target="../embeddings/oleObject19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10.bin"/><Relationship Id="rId13" Type="http://schemas.openxmlformats.org/officeDocument/2006/relationships/oleObject" Target="../embeddings/oleObject215.bin"/><Relationship Id="rId3" Type="http://schemas.openxmlformats.org/officeDocument/2006/relationships/oleObject" Target="../embeddings/oleObject205.bin"/><Relationship Id="rId7" Type="http://schemas.openxmlformats.org/officeDocument/2006/relationships/oleObject" Target="../embeddings/oleObject209.bin"/><Relationship Id="rId12" Type="http://schemas.openxmlformats.org/officeDocument/2006/relationships/oleObject" Target="../embeddings/oleObject214.bin"/><Relationship Id="rId2" Type="http://schemas.openxmlformats.org/officeDocument/2006/relationships/oleObject" Target="../embeddings/oleObject204.bin"/><Relationship Id="rId1" Type="http://schemas.openxmlformats.org/officeDocument/2006/relationships/vmlDrawing" Target="../drawings/vmlDrawing19.vml"/><Relationship Id="rId6" Type="http://schemas.openxmlformats.org/officeDocument/2006/relationships/oleObject" Target="../embeddings/oleObject208.bin"/><Relationship Id="rId11" Type="http://schemas.openxmlformats.org/officeDocument/2006/relationships/oleObject" Target="../embeddings/oleObject213.bin"/><Relationship Id="rId5" Type="http://schemas.openxmlformats.org/officeDocument/2006/relationships/oleObject" Target="../embeddings/oleObject207.bin"/><Relationship Id="rId10" Type="http://schemas.openxmlformats.org/officeDocument/2006/relationships/oleObject" Target="../embeddings/oleObject212.bin"/><Relationship Id="rId4" Type="http://schemas.openxmlformats.org/officeDocument/2006/relationships/oleObject" Target="../embeddings/oleObject206.bin"/><Relationship Id="rId9" Type="http://schemas.openxmlformats.org/officeDocument/2006/relationships/oleObject" Target="../embeddings/oleObject211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21.bin"/><Relationship Id="rId13" Type="http://schemas.openxmlformats.org/officeDocument/2006/relationships/oleObject" Target="../embeddings/oleObject226.bin"/><Relationship Id="rId3" Type="http://schemas.openxmlformats.org/officeDocument/2006/relationships/oleObject" Target="../embeddings/oleObject216.bin"/><Relationship Id="rId7" Type="http://schemas.openxmlformats.org/officeDocument/2006/relationships/oleObject" Target="../embeddings/oleObject220.bin"/><Relationship Id="rId12" Type="http://schemas.openxmlformats.org/officeDocument/2006/relationships/oleObject" Target="../embeddings/oleObject225.bin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19.bin"/><Relationship Id="rId11" Type="http://schemas.openxmlformats.org/officeDocument/2006/relationships/oleObject" Target="../embeddings/oleObject224.bin"/><Relationship Id="rId5" Type="http://schemas.openxmlformats.org/officeDocument/2006/relationships/oleObject" Target="../embeddings/oleObject218.bin"/><Relationship Id="rId10" Type="http://schemas.openxmlformats.org/officeDocument/2006/relationships/oleObject" Target="../embeddings/oleObject223.bin"/><Relationship Id="rId4" Type="http://schemas.openxmlformats.org/officeDocument/2006/relationships/oleObject" Target="../embeddings/oleObject217.bin"/><Relationship Id="rId9" Type="http://schemas.openxmlformats.org/officeDocument/2006/relationships/oleObject" Target="../embeddings/oleObject222.bin"/><Relationship Id="rId14" Type="http://schemas.openxmlformats.org/officeDocument/2006/relationships/oleObject" Target="../embeddings/oleObject227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34.bin"/><Relationship Id="rId13" Type="http://schemas.openxmlformats.org/officeDocument/2006/relationships/oleObject" Target="../embeddings/oleObject239.bin"/><Relationship Id="rId3" Type="http://schemas.openxmlformats.org/officeDocument/2006/relationships/oleObject" Target="../embeddings/oleObject229.bin"/><Relationship Id="rId7" Type="http://schemas.openxmlformats.org/officeDocument/2006/relationships/oleObject" Target="../embeddings/oleObject233.bin"/><Relationship Id="rId12" Type="http://schemas.openxmlformats.org/officeDocument/2006/relationships/oleObject" Target="../embeddings/oleObject238.bin"/><Relationship Id="rId2" Type="http://schemas.openxmlformats.org/officeDocument/2006/relationships/oleObject" Target="../embeddings/oleObject228.bin"/><Relationship Id="rId1" Type="http://schemas.openxmlformats.org/officeDocument/2006/relationships/vmlDrawing" Target="../drawings/vmlDrawing21.vml"/><Relationship Id="rId6" Type="http://schemas.openxmlformats.org/officeDocument/2006/relationships/oleObject" Target="../embeddings/oleObject232.bin"/><Relationship Id="rId11" Type="http://schemas.openxmlformats.org/officeDocument/2006/relationships/oleObject" Target="../embeddings/oleObject237.bin"/><Relationship Id="rId5" Type="http://schemas.openxmlformats.org/officeDocument/2006/relationships/oleObject" Target="../embeddings/oleObject231.bin"/><Relationship Id="rId10" Type="http://schemas.openxmlformats.org/officeDocument/2006/relationships/oleObject" Target="../embeddings/oleObject236.bin"/><Relationship Id="rId4" Type="http://schemas.openxmlformats.org/officeDocument/2006/relationships/oleObject" Target="../embeddings/oleObject230.bin"/><Relationship Id="rId9" Type="http://schemas.openxmlformats.org/officeDocument/2006/relationships/oleObject" Target="../embeddings/oleObject235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46.bin"/><Relationship Id="rId13" Type="http://schemas.openxmlformats.org/officeDocument/2006/relationships/oleObject" Target="../embeddings/oleObject251.bin"/><Relationship Id="rId3" Type="http://schemas.openxmlformats.org/officeDocument/2006/relationships/oleObject" Target="../embeddings/oleObject241.bin"/><Relationship Id="rId7" Type="http://schemas.openxmlformats.org/officeDocument/2006/relationships/oleObject" Target="../embeddings/oleObject245.bin"/><Relationship Id="rId12" Type="http://schemas.openxmlformats.org/officeDocument/2006/relationships/oleObject" Target="../embeddings/oleObject250.bin"/><Relationship Id="rId2" Type="http://schemas.openxmlformats.org/officeDocument/2006/relationships/oleObject" Target="../embeddings/oleObject240.bin"/><Relationship Id="rId1" Type="http://schemas.openxmlformats.org/officeDocument/2006/relationships/vmlDrawing" Target="../drawings/vmlDrawing22.vml"/><Relationship Id="rId6" Type="http://schemas.openxmlformats.org/officeDocument/2006/relationships/oleObject" Target="../embeddings/oleObject244.bin"/><Relationship Id="rId11" Type="http://schemas.openxmlformats.org/officeDocument/2006/relationships/oleObject" Target="../embeddings/oleObject249.bin"/><Relationship Id="rId5" Type="http://schemas.openxmlformats.org/officeDocument/2006/relationships/oleObject" Target="../embeddings/oleObject243.bin"/><Relationship Id="rId10" Type="http://schemas.openxmlformats.org/officeDocument/2006/relationships/oleObject" Target="../embeddings/oleObject248.bin"/><Relationship Id="rId4" Type="http://schemas.openxmlformats.org/officeDocument/2006/relationships/oleObject" Target="../embeddings/oleObject242.bin"/><Relationship Id="rId9" Type="http://schemas.openxmlformats.org/officeDocument/2006/relationships/oleObject" Target="../embeddings/oleObject247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58.bin"/><Relationship Id="rId13" Type="http://schemas.openxmlformats.org/officeDocument/2006/relationships/oleObject" Target="../embeddings/oleObject263.bin"/><Relationship Id="rId3" Type="http://schemas.openxmlformats.org/officeDocument/2006/relationships/oleObject" Target="../embeddings/oleObject253.bin"/><Relationship Id="rId7" Type="http://schemas.openxmlformats.org/officeDocument/2006/relationships/oleObject" Target="../embeddings/oleObject257.bin"/><Relationship Id="rId12" Type="http://schemas.openxmlformats.org/officeDocument/2006/relationships/oleObject" Target="../embeddings/oleObject262.bin"/><Relationship Id="rId2" Type="http://schemas.openxmlformats.org/officeDocument/2006/relationships/oleObject" Target="../embeddings/oleObject252.bin"/><Relationship Id="rId1" Type="http://schemas.openxmlformats.org/officeDocument/2006/relationships/vmlDrawing" Target="../drawings/vmlDrawing23.vml"/><Relationship Id="rId6" Type="http://schemas.openxmlformats.org/officeDocument/2006/relationships/oleObject" Target="../embeddings/oleObject256.bin"/><Relationship Id="rId11" Type="http://schemas.openxmlformats.org/officeDocument/2006/relationships/oleObject" Target="../embeddings/oleObject261.bin"/><Relationship Id="rId5" Type="http://schemas.openxmlformats.org/officeDocument/2006/relationships/oleObject" Target="../embeddings/oleObject255.bin"/><Relationship Id="rId10" Type="http://schemas.openxmlformats.org/officeDocument/2006/relationships/oleObject" Target="../embeddings/oleObject260.bin"/><Relationship Id="rId4" Type="http://schemas.openxmlformats.org/officeDocument/2006/relationships/oleObject" Target="../embeddings/oleObject254.bin"/><Relationship Id="rId9" Type="http://schemas.openxmlformats.org/officeDocument/2006/relationships/oleObject" Target="../embeddings/oleObject259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70.bin"/><Relationship Id="rId13" Type="http://schemas.openxmlformats.org/officeDocument/2006/relationships/oleObject" Target="../embeddings/oleObject275.bin"/><Relationship Id="rId3" Type="http://schemas.openxmlformats.org/officeDocument/2006/relationships/oleObject" Target="../embeddings/oleObject265.bin"/><Relationship Id="rId7" Type="http://schemas.openxmlformats.org/officeDocument/2006/relationships/oleObject" Target="../embeddings/oleObject269.bin"/><Relationship Id="rId12" Type="http://schemas.openxmlformats.org/officeDocument/2006/relationships/oleObject" Target="../embeddings/oleObject274.bin"/><Relationship Id="rId2" Type="http://schemas.openxmlformats.org/officeDocument/2006/relationships/oleObject" Target="../embeddings/oleObject264.bin"/><Relationship Id="rId1" Type="http://schemas.openxmlformats.org/officeDocument/2006/relationships/vmlDrawing" Target="../drawings/vmlDrawing24.vml"/><Relationship Id="rId6" Type="http://schemas.openxmlformats.org/officeDocument/2006/relationships/oleObject" Target="../embeddings/oleObject268.bin"/><Relationship Id="rId11" Type="http://schemas.openxmlformats.org/officeDocument/2006/relationships/oleObject" Target="../embeddings/oleObject273.bin"/><Relationship Id="rId5" Type="http://schemas.openxmlformats.org/officeDocument/2006/relationships/oleObject" Target="../embeddings/oleObject267.bin"/><Relationship Id="rId10" Type="http://schemas.openxmlformats.org/officeDocument/2006/relationships/oleObject" Target="../embeddings/oleObject272.bin"/><Relationship Id="rId4" Type="http://schemas.openxmlformats.org/officeDocument/2006/relationships/oleObject" Target="../embeddings/oleObject266.bin"/><Relationship Id="rId9" Type="http://schemas.openxmlformats.org/officeDocument/2006/relationships/oleObject" Target="../embeddings/oleObject271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82.bin"/><Relationship Id="rId13" Type="http://schemas.openxmlformats.org/officeDocument/2006/relationships/oleObject" Target="../embeddings/oleObject287.bin"/><Relationship Id="rId3" Type="http://schemas.openxmlformats.org/officeDocument/2006/relationships/oleObject" Target="../embeddings/oleObject277.bin"/><Relationship Id="rId7" Type="http://schemas.openxmlformats.org/officeDocument/2006/relationships/oleObject" Target="../embeddings/oleObject281.bin"/><Relationship Id="rId12" Type="http://schemas.openxmlformats.org/officeDocument/2006/relationships/oleObject" Target="../embeddings/oleObject286.bin"/><Relationship Id="rId2" Type="http://schemas.openxmlformats.org/officeDocument/2006/relationships/oleObject" Target="../embeddings/oleObject276.bin"/><Relationship Id="rId1" Type="http://schemas.openxmlformats.org/officeDocument/2006/relationships/vmlDrawing" Target="../drawings/vmlDrawing25.vml"/><Relationship Id="rId6" Type="http://schemas.openxmlformats.org/officeDocument/2006/relationships/oleObject" Target="../embeddings/oleObject280.bin"/><Relationship Id="rId11" Type="http://schemas.openxmlformats.org/officeDocument/2006/relationships/oleObject" Target="../embeddings/oleObject285.bin"/><Relationship Id="rId5" Type="http://schemas.openxmlformats.org/officeDocument/2006/relationships/oleObject" Target="../embeddings/oleObject279.bin"/><Relationship Id="rId10" Type="http://schemas.openxmlformats.org/officeDocument/2006/relationships/oleObject" Target="../embeddings/oleObject284.bin"/><Relationship Id="rId4" Type="http://schemas.openxmlformats.org/officeDocument/2006/relationships/oleObject" Target="../embeddings/oleObject278.bin"/><Relationship Id="rId9" Type="http://schemas.openxmlformats.org/officeDocument/2006/relationships/oleObject" Target="../embeddings/oleObject283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94.bin"/><Relationship Id="rId13" Type="http://schemas.openxmlformats.org/officeDocument/2006/relationships/oleObject" Target="../embeddings/oleObject299.bin"/><Relationship Id="rId3" Type="http://schemas.openxmlformats.org/officeDocument/2006/relationships/oleObject" Target="../embeddings/oleObject289.bin"/><Relationship Id="rId7" Type="http://schemas.openxmlformats.org/officeDocument/2006/relationships/oleObject" Target="../embeddings/oleObject293.bin"/><Relationship Id="rId12" Type="http://schemas.openxmlformats.org/officeDocument/2006/relationships/oleObject" Target="../embeddings/oleObject298.bin"/><Relationship Id="rId2" Type="http://schemas.openxmlformats.org/officeDocument/2006/relationships/oleObject" Target="../embeddings/oleObject288.bin"/><Relationship Id="rId1" Type="http://schemas.openxmlformats.org/officeDocument/2006/relationships/vmlDrawing" Target="../drawings/vmlDrawing26.vml"/><Relationship Id="rId6" Type="http://schemas.openxmlformats.org/officeDocument/2006/relationships/oleObject" Target="../embeddings/oleObject292.bin"/><Relationship Id="rId11" Type="http://schemas.openxmlformats.org/officeDocument/2006/relationships/oleObject" Target="../embeddings/oleObject297.bin"/><Relationship Id="rId5" Type="http://schemas.openxmlformats.org/officeDocument/2006/relationships/oleObject" Target="../embeddings/oleObject291.bin"/><Relationship Id="rId10" Type="http://schemas.openxmlformats.org/officeDocument/2006/relationships/oleObject" Target="../embeddings/oleObject296.bin"/><Relationship Id="rId4" Type="http://schemas.openxmlformats.org/officeDocument/2006/relationships/oleObject" Target="../embeddings/oleObject290.bin"/><Relationship Id="rId9" Type="http://schemas.openxmlformats.org/officeDocument/2006/relationships/oleObject" Target="../embeddings/oleObject295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06.bin"/><Relationship Id="rId13" Type="http://schemas.openxmlformats.org/officeDocument/2006/relationships/oleObject" Target="../embeddings/oleObject311.bin"/><Relationship Id="rId3" Type="http://schemas.openxmlformats.org/officeDocument/2006/relationships/oleObject" Target="../embeddings/oleObject301.bin"/><Relationship Id="rId7" Type="http://schemas.openxmlformats.org/officeDocument/2006/relationships/oleObject" Target="../embeddings/oleObject305.bin"/><Relationship Id="rId12" Type="http://schemas.openxmlformats.org/officeDocument/2006/relationships/oleObject" Target="../embeddings/oleObject310.bin"/><Relationship Id="rId2" Type="http://schemas.openxmlformats.org/officeDocument/2006/relationships/oleObject" Target="../embeddings/oleObject300.bin"/><Relationship Id="rId1" Type="http://schemas.openxmlformats.org/officeDocument/2006/relationships/vmlDrawing" Target="../drawings/vmlDrawing27.vml"/><Relationship Id="rId6" Type="http://schemas.openxmlformats.org/officeDocument/2006/relationships/oleObject" Target="../embeddings/oleObject304.bin"/><Relationship Id="rId11" Type="http://schemas.openxmlformats.org/officeDocument/2006/relationships/oleObject" Target="../embeddings/oleObject309.bin"/><Relationship Id="rId5" Type="http://schemas.openxmlformats.org/officeDocument/2006/relationships/oleObject" Target="../embeddings/oleObject303.bin"/><Relationship Id="rId10" Type="http://schemas.openxmlformats.org/officeDocument/2006/relationships/oleObject" Target="../embeddings/oleObject308.bin"/><Relationship Id="rId4" Type="http://schemas.openxmlformats.org/officeDocument/2006/relationships/oleObject" Target="../embeddings/oleObject302.bin"/><Relationship Id="rId9" Type="http://schemas.openxmlformats.org/officeDocument/2006/relationships/oleObject" Target="../embeddings/oleObject30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9.bin"/><Relationship Id="rId13" Type="http://schemas.openxmlformats.org/officeDocument/2006/relationships/oleObject" Target="../embeddings/oleObject24.bin"/><Relationship Id="rId3" Type="http://schemas.openxmlformats.org/officeDocument/2006/relationships/oleObject" Target="../embeddings/oleObject14.bin"/><Relationship Id="rId7" Type="http://schemas.openxmlformats.org/officeDocument/2006/relationships/oleObject" Target="../embeddings/oleObject18.bin"/><Relationship Id="rId12" Type="http://schemas.openxmlformats.org/officeDocument/2006/relationships/oleObject" Target="../embeddings/oleObject23.bin"/><Relationship Id="rId2" Type="http://schemas.openxmlformats.org/officeDocument/2006/relationships/oleObject" Target="../embeddings/oleObject13.bin"/><Relationship Id="rId1" Type="http://schemas.openxmlformats.org/officeDocument/2006/relationships/vmlDrawing" Target="../drawings/vmlDrawing3.vml"/><Relationship Id="rId6" Type="http://schemas.openxmlformats.org/officeDocument/2006/relationships/oleObject" Target="../embeddings/oleObject17.bin"/><Relationship Id="rId11" Type="http://schemas.openxmlformats.org/officeDocument/2006/relationships/oleObject" Target="../embeddings/oleObject22.bin"/><Relationship Id="rId5" Type="http://schemas.openxmlformats.org/officeDocument/2006/relationships/oleObject" Target="../embeddings/oleObject16.bin"/><Relationship Id="rId10" Type="http://schemas.openxmlformats.org/officeDocument/2006/relationships/oleObject" Target="../embeddings/oleObject21.bin"/><Relationship Id="rId4" Type="http://schemas.openxmlformats.org/officeDocument/2006/relationships/oleObject" Target="../embeddings/oleObject15.bin"/><Relationship Id="rId9" Type="http://schemas.openxmlformats.org/officeDocument/2006/relationships/oleObject" Target="../embeddings/oleObject20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18.bin"/><Relationship Id="rId13" Type="http://schemas.openxmlformats.org/officeDocument/2006/relationships/oleObject" Target="../embeddings/oleObject323.bin"/><Relationship Id="rId3" Type="http://schemas.openxmlformats.org/officeDocument/2006/relationships/oleObject" Target="../embeddings/oleObject313.bin"/><Relationship Id="rId7" Type="http://schemas.openxmlformats.org/officeDocument/2006/relationships/oleObject" Target="../embeddings/oleObject317.bin"/><Relationship Id="rId12" Type="http://schemas.openxmlformats.org/officeDocument/2006/relationships/oleObject" Target="../embeddings/oleObject322.bin"/><Relationship Id="rId2" Type="http://schemas.openxmlformats.org/officeDocument/2006/relationships/oleObject" Target="../embeddings/oleObject312.bin"/><Relationship Id="rId1" Type="http://schemas.openxmlformats.org/officeDocument/2006/relationships/vmlDrawing" Target="../drawings/vmlDrawing28.vml"/><Relationship Id="rId6" Type="http://schemas.openxmlformats.org/officeDocument/2006/relationships/oleObject" Target="../embeddings/oleObject316.bin"/><Relationship Id="rId11" Type="http://schemas.openxmlformats.org/officeDocument/2006/relationships/oleObject" Target="../embeddings/oleObject321.bin"/><Relationship Id="rId5" Type="http://schemas.openxmlformats.org/officeDocument/2006/relationships/oleObject" Target="../embeddings/oleObject315.bin"/><Relationship Id="rId10" Type="http://schemas.openxmlformats.org/officeDocument/2006/relationships/oleObject" Target="../embeddings/oleObject320.bin"/><Relationship Id="rId4" Type="http://schemas.openxmlformats.org/officeDocument/2006/relationships/oleObject" Target="../embeddings/oleObject314.bin"/><Relationship Id="rId9" Type="http://schemas.openxmlformats.org/officeDocument/2006/relationships/oleObject" Target="../embeddings/oleObject319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30.bin"/><Relationship Id="rId13" Type="http://schemas.openxmlformats.org/officeDocument/2006/relationships/oleObject" Target="../embeddings/oleObject335.bin"/><Relationship Id="rId3" Type="http://schemas.openxmlformats.org/officeDocument/2006/relationships/oleObject" Target="../embeddings/oleObject325.bin"/><Relationship Id="rId7" Type="http://schemas.openxmlformats.org/officeDocument/2006/relationships/oleObject" Target="../embeddings/oleObject329.bin"/><Relationship Id="rId12" Type="http://schemas.openxmlformats.org/officeDocument/2006/relationships/oleObject" Target="../embeddings/oleObject334.bin"/><Relationship Id="rId2" Type="http://schemas.openxmlformats.org/officeDocument/2006/relationships/oleObject" Target="../embeddings/oleObject324.bin"/><Relationship Id="rId1" Type="http://schemas.openxmlformats.org/officeDocument/2006/relationships/vmlDrawing" Target="../drawings/vmlDrawing29.vml"/><Relationship Id="rId6" Type="http://schemas.openxmlformats.org/officeDocument/2006/relationships/oleObject" Target="../embeddings/oleObject328.bin"/><Relationship Id="rId11" Type="http://schemas.openxmlformats.org/officeDocument/2006/relationships/oleObject" Target="../embeddings/oleObject333.bin"/><Relationship Id="rId5" Type="http://schemas.openxmlformats.org/officeDocument/2006/relationships/oleObject" Target="../embeddings/oleObject327.bin"/><Relationship Id="rId10" Type="http://schemas.openxmlformats.org/officeDocument/2006/relationships/oleObject" Target="../embeddings/oleObject332.bin"/><Relationship Id="rId4" Type="http://schemas.openxmlformats.org/officeDocument/2006/relationships/oleObject" Target="../embeddings/oleObject326.bin"/><Relationship Id="rId9" Type="http://schemas.openxmlformats.org/officeDocument/2006/relationships/oleObject" Target="../embeddings/oleObject331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42.bin"/><Relationship Id="rId13" Type="http://schemas.openxmlformats.org/officeDocument/2006/relationships/oleObject" Target="../embeddings/oleObject347.bin"/><Relationship Id="rId3" Type="http://schemas.openxmlformats.org/officeDocument/2006/relationships/oleObject" Target="../embeddings/oleObject337.bin"/><Relationship Id="rId7" Type="http://schemas.openxmlformats.org/officeDocument/2006/relationships/oleObject" Target="../embeddings/oleObject341.bin"/><Relationship Id="rId12" Type="http://schemas.openxmlformats.org/officeDocument/2006/relationships/oleObject" Target="../embeddings/oleObject346.bin"/><Relationship Id="rId2" Type="http://schemas.openxmlformats.org/officeDocument/2006/relationships/oleObject" Target="../embeddings/oleObject336.bin"/><Relationship Id="rId1" Type="http://schemas.openxmlformats.org/officeDocument/2006/relationships/vmlDrawing" Target="../drawings/vmlDrawing30.vml"/><Relationship Id="rId6" Type="http://schemas.openxmlformats.org/officeDocument/2006/relationships/oleObject" Target="../embeddings/oleObject340.bin"/><Relationship Id="rId11" Type="http://schemas.openxmlformats.org/officeDocument/2006/relationships/oleObject" Target="../embeddings/oleObject345.bin"/><Relationship Id="rId5" Type="http://schemas.openxmlformats.org/officeDocument/2006/relationships/oleObject" Target="../embeddings/oleObject339.bin"/><Relationship Id="rId10" Type="http://schemas.openxmlformats.org/officeDocument/2006/relationships/oleObject" Target="../embeddings/oleObject344.bin"/><Relationship Id="rId4" Type="http://schemas.openxmlformats.org/officeDocument/2006/relationships/oleObject" Target="../embeddings/oleObject338.bin"/><Relationship Id="rId9" Type="http://schemas.openxmlformats.org/officeDocument/2006/relationships/oleObject" Target="../embeddings/oleObject343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54.bin"/><Relationship Id="rId13" Type="http://schemas.openxmlformats.org/officeDocument/2006/relationships/oleObject" Target="../embeddings/oleObject359.bin"/><Relationship Id="rId3" Type="http://schemas.openxmlformats.org/officeDocument/2006/relationships/oleObject" Target="../embeddings/oleObject349.bin"/><Relationship Id="rId7" Type="http://schemas.openxmlformats.org/officeDocument/2006/relationships/oleObject" Target="../embeddings/oleObject353.bin"/><Relationship Id="rId12" Type="http://schemas.openxmlformats.org/officeDocument/2006/relationships/oleObject" Target="../embeddings/oleObject358.bin"/><Relationship Id="rId2" Type="http://schemas.openxmlformats.org/officeDocument/2006/relationships/oleObject" Target="../embeddings/oleObject348.bin"/><Relationship Id="rId1" Type="http://schemas.openxmlformats.org/officeDocument/2006/relationships/vmlDrawing" Target="../drawings/vmlDrawing31.vml"/><Relationship Id="rId6" Type="http://schemas.openxmlformats.org/officeDocument/2006/relationships/oleObject" Target="../embeddings/oleObject352.bin"/><Relationship Id="rId11" Type="http://schemas.openxmlformats.org/officeDocument/2006/relationships/oleObject" Target="../embeddings/oleObject357.bin"/><Relationship Id="rId5" Type="http://schemas.openxmlformats.org/officeDocument/2006/relationships/oleObject" Target="../embeddings/oleObject351.bin"/><Relationship Id="rId10" Type="http://schemas.openxmlformats.org/officeDocument/2006/relationships/oleObject" Target="../embeddings/oleObject356.bin"/><Relationship Id="rId4" Type="http://schemas.openxmlformats.org/officeDocument/2006/relationships/oleObject" Target="../embeddings/oleObject350.bin"/><Relationship Id="rId9" Type="http://schemas.openxmlformats.org/officeDocument/2006/relationships/oleObject" Target="../embeddings/oleObject355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66.bin"/><Relationship Id="rId13" Type="http://schemas.openxmlformats.org/officeDocument/2006/relationships/oleObject" Target="../embeddings/oleObject371.bin"/><Relationship Id="rId3" Type="http://schemas.openxmlformats.org/officeDocument/2006/relationships/oleObject" Target="../embeddings/oleObject361.bin"/><Relationship Id="rId7" Type="http://schemas.openxmlformats.org/officeDocument/2006/relationships/oleObject" Target="../embeddings/oleObject365.bin"/><Relationship Id="rId12" Type="http://schemas.openxmlformats.org/officeDocument/2006/relationships/oleObject" Target="../embeddings/oleObject370.bin"/><Relationship Id="rId2" Type="http://schemas.openxmlformats.org/officeDocument/2006/relationships/oleObject" Target="../embeddings/oleObject360.bin"/><Relationship Id="rId1" Type="http://schemas.openxmlformats.org/officeDocument/2006/relationships/vmlDrawing" Target="../drawings/vmlDrawing32.vml"/><Relationship Id="rId6" Type="http://schemas.openxmlformats.org/officeDocument/2006/relationships/oleObject" Target="../embeddings/oleObject364.bin"/><Relationship Id="rId11" Type="http://schemas.openxmlformats.org/officeDocument/2006/relationships/oleObject" Target="../embeddings/oleObject369.bin"/><Relationship Id="rId5" Type="http://schemas.openxmlformats.org/officeDocument/2006/relationships/oleObject" Target="../embeddings/oleObject363.bin"/><Relationship Id="rId10" Type="http://schemas.openxmlformats.org/officeDocument/2006/relationships/oleObject" Target="../embeddings/oleObject368.bin"/><Relationship Id="rId4" Type="http://schemas.openxmlformats.org/officeDocument/2006/relationships/oleObject" Target="../embeddings/oleObject362.bin"/><Relationship Id="rId9" Type="http://schemas.openxmlformats.org/officeDocument/2006/relationships/oleObject" Target="../embeddings/oleObject367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78.bin"/><Relationship Id="rId13" Type="http://schemas.openxmlformats.org/officeDocument/2006/relationships/oleObject" Target="../embeddings/oleObject383.bin"/><Relationship Id="rId3" Type="http://schemas.openxmlformats.org/officeDocument/2006/relationships/oleObject" Target="../embeddings/oleObject373.bin"/><Relationship Id="rId7" Type="http://schemas.openxmlformats.org/officeDocument/2006/relationships/oleObject" Target="../embeddings/oleObject377.bin"/><Relationship Id="rId12" Type="http://schemas.openxmlformats.org/officeDocument/2006/relationships/oleObject" Target="../embeddings/oleObject382.bin"/><Relationship Id="rId2" Type="http://schemas.openxmlformats.org/officeDocument/2006/relationships/oleObject" Target="../embeddings/oleObject372.bin"/><Relationship Id="rId1" Type="http://schemas.openxmlformats.org/officeDocument/2006/relationships/vmlDrawing" Target="../drawings/vmlDrawing33.vml"/><Relationship Id="rId6" Type="http://schemas.openxmlformats.org/officeDocument/2006/relationships/oleObject" Target="../embeddings/oleObject376.bin"/><Relationship Id="rId11" Type="http://schemas.openxmlformats.org/officeDocument/2006/relationships/oleObject" Target="../embeddings/oleObject381.bin"/><Relationship Id="rId5" Type="http://schemas.openxmlformats.org/officeDocument/2006/relationships/oleObject" Target="../embeddings/oleObject375.bin"/><Relationship Id="rId10" Type="http://schemas.openxmlformats.org/officeDocument/2006/relationships/oleObject" Target="../embeddings/oleObject380.bin"/><Relationship Id="rId4" Type="http://schemas.openxmlformats.org/officeDocument/2006/relationships/oleObject" Target="../embeddings/oleObject374.bin"/><Relationship Id="rId9" Type="http://schemas.openxmlformats.org/officeDocument/2006/relationships/oleObject" Target="../embeddings/oleObject379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90.bin"/><Relationship Id="rId13" Type="http://schemas.openxmlformats.org/officeDocument/2006/relationships/oleObject" Target="../embeddings/oleObject395.bin"/><Relationship Id="rId3" Type="http://schemas.openxmlformats.org/officeDocument/2006/relationships/oleObject" Target="../embeddings/oleObject385.bin"/><Relationship Id="rId7" Type="http://schemas.openxmlformats.org/officeDocument/2006/relationships/oleObject" Target="../embeddings/oleObject389.bin"/><Relationship Id="rId12" Type="http://schemas.openxmlformats.org/officeDocument/2006/relationships/oleObject" Target="../embeddings/oleObject394.bin"/><Relationship Id="rId2" Type="http://schemas.openxmlformats.org/officeDocument/2006/relationships/oleObject" Target="../embeddings/oleObject384.bin"/><Relationship Id="rId1" Type="http://schemas.openxmlformats.org/officeDocument/2006/relationships/vmlDrawing" Target="../drawings/vmlDrawing34.vml"/><Relationship Id="rId6" Type="http://schemas.openxmlformats.org/officeDocument/2006/relationships/oleObject" Target="../embeddings/oleObject388.bin"/><Relationship Id="rId11" Type="http://schemas.openxmlformats.org/officeDocument/2006/relationships/oleObject" Target="../embeddings/oleObject393.bin"/><Relationship Id="rId5" Type="http://schemas.openxmlformats.org/officeDocument/2006/relationships/oleObject" Target="../embeddings/oleObject387.bin"/><Relationship Id="rId10" Type="http://schemas.openxmlformats.org/officeDocument/2006/relationships/oleObject" Target="../embeddings/oleObject392.bin"/><Relationship Id="rId4" Type="http://schemas.openxmlformats.org/officeDocument/2006/relationships/oleObject" Target="../embeddings/oleObject386.bin"/><Relationship Id="rId9" Type="http://schemas.openxmlformats.org/officeDocument/2006/relationships/oleObject" Target="../embeddings/oleObject391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02.bin"/><Relationship Id="rId13" Type="http://schemas.openxmlformats.org/officeDocument/2006/relationships/oleObject" Target="../embeddings/oleObject407.bin"/><Relationship Id="rId3" Type="http://schemas.openxmlformats.org/officeDocument/2006/relationships/oleObject" Target="../embeddings/oleObject397.bin"/><Relationship Id="rId7" Type="http://schemas.openxmlformats.org/officeDocument/2006/relationships/oleObject" Target="../embeddings/oleObject401.bin"/><Relationship Id="rId12" Type="http://schemas.openxmlformats.org/officeDocument/2006/relationships/oleObject" Target="../embeddings/oleObject406.bin"/><Relationship Id="rId2" Type="http://schemas.openxmlformats.org/officeDocument/2006/relationships/oleObject" Target="../embeddings/oleObject396.bin"/><Relationship Id="rId1" Type="http://schemas.openxmlformats.org/officeDocument/2006/relationships/vmlDrawing" Target="../drawings/vmlDrawing35.vml"/><Relationship Id="rId6" Type="http://schemas.openxmlformats.org/officeDocument/2006/relationships/oleObject" Target="../embeddings/oleObject400.bin"/><Relationship Id="rId11" Type="http://schemas.openxmlformats.org/officeDocument/2006/relationships/oleObject" Target="../embeddings/oleObject405.bin"/><Relationship Id="rId5" Type="http://schemas.openxmlformats.org/officeDocument/2006/relationships/oleObject" Target="../embeddings/oleObject399.bin"/><Relationship Id="rId10" Type="http://schemas.openxmlformats.org/officeDocument/2006/relationships/oleObject" Target="../embeddings/oleObject404.bin"/><Relationship Id="rId4" Type="http://schemas.openxmlformats.org/officeDocument/2006/relationships/oleObject" Target="../embeddings/oleObject398.bin"/><Relationship Id="rId9" Type="http://schemas.openxmlformats.org/officeDocument/2006/relationships/oleObject" Target="../embeddings/oleObject403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14.bin"/><Relationship Id="rId13" Type="http://schemas.openxmlformats.org/officeDocument/2006/relationships/oleObject" Target="../embeddings/oleObject419.bin"/><Relationship Id="rId3" Type="http://schemas.openxmlformats.org/officeDocument/2006/relationships/oleObject" Target="../embeddings/oleObject409.bin"/><Relationship Id="rId7" Type="http://schemas.openxmlformats.org/officeDocument/2006/relationships/oleObject" Target="../embeddings/oleObject413.bin"/><Relationship Id="rId12" Type="http://schemas.openxmlformats.org/officeDocument/2006/relationships/oleObject" Target="../embeddings/oleObject418.bin"/><Relationship Id="rId2" Type="http://schemas.openxmlformats.org/officeDocument/2006/relationships/oleObject" Target="../embeddings/oleObject408.bin"/><Relationship Id="rId1" Type="http://schemas.openxmlformats.org/officeDocument/2006/relationships/vmlDrawing" Target="../drawings/vmlDrawing36.vml"/><Relationship Id="rId6" Type="http://schemas.openxmlformats.org/officeDocument/2006/relationships/oleObject" Target="../embeddings/oleObject412.bin"/><Relationship Id="rId11" Type="http://schemas.openxmlformats.org/officeDocument/2006/relationships/oleObject" Target="../embeddings/oleObject417.bin"/><Relationship Id="rId5" Type="http://schemas.openxmlformats.org/officeDocument/2006/relationships/oleObject" Target="../embeddings/oleObject411.bin"/><Relationship Id="rId10" Type="http://schemas.openxmlformats.org/officeDocument/2006/relationships/oleObject" Target="../embeddings/oleObject416.bin"/><Relationship Id="rId4" Type="http://schemas.openxmlformats.org/officeDocument/2006/relationships/oleObject" Target="../embeddings/oleObject410.bin"/><Relationship Id="rId9" Type="http://schemas.openxmlformats.org/officeDocument/2006/relationships/oleObject" Target="../embeddings/oleObject415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26.bin"/><Relationship Id="rId13" Type="http://schemas.openxmlformats.org/officeDocument/2006/relationships/oleObject" Target="../embeddings/oleObject431.bin"/><Relationship Id="rId3" Type="http://schemas.openxmlformats.org/officeDocument/2006/relationships/oleObject" Target="../embeddings/oleObject421.bin"/><Relationship Id="rId7" Type="http://schemas.openxmlformats.org/officeDocument/2006/relationships/oleObject" Target="../embeddings/oleObject425.bin"/><Relationship Id="rId12" Type="http://schemas.openxmlformats.org/officeDocument/2006/relationships/oleObject" Target="../embeddings/oleObject430.bin"/><Relationship Id="rId2" Type="http://schemas.openxmlformats.org/officeDocument/2006/relationships/oleObject" Target="../embeddings/oleObject420.bin"/><Relationship Id="rId1" Type="http://schemas.openxmlformats.org/officeDocument/2006/relationships/vmlDrawing" Target="../drawings/vmlDrawing37.vml"/><Relationship Id="rId6" Type="http://schemas.openxmlformats.org/officeDocument/2006/relationships/oleObject" Target="../embeddings/oleObject424.bin"/><Relationship Id="rId11" Type="http://schemas.openxmlformats.org/officeDocument/2006/relationships/oleObject" Target="../embeddings/oleObject429.bin"/><Relationship Id="rId5" Type="http://schemas.openxmlformats.org/officeDocument/2006/relationships/oleObject" Target="../embeddings/oleObject423.bin"/><Relationship Id="rId10" Type="http://schemas.openxmlformats.org/officeDocument/2006/relationships/oleObject" Target="../embeddings/oleObject428.bin"/><Relationship Id="rId4" Type="http://schemas.openxmlformats.org/officeDocument/2006/relationships/oleObject" Target="../embeddings/oleObject422.bin"/><Relationship Id="rId9" Type="http://schemas.openxmlformats.org/officeDocument/2006/relationships/oleObject" Target="../embeddings/oleObject427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1.bin"/><Relationship Id="rId13" Type="http://schemas.openxmlformats.org/officeDocument/2006/relationships/oleObject" Target="../embeddings/oleObject36.bin"/><Relationship Id="rId3" Type="http://schemas.openxmlformats.org/officeDocument/2006/relationships/oleObject" Target="../embeddings/oleObject26.bin"/><Relationship Id="rId7" Type="http://schemas.openxmlformats.org/officeDocument/2006/relationships/oleObject" Target="../embeddings/oleObject30.bin"/><Relationship Id="rId12" Type="http://schemas.openxmlformats.org/officeDocument/2006/relationships/oleObject" Target="../embeddings/oleObject35.bin"/><Relationship Id="rId2" Type="http://schemas.openxmlformats.org/officeDocument/2006/relationships/oleObject" Target="../embeddings/oleObject25.bin"/><Relationship Id="rId1" Type="http://schemas.openxmlformats.org/officeDocument/2006/relationships/vmlDrawing" Target="../drawings/vmlDrawing4.vml"/><Relationship Id="rId6" Type="http://schemas.openxmlformats.org/officeDocument/2006/relationships/oleObject" Target="../embeddings/oleObject29.bin"/><Relationship Id="rId11" Type="http://schemas.openxmlformats.org/officeDocument/2006/relationships/oleObject" Target="../embeddings/oleObject34.bin"/><Relationship Id="rId5" Type="http://schemas.openxmlformats.org/officeDocument/2006/relationships/oleObject" Target="../embeddings/oleObject28.bin"/><Relationship Id="rId10" Type="http://schemas.openxmlformats.org/officeDocument/2006/relationships/oleObject" Target="../embeddings/oleObject33.bin"/><Relationship Id="rId4" Type="http://schemas.openxmlformats.org/officeDocument/2006/relationships/oleObject" Target="../embeddings/oleObject27.bin"/><Relationship Id="rId9" Type="http://schemas.openxmlformats.org/officeDocument/2006/relationships/oleObject" Target="../embeddings/oleObject32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38.bin"/><Relationship Id="rId13" Type="http://schemas.openxmlformats.org/officeDocument/2006/relationships/oleObject" Target="../embeddings/oleObject443.bin"/><Relationship Id="rId3" Type="http://schemas.openxmlformats.org/officeDocument/2006/relationships/oleObject" Target="../embeddings/oleObject433.bin"/><Relationship Id="rId7" Type="http://schemas.openxmlformats.org/officeDocument/2006/relationships/oleObject" Target="../embeddings/oleObject437.bin"/><Relationship Id="rId12" Type="http://schemas.openxmlformats.org/officeDocument/2006/relationships/oleObject" Target="../embeddings/oleObject442.bin"/><Relationship Id="rId2" Type="http://schemas.openxmlformats.org/officeDocument/2006/relationships/oleObject" Target="../embeddings/oleObject432.bin"/><Relationship Id="rId1" Type="http://schemas.openxmlformats.org/officeDocument/2006/relationships/vmlDrawing" Target="../drawings/vmlDrawing38.vml"/><Relationship Id="rId6" Type="http://schemas.openxmlformats.org/officeDocument/2006/relationships/oleObject" Target="../embeddings/oleObject436.bin"/><Relationship Id="rId11" Type="http://schemas.openxmlformats.org/officeDocument/2006/relationships/oleObject" Target="../embeddings/oleObject441.bin"/><Relationship Id="rId5" Type="http://schemas.openxmlformats.org/officeDocument/2006/relationships/oleObject" Target="../embeddings/oleObject435.bin"/><Relationship Id="rId10" Type="http://schemas.openxmlformats.org/officeDocument/2006/relationships/oleObject" Target="../embeddings/oleObject440.bin"/><Relationship Id="rId4" Type="http://schemas.openxmlformats.org/officeDocument/2006/relationships/oleObject" Target="../embeddings/oleObject434.bin"/><Relationship Id="rId9" Type="http://schemas.openxmlformats.org/officeDocument/2006/relationships/oleObject" Target="../embeddings/oleObject439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50.bin"/><Relationship Id="rId13" Type="http://schemas.openxmlformats.org/officeDocument/2006/relationships/oleObject" Target="../embeddings/oleObject455.bin"/><Relationship Id="rId3" Type="http://schemas.openxmlformats.org/officeDocument/2006/relationships/oleObject" Target="../embeddings/oleObject445.bin"/><Relationship Id="rId7" Type="http://schemas.openxmlformats.org/officeDocument/2006/relationships/oleObject" Target="../embeddings/oleObject449.bin"/><Relationship Id="rId12" Type="http://schemas.openxmlformats.org/officeDocument/2006/relationships/oleObject" Target="../embeddings/oleObject454.bin"/><Relationship Id="rId2" Type="http://schemas.openxmlformats.org/officeDocument/2006/relationships/oleObject" Target="../embeddings/oleObject444.bin"/><Relationship Id="rId1" Type="http://schemas.openxmlformats.org/officeDocument/2006/relationships/vmlDrawing" Target="../drawings/vmlDrawing39.vml"/><Relationship Id="rId6" Type="http://schemas.openxmlformats.org/officeDocument/2006/relationships/oleObject" Target="../embeddings/oleObject448.bin"/><Relationship Id="rId11" Type="http://schemas.openxmlformats.org/officeDocument/2006/relationships/oleObject" Target="../embeddings/oleObject453.bin"/><Relationship Id="rId5" Type="http://schemas.openxmlformats.org/officeDocument/2006/relationships/oleObject" Target="../embeddings/oleObject447.bin"/><Relationship Id="rId10" Type="http://schemas.openxmlformats.org/officeDocument/2006/relationships/oleObject" Target="../embeddings/oleObject452.bin"/><Relationship Id="rId4" Type="http://schemas.openxmlformats.org/officeDocument/2006/relationships/oleObject" Target="../embeddings/oleObject446.bin"/><Relationship Id="rId9" Type="http://schemas.openxmlformats.org/officeDocument/2006/relationships/oleObject" Target="../embeddings/oleObject451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62.bin"/><Relationship Id="rId13" Type="http://schemas.openxmlformats.org/officeDocument/2006/relationships/oleObject" Target="../embeddings/oleObject467.bin"/><Relationship Id="rId3" Type="http://schemas.openxmlformats.org/officeDocument/2006/relationships/oleObject" Target="../embeddings/oleObject457.bin"/><Relationship Id="rId7" Type="http://schemas.openxmlformats.org/officeDocument/2006/relationships/oleObject" Target="../embeddings/oleObject461.bin"/><Relationship Id="rId12" Type="http://schemas.openxmlformats.org/officeDocument/2006/relationships/oleObject" Target="../embeddings/oleObject466.bin"/><Relationship Id="rId2" Type="http://schemas.openxmlformats.org/officeDocument/2006/relationships/oleObject" Target="../embeddings/oleObject456.bin"/><Relationship Id="rId1" Type="http://schemas.openxmlformats.org/officeDocument/2006/relationships/vmlDrawing" Target="../drawings/vmlDrawing40.vml"/><Relationship Id="rId6" Type="http://schemas.openxmlformats.org/officeDocument/2006/relationships/oleObject" Target="../embeddings/oleObject460.bin"/><Relationship Id="rId11" Type="http://schemas.openxmlformats.org/officeDocument/2006/relationships/oleObject" Target="../embeddings/oleObject465.bin"/><Relationship Id="rId5" Type="http://schemas.openxmlformats.org/officeDocument/2006/relationships/oleObject" Target="../embeddings/oleObject459.bin"/><Relationship Id="rId10" Type="http://schemas.openxmlformats.org/officeDocument/2006/relationships/oleObject" Target="../embeddings/oleObject464.bin"/><Relationship Id="rId4" Type="http://schemas.openxmlformats.org/officeDocument/2006/relationships/oleObject" Target="../embeddings/oleObject458.bin"/><Relationship Id="rId9" Type="http://schemas.openxmlformats.org/officeDocument/2006/relationships/oleObject" Target="../embeddings/oleObject46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74.bin"/><Relationship Id="rId13" Type="http://schemas.openxmlformats.org/officeDocument/2006/relationships/oleObject" Target="../embeddings/oleObject479.bin"/><Relationship Id="rId3" Type="http://schemas.openxmlformats.org/officeDocument/2006/relationships/oleObject" Target="../embeddings/oleObject469.bin"/><Relationship Id="rId7" Type="http://schemas.openxmlformats.org/officeDocument/2006/relationships/oleObject" Target="../embeddings/oleObject473.bin"/><Relationship Id="rId12" Type="http://schemas.openxmlformats.org/officeDocument/2006/relationships/oleObject" Target="../embeddings/oleObject478.bin"/><Relationship Id="rId2" Type="http://schemas.openxmlformats.org/officeDocument/2006/relationships/oleObject" Target="../embeddings/oleObject468.bin"/><Relationship Id="rId1" Type="http://schemas.openxmlformats.org/officeDocument/2006/relationships/vmlDrawing" Target="../drawings/vmlDrawing41.vml"/><Relationship Id="rId6" Type="http://schemas.openxmlformats.org/officeDocument/2006/relationships/oleObject" Target="../embeddings/oleObject472.bin"/><Relationship Id="rId11" Type="http://schemas.openxmlformats.org/officeDocument/2006/relationships/oleObject" Target="../embeddings/oleObject477.bin"/><Relationship Id="rId5" Type="http://schemas.openxmlformats.org/officeDocument/2006/relationships/oleObject" Target="../embeddings/oleObject471.bin"/><Relationship Id="rId10" Type="http://schemas.openxmlformats.org/officeDocument/2006/relationships/oleObject" Target="../embeddings/oleObject476.bin"/><Relationship Id="rId4" Type="http://schemas.openxmlformats.org/officeDocument/2006/relationships/oleObject" Target="../embeddings/oleObject470.bin"/><Relationship Id="rId9" Type="http://schemas.openxmlformats.org/officeDocument/2006/relationships/oleObject" Target="../embeddings/oleObject475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86.bin"/><Relationship Id="rId13" Type="http://schemas.openxmlformats.org/officeDocument/2006/relationships/oleObject" Target="../embeddings/oleObject491.bin"/><Relationship Id="rId3" Type="http://schemas.openxmlformats.org/officeDocument/2006/relationships/oleObject" Target="../embeddings/oleObject481.bin"/><Relationship Id="rId7" Type="http://schemas.openxmlformats.org/officeDocument/2006/relationships/oleObject" Target="../embeddings/oleObject485.bin"/><Relationship Id="rId12" Type="http://schemas.openxmlformats.org/officeDocument/2006/relationships/oleObject" Target="../embeddings/oleObject490.bin"/><Relationship Id="rId2" Type="http://schemas.openxmlformats.org/officeDocument/2006/relationships/oleObject" Target="../embeddings/oleObject480.bin"/><Relationship Id="rId1" Type="http://schemas.openxmlformats.org/officeDocument/2006/relationships/vmlDrawing" Target="../drawings/vmlDrawing42.vml"/><Relationship Id="rId6" Type="http://schemas.openxmlformats.org/officeDocument/2006/relationships/oleObject" Target="../embeddings/oleObject484.bin"/><Relationship Id="rId11" Type="http://schemas.openxmlformats.org/officeDocument/2006/relationships/oleObject" Target="../embeddings/oleObject489.bin"/><Relationship Id="rId5" Type="http://schemas.openxmlformats.org/officeDocument/2006/relationships/oleObject" Target="../embeddings/oleObject483.bin"/><Relationship Id="rId10" Type="http://schemas.openxmlformats.org/officeDocument/2006/relationships/oleObject" Target="../embeddings/oleObject488.bin"/><Relationship Id="rId4" Type="http://schemas.openxmlformats.org/officeDocument/2006/relationships/oleObject" Target="../embeddings/oleObject482.bin"/><Relationship Id="rId9" Type="http://schemas.openxmlformats.org/officeDocument/2006/relationships/oleObject" Target="../embeddings/oleObject487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98.bin"/><Relationship Id="rId13" Type="http://schemas.openxmlformats.org/officeDocument/2006/relationships/oleObject" Target="../embeddings/oleObject503.bin"/><Relationship Id="rId3" Type="http://schemas.openxmlformats.org/officeDocument/2006/relationships/oleObject" Target="../embeddings/oleObject493.bin"/><Relationship Id="rId7" Type="http://schemas.openxmlformats.org/officeDocument/2006/relationships/oleObject" Target="../embeddings/oleObject497.bin"/><Relationship Id="rId12" Type="http://schemas.openxmlformats.org/officeDocument/2006/relationships/oleObject" Target="../embeddings/oleObject502.bin"/><Relationship Id="rId2" Type="http://schemas.openxmlformats.org/officeDocument/2006/relationships/oleObject" Target="../embeddings/oleObject492.bin"/><Relationship Id="rId1" Type="http://schemas.openxmlformats.org/officeDocument/2006/relationships/vmlDrawing" Target="../drawings/vmlDrawing43.vml"/><Relationship Id="rId6" Type="http://schemas.openxmlformats.org/officeDocument/2006/relationships/oleObject" Target="../embeddings/oleObject496.bin"/><Relationship Id="rId11" Type="http://schemas.openxmlformats.org/officeDocument/2006/relationships/oleObject" Target="../embeddings/oleObject501.bin"/><Relationship Id="rId5" Type="http://schemas.openxmlformats.org/officeDocument/2006/relationships/oleObject" Target="../embeddings/oleObject495.bin"/><Relationship Id="rId10" Type="http://schemas.openxmlformats.org/officeDocument/2006/relationships/oleObject" Target="../embeddings/oleObject500.bin"/><Relationship Id="rId4" Type="http://schemas.openxmlformats.org/officeDocument/2006/relationships/oleObject" Target="../embeddings/oleObject494.bin"/><Relationship Id="rId9" Type="http://schemas.openxmlformats.org/officeDocument/2006/relationships/oleObject" Target="../embeddings/oleObject499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10.bin"/><Relationship Id="rId13" Type="http://schemas.openxmlformats.org/officeDocument/2006/relationships/oleObject" Target="../embeddings/oleObject515.bin"/><Relationship Id="rId3" Type="http://schemas.openxmlformats.org/officeDocument/2006/relationships/oleObject" Target="../embeddings/oleObject505.bin"/><Relationship Id="rId7" Type="http://schemas.openxmlformats.org/officeDocument/2006/relationships/oleObject" Target="../embeddings/oleObject509.bin"/><Relationship Id="rId12" Type="http://schemas.openxmlformats.org/officeDocument/2006/relationships/oleObject" Target="../embeddings/oleObject514.bin"/><Relationship Id="rId2" Type="http://schemas.openxmlformats.org/officeDocument/2006/relationships/oleObject" Target="../embeddings/oleObject504.bin"/><Relationship Id="rId1" Type="http://schemas.openxmlformats.org/officeDocument/2006/relationships/vmlDrawing" Target="../drawings/vmlDrawing44.vml"/><Relationship Id="rId6" Type="http://schemas.openxmlformats.org/officeDocument/2006/relationships/oleObject" Target="../embeddings/oleObject508.bin"/><Relationship Id="rId11" Type="http://schemas.openxmlformats.org/officeDocument/2006/relationships/oleObject" Target="../embeddings/oleObject513.bin"/><Relationship Id="rId5" Type="http://schemas.openxmlformats.org/officeDocument/2006/relationships/oleObject" Target="../embeddings/oleObject507.bin"/><Relationship Id="rId10" Type="http://schemas.openxmlformats.org/officeDocument/2006/relationships/oleObject" Target="../embeddings/oleObject512.bin"/><Relationship Id="rId4" Type="http://schemas.openxmlformats.org/officeDocument/2006/relationships/oleObject" Target="../embeddings/oleObject506.bin"/><Relationship Id="rId9" Type="http://schemas.openxmlformats.org/officeDocument/2006/relationships/oleObject" Target="../embeddings/oleObject511.bin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22.bin"/><Relationship Id="rId13" Type="http://schemas.openxmlformats.org/officeDocument/2006/relationships/oleObject" Target="../embeddings/oleObject527.bin"/><Relationship Id="rId3" Type="http://schemas.openxmlformats.org/officeDocument/2006/relationships/oleObject" Target="../embeddings/oleObject517.bin"/><Relationship Id="rId7" Type="http://schemas.openxmlformats.org/officeDocument/2006/relationships/oleObject" Target="../embeddings/oleObject521.bin"/><Relationship Id="rId12" Type="http://schemas.openxmlformats.org/officeDocument/2006/relationships/oleObject" Target="../embeddings/oleObject526.bin"/><Relationship Id="rId2" Type="http://schemas.openxmlformats.org/officeDocument/2006/relationships/oleObject" Target="../embeddings/oleObject516.bin"/><Relationship Id="rId1" Type="http://schemas.openxmlformats.org/officeDocument/2006/relationships/vmlDrawing" Target="../drawings/vmlDrawing45.vml"/><Relationship Id="rId6" Type="http://schemas.openxmlformats.org/officeDocument/2006/relationships/oleObject" Target="../embeddings/oleObject520.bin"/><Relationship Id="rId11" Type="http://schemas.openxmlformats.org/officeDocument/2006/relationships/oleObject" Target="../embeddings/oleObject525.bin"/><Relationship Id="rId5" Type="http://schemas.openxmlformats.org/officeDocument/2006/relationships/oleObject" Target="../embeddings/oleObject519.bin"/><Relationship Id="rId10" Type="http://schemas.openxmlformats.org/officeDocument/2006/relationships/oleObject" Target="../embeddings/oleObject524.bin"/><Relationship Id="rId4" Type="http://schemas.openxmlformats.org/officeDocument/2006/relationships/oleObject" Target="../embeddings/oleObject518.bin"/><Relationship Id="rId9" Type="http://schemas.openxmlformats.org/officeDocument/2006/relationships/oleObject" Target="../embeddings/oleObject523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34.bin"/><Relationship Id="rId13" Type="http://schemas.openxmlformats.org/officeDocument/2006/relationships/oleObject" Target="../embeddings/oleObject539.bin"/><Relationship Id="rId3" Type="http://schemas.openxmlformats.org/officeDocument/2006/relationships/oleObject" Target="../embeddings/oleObject529.bin"/><Relationship Id="rId7" Type="http://schemas.openxmlformats.org/officeDocument/2006/relationships/oleObject" Target="../embeddings/oleObject533.bin"/><Relationship Id="rId12" Type="http://schemas.openxmlformats.org/officeDocument/2006/relationships/oleObject" Target="../embeddings/oleObject538.bin"/><Relationship Id="rId2" Type="http://schemas.openxmlformats.org/officeDocument/2006/relationships/oleObject" Target="../embeddings/oleObject528.bin"/><Relationship Id="rId1" Type="http://schemas.openxmlformats.org/officeDocument/2006/relationships/vmlDrawing" Target="../drawings/vmlDrawing46.vml"/><Relationship Id="rId6" Type="http://schemas.openxmlformats.org/officeDocument/2006/relationships/oleObject" Target="../embeddings/oleObject532.bin"/><Relationship Id="rId11" Type="http://schemas.openxmlformats.org/officeDocument/2006/relationships/oleObject" Target="../embeddings/oleObject537.bin"/><Relationship Id="rId5" Type="http://schemas.openxmlformats.org/officeDocument/2006/relationships/oleObject" Target="../embeddings/oleObject531.bin"/><Relationship Id="rId10" Type="http://schemas.openxmlformats.org/officeDocument/2006/relationships/oleObject" Target="../embeddings/oleObject536.bin"/><Relationship Id="rId4" Type="http://schemas.openxmlformats.org/officeDocument/2006/relationships/oleObject" Target="../embeddings/oleObject530.bin"/><Relationship Id="rId9" Type="http://schemas.openxmlformats.org/officeDocument/2006/relationships/oleObject" Target="../embeddings/oleObject535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46.bin"/><Relationship Id="rId13" Type="http://schemas.openxmlformats.org/officeDocument/2006/relationships/oleObject" Target="../embeddings/oleObject551.bin"/><Relationship Id="rId3" Type="http://schemas.openxmlformats.org/officeDocument/2006/relationships/oleObject" Target="../embeddings/oleObject541.bin"/><Relationship Id="rId7" Type="http://schemas.openxmlformats.org/officeDocument/2006/relationships/oleObject" Target="../embeddings/oleObject545.bin"/><Relationship Id="rId12" Type="http://schemas.openxmlformats.org/officeDocument/2006/relationships/oleObject" Target="../embeddings/oleObject550.bin"/><Relationship Id="rId2" Type="http://schemas.openxmlformats.org/officeDocument/2006/relationships/oleObject" Target="../embeddings/oleObject540.bin"/><Relationship Id="rId1" Type="http://schemas.openxmlformats.org/officeDocument/2006/relationships/vmlDrawing" Target="../drawings/vmlDrawing47.vml"/><Relationship Id="rId6" Type="http://schemas.openxmlformats.org/officeDocument/2006/relationships/oleObject" Target="../embeddings/oleObject544.bin"/><Relationship Id="rId11" Type="http://schemas.openxmlformats.org/officeDocument/2006/relationships/oleObject" Target="../embeddings/oleObject549.bin"/><Relationship Id="rId5" Type="http://schemas.openxmlformats.org/officeDocument/2006/relationships/oleObject" Target="../embeddings/oleObject543.bin"/><Relationship Id="rId10" Type="http://schemas.openxmlformats.org/officeDocument/2006/relationships/oleObject" Target="../embeddings/oleObject548.bin"/><Relationship Id="rId4" Type="http://schemas.openxmlformats.org/officeDocument/2006/relationships/oleObject" Target="../embeddings/oleObject542.bin"/><Relationship Id="rId9" Type="http://schemas.openxmlformats.org/officeDocument/2006/relationships/oleObject" Target="../embeddings/oleObject547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3.bin"/><Relationship Id="rId13" Type="http://schemas.openxmlformats.org/officeDocument/2006/relationships/oleObject" Target="../embeddings/oleObject48.bin"/><Relationship Id="rId3" Type="http://schemas.openxmlformats.org/officeDocument/2006/relationships/oleObject" Target="../embeddings/oleObject38.bin"/><Relationship Id="rId7" Type="http://schemas.openxmlformats.org/officeDocument/2006/relationships/oleObject" Target="../embeddings/oleObject42.bin"/><Relationship Id="rId12" Type="http://schemas.openxmlformats.org/officeDocument/2006/relationships/oleObject" Target="../embeddings/oleObject47.bin"/><Relationship Id="rId2" Type="http://schemas.openxmlformats.org/officeDocument/2006/relationships/oleObject" Target="../embeddings/oleObject37.bin"/><Relationship Id="rId1" Type="http://schemas.openxmlformats.org/officeDocument/2006/relationships/vmlDrawing" Target="../drawings/vmlDrawing5.vml"/><Relationship Id="rId6" Type="http://schemas.openxmlformats.org/officeDocument/2006/relationships/oleObject" Target="../embeddings/oleObject41.bin"/><Relationship Id="rId11" Type="http://schemas.openxmlformats.org/officeDocument/2006/relationships/oleObject" Target="../embeddings/oleObject46.bin"/><Relationship Id="rId5" Type="http://schemas.openxmlformats.org/officeDocument/2006/relationships/oleObject" Target="../embeddings/oleObject40.bin"/><Relationship Id="rId10" Type="http://schemas.openxmlformats.org/officeDocument/2006/relationships/oleObject" Target="../embeddings/oleObject45.bin"/><Relationship Id="rId4" Type="http://schemas.openxmlformats.org/officeDocument/2006/relationships/oleObject" Target="../embeddings/oleObject39.bin"/><Relationship Id="rId9" Type="http://schemas.openxmlformats.org/officeDocument/2006/relationships/oleObject" Target="../embeddings/oleObject44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58.bin"/><Relationship Id="rId13" Type="http://schemas.openxmlformats.org/officeDocument/2006/relationships/oleObject" Target="../embeddings/oleObject563.bin"/><Relationship Id="rId3" Type="http://schemas.openxmlformats.org/officeDocument/2006/relationships/oleObject" Target="../embeddings/oleObject553.bin"/><Relationship Id="rId7" Type="http://schemas.openxmlformats.org/officeDocument/2006/relationships/oleObject" Target="../embeddings/oleObject557.bin"/><Relationship Id="rId12" Type="http://schemas.openxmlformats.org/officeDocument/2006/relationships/oleObject" Target="../embeddings/oleObject562.bin"/><Relationship Id="rId2" Type="http://schemas.openxmlformats.org/officeDocument/2006/relationships/oleObject" Target="../embeddings/oleObject552.bin"/><Relationship Id="rId1" Type="http://schemas.openxmlformats.org/officeDocument/2006/relationships/vmlDrawing" Target="../drawings/vmlDrawing48.vml"/><Relationship Id="rId6" Type="http://schemas.openxmlformats.org/officeDocument/2006/relationships/oleObject" Target="../embeddings/oleObject556.bin"/><Relationship Id="rId11" Type="http://schemas.openxmlformats.org/officeDocument/2006/relationships/oleObject" Target="../embeddings/oleObject561.bin"/><Relationship Id="rId5" Type="http://schemas.openxmlformats.org/officeDocument/2006/relationships/oleObject" Target="../embeddings/oleObject555.bin"/><Relationship Id="rId10" Type="http://schemas.openxmlformats.org/officeDocument/2006/relationships/oleObject" Target="../embeddings/oleObject560.bin"/><Relationship Id="rId4" Type="http://schemas.openxmlformats.org/officeDocument/2006/relationships/oleObject" Target="../embeddings/oleObject554.bin"/><Relationship Id="rId9" Type="http://schemas.openxmlformats.org/officeDocument/2006/relationships/oleObject" Target="../embeddings/oleObject559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70.bin"/><Relationship Id="rId3" Type="http://schemas.openxmlformats.org/officeDocument/2006/relationships/oleObject" Target="../embeddings/oleObject565.bin"/><Relationship Id="rId7" Type="http://schemas.openxmlformats.org/officeDocument/2006/relationships/oleObject" Target="../embeddings/oleObject569.bin"/><Relationship Id="rId12" Type="http://schemas.openxmlformats.org/officeDocument/2006/relationships/oleObject" Target="../embeddings/oleObject574.bin"/><Relationship Id="rId2" Type="http://schemas.openxmlformats.org/officeDocument/2006/relationships/oleObject" Target="../embeddings/oleObject564.bin"/><Relationship Id="rId1" Type="http://schemas.openxmlformats.org/officeDocument/2006/relationships/vmlDrawing" Target="../drawings/vmlDrawing49.vml"/><Relationship Id="rId6" Type="http://schemas.openxmlformats.org/officeDocument/2006/relationships/oleObject" Target="../embeddings/oleObject568.bin"/><Relationship Id="rId11" Type="http://schemas.openxmlformats.org/officeDocument/2006/relationships/oleObject" Target="../embeddings/oleObject573.bin"/><Relationship Id="rId5" Type="http://schemas.openxmlformats.org/officeDocument/2006/relationships/oleObject" Target="../embeddings/oleObject567.bin"/><Relationship Id="rId10" Type="http://schemas.openxmlformats.org/officeDocument/2006/relationships/oleObject" Target="../embeddings/oleObject572.bin"/><Relationship Id="rId4" Type="http://schemas.openxmlformats.org/officeDocument/2006/relationships/oleObject" Target="../embeddings/oleObject566.bin"/><Relationship Id="rId9" Type="http://schemas.openxmlformats.org/officeDocument/2006/relationships/oleObject" Target="../embeddings/oleObject57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81.bin"/><Relationship Id="rId13" Type="http://schemas.openxmlformats.org/officeDocument/2006/relationships/oleObject" Target="../embeddings/oleObject586.bin"/><Relationship Id="rId3" Type="http://schemas.openxmlformats.org/officeDocument/2006/relationships/oleObject" Target="../embeddings/oleObject576.bin"/><Relationship Id="rId7" Type="http://schemas.openxmlformats.org/officeDocument/2006/relationships/oleObject" Target="../embeddings/oleObject580.bin"/><Relationship Id="rId12" Type="http://schemas.openxmlformats.org/officeDocument/2006/relationships/oleObject" Target="../embeddings/oleObject585.bin"/><Relationship Id="rId2" Type="http://schemas.openxmlformats.org/officeDocument/2006/relationships/oleObject" Target="../embeddings/oleObject575.bin"/><Relationship Id="rId1" Type="http://schemas.openxmlformats.org/officeDocument/2006/relationships/vmlDrawing" Target="../drawings/vmlDrawing50.vml"/><Relationship Id="rId6" Type="http://schemas.openxmlformats.org/officeDocument/2006/relationships/oleObject" Target="../embeddings/oleObject579.bin"/><Relationship Id="rId11" Type="http://schemas.openxmlformats.org/officeDocument/2006/relationships/oleObject" Target="../embeddings/oleObject584.bin"/><Relationship Id="rId5" Type="http://schemas.openxmlformats.org/officeDocument/2006/relationships/oleObject" Target="../embeddings/oleObject578.bin"/><Relationship Id="rId10" Type="http://schemas.openxmlformats.org/officeDocument/2006/relationships/oleObject" Target="../embeddings/oleObject583.bin"/><Relationship Id="rId4" Type="http://schemas.openxmlformats.org/officeDocument/2006/relationships/oleObject" Target="../embeddings/oleObject577.bin"/><Relationship Id="rId9" Type="http://schemas.openxmlformats.org/officeDocument/2006/relationships/oleObject" Target="../embeddings/oleObject582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93.bin"/><Relationship Id="rId13" Type="http://schemas.openxmlformats.org/officeDocument/2006/relationships/oleObject" Target="../embeddings/oleObject598.bin"/><Relationship Id="rId3" Type="http://schemas.openxmlformats.org/officeDocument/2006/relationships/oleObject" Target="../embeddings/oleObject588.bin"/><Relationship Id="rId7" Type="http://schemas.openxmlformats.org/officeDocument/2006/relationships/oleObject" Target="../embeddings/oleObject592.bin"/><Relationship Id="rId12" Type="http://schemas.openxmlformats.org/officeDocument/2006/relationships/oleObject" Target="../embeddings/oleObject597.bin"/><Relationship Id="rId2" Type="http://schemas.openxmlformats.org/officeDocument/2006/relationships/oleObject" Target="../embeddings/oleObject587.bin"/><Relationship Id="rId1" Type="http://schemas.openxmlformats.org/officeDocument/2006/relationships/vmlDrawing" Target="../drawings/vmlDrawing51.vml"/><Relationship Id="rId6" Type="http://schemas.openxmlformats.org/officeDocument/2006/relationships/oleObject" Target="../embeddings/oleObject591.bin"/><Relationship Id="rId11" Type="http://schemas.openxmlformats.org/officeDocument/2006/relationships/oleObject" Target="../embeddings/oleObject596.bin"/><Relationship Id="rId5" Type="http://schemas.openxmlformats.org/officeDocument/2006/relationships/oleObject" Target="../embeddings/oleObject590.bin"/><Relationship Id="rId10" Type="http://schemas.openxmlformats.org/officeDocument/2006/relationships/oleObject" Target="../embeddings/oleObject595.bin"/><Relationship Id="rId4" Type="http://schemas.openxmlformats.org/officeDocument/2006/relationships/oleObject" Target="../embeddings/oleObject589.bin"/><Relationship Id="rId9" Type="http://schemas.openxmlformats.org/officeDocument/2006/relationships/oleObject" Target="../embeddings/oleObject594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05.bin"/><Relationship Id="rId13" Type="http://schemas.openxmlformats.org/officeDocument/2006/relationships/oleObject" Target="../embeddings/oleObject610.bin"/><Relationship Id="rId3" Type="http://schemas.openxmlformats.org/officeDocument/2006/relationships/oleObject" Target="../embeddings/oleObject600.bin"/><Relationship Id="rId7" Type="http://schemas.openxmlformats.org/officeDocument/2006/relationships/oleObject" Target="../embeddings/oleObject604.bin"/><Relationship Id="rId12" Type="http://schemas.openxmlformats.org/officeDocument/2006/relationships/oleObject" Target="../embeddings/oleObject609.bin"/><Relationship Id="rId2" Type="http://schemas.openxmlformats.org/officeDocument/2006/relationships/oleObject" Target="../embeddings/oleObject599.bin"/><Relationship Id="rId1" Type="http://schemas.openxmlformats.org/officeDocument/2006/relationships/vmlDrawing" Target="../drawings/vmlDrawing52.vml"/><Relationship Id="rId6" Type="http://schemas.openxmlformats.org/officeDocument/2006/relationships/oleObject" Target="../embeddings/oleObject603.bin"/><Relationship Id="rId11" Type="http://schemas.openxmlformats.org/officeDocument/2006/relationships/oleObject" Target="../embeddings/oleObject608.bin"/><Relationship Id="rId5" Type="http://schemas.openxmlformats.org/officeDocument/2006/relationships/oleObject" Target="../embeddings/oleObject602.bin"/><Relationship Id="rId10" Type="http://schemas.openxmlformats.org/officeDocument/2006/relationships/oleObject" Target="../embeddings/oleObject607.bin"/><Relationship Id="rId4" Type="http://schemas.openxmlformats.org/officeDocument/2006/relationships/oleObject" Target="../embeddings/oleObject601.bin"/><Relationship Id="rId9" Type="http://schemas.openxmlformats.org/officeDocument/2006/relationships/oleObject" Target="../embeddings/oleObject606.bin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17.bin"/><Relationship Id="rId13" Type="http://schemas.openxmlformats.org/officeDocument/2006/relationships/oleObject" Target="../embeddings/oleObject622.bin"/><Relationship Id="rId3" Type="http://schemas.openxmlformats.org/officeDocument/2006/relationships/oleObject" Target="../embeddings/oleObject612.bin"/><Relationship Id="rId7" Type="http://schemas.openxmlformats.org/officeDocument/2006/relationships/oleObject" Target="../embeddings/oleObject616.bin"/><Relationship Id="rId12" Type="http://schemas.openxmlformats.org/officeDocument/2006/relationships/oleObject" Target="../embeddings/oleObject621.bin"/><Relationship Id="rId2" Type="http://schemas.openxmlformats.org/officeDocument/2006/relationships/oleObject" Target="../embeddings/oleObject611.bin"/><Relationship Id="rId1" Type="http://schemas.openxmlformats.org/officeDocument/2006/relationships/vmlDrawing" Target="../drawings/vmlDrawing53.vml"/><Relationship Id="rId6" Type="http://schemas.openxmlformats.org/officeDocument/2006/relationships/oleObject" Target="../embeddings/oleObject615.bin"/><Relationship Id="rId11" Type="http://schemas.openxmlformats.org/officeDocument/2006/relationships/oleObject" Target="../embeddings/oleObject620.bin"/><Relationship Id="rId5" Type="http://schemas.openxmlformats.org/officeDocument/2006/relationships/oleObject" Target="../embeddings/oleObject614.bin"/><Relationship Id="rId10" Type="http://schemas.openxmlformats.org/officeDocument/2006/relationships/oleObject" Target="../embeddings/oleObject619.bin"/><Relationship Id="rId4" Type="http://schemas.openxmlformats.org/officeDocument/2006/relationships/oleObject" Target="../embeddings/oleObject613.bin"/><Relationship Id="rId9" Type="http://schemas.openxmlformats.org/officeDocument/2006/relationships/oleObject" Target="../embeddings/oleObject618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29.bin"/><Relationship Id="rId13" Type="http://schemas.openxmlformats.org/officeDocument/2006/relationships/oleObject" Target="../embeddings/oleObject634.bin"/><Relationship Id="rId3" Type="http://schemas.openxmlformats.org/officeDocument/2006/relationships/oleObject" Target="../embeddings/oleObject624.bin"/><Relationship Id="rId7" Type="http://schemas.openxmlformats.org/officeDocument/2006/relationships/oleObject" Target="../embeddings/oleObject628.bin"/><Relationship Id="rId12" Type="http://schemas.openxmlformats.org/officeDocument/2006/relationships/oleObject" Target="../embeddings/oleObject633.bin"/><Relationship Id="rId2" Type="http://schemas.openxmlformats.org/officeDocument/2006/relationships/oleObject" Target="../embeddings/oleObject623.bin"/><Relationship Id="rId1" Type="http://schemas.openxmlformats.org/officeDocument/2006/relationships/vmlDrawing" Target="../drawings/vmlDrawing54.vml"/><Relationship Id="rId6" Type="http://schemas.openxmlformats.org/officeDocument/2006/relationships/oleObject" Target="../embeddings/oleObject627.bin"/><Relationship Id="rId11" Type="http://schemas.openxmlformats.org/officeDocument/2006/relationships/oleObject" Target="../embeddings/oleObject632.bin"/><Relationship Id="rId5" Type="http://schemas.openxmlformats.org/officeDocument/2006/relationships/oleObject" Target="../embeddings/oleObject626.bin"/><Relationship Id="rId10" Type="http://schemas.openxmlformats.org/officeDocument/2006/relationships/oleObject" Target="../embeddings/oleObject631.bin"/><Relationship Id="rId4" Type="http://schemas.openxmlformats.org/officeDocument/2006/relationships/oleObject" Target="../embeddings/oleObject625.bin"/><Relationship Id="rId9" Type="http://schemas.openxmlformats.org/officeDocument/2006/relationships/oleObject" Target="../embeddings/oleObject630.bin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41.bin"/><Relationship Id="rId13" Type="http://schemas.openxmlformats.org/officeDocument/2006/relationships/oleObject" Target="../embeddings/oleObject646.bin"/><Relationship Id="rId3" Type="http://schemas.openxmlformats.org/officeDocument/2006/relationships/oleObject" Target="../embeddings/oleObject636.bin"/><Relationship Id="rId7" Type="http://schemas.openxmlformats.org/officeDocument/2006/relationships/oleObject" Target="../embeddings/oleObject640.bin"/><Relationship Id="rId12" Type="http://schemas.openxmlformats.org/officeDocument/2006/relationships/oleObject" Target="../embeddings/oleObject645.bin"/><Relationship Id="rId2" Type="http://schemas.openxmlformats.org/officeDocument/2006/relationships/oleObject" Target="../embeddings/oleObject635.bin"/><Relationship Id="rId1" Type="http://schemas.openxmlformats.org/officeDocument/2006/relationships/vmlDrawing" Target="../drawings/vmlDrawing55.vml"/><Relationship Id="rId6" Type="http://schemas.openxmlformats.org/officeDocument/2006/relationships/oleObject" Target="../embeddings/oleObject639.bin"/><Relationship Id="rId11" Type="http://schemas.openxmlformats.org/officeDocument/2006/relationships/oleObject" Target="../embeddings/oleObject644.bin"/><Relationship Id="rId5" Type="http://schemas.openxmlformats.org/officeDocument/2006/relationships/oleObject" Target="../embeddings/oleObject638.bin"/><Relationship Id="rId10" Type="http://schemas.openxmlformats.org/officeDocument/2006/relationships/oleObject" Target="../embeddings/oleObject643.bin"/><Relationship Id="rId4" Type="http://schemas.openxmlformats.org/officeDocument/2006/relationships/oleObject" Target="../embeddings/oleObject637.bin"/><Relationship Id="rId9" Type="http://schemas.openxmlformats.org/officeDocument/2006/relationships/oleObject" Target="../embeddings/oleObject642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53.bin"/><Relationship Id="rId13" Type="http://schemas.openxmlformats.org/officeDocument/2006/relationships/oleObject" Target="../embeddings/oleObject658.bin"/><Relationship Id="rId3" Type="http://schemas.openxmlformats.org/officeDocument/2006/relationships/oleObject" Target="../embeddings/oleObject648.bin"/><Relationship Id="rId7" Type="http://schemas.openxmlformats.org/officeDocument/2006/relationships/oleObject" Target="../embeddings/oleObject652.bin"/><Relationship Id="rId12" Type="http://schemas.openxmlformats.org/officeDocument/2006/relationships/oleObject" Target="../embeddings/oleObject657.bin"/><Relationship Id="rId2" Type="http://schemas.openxmlformats.org/officeDocument/2006/relationships/oleObject" Target="../embeddings/oleObject647.bin"/><Relationship Id="rId1" Type="http://schemas.openxmlformats.org/officeDocument/2006/relationships/vmlDrawing" Target="../drawings/vmlDrawing56.vml"/><Relationship Id="rId6" Type="http://schemas.openxmlformats.org/officeDocument/2006/relationships/oleObject" Target="../embeddings/oleObject651.bin"/><Relationship Id="rId11" Type="http://schemas.openxmlformats.org/officeDocument/2006/relationships/oleObject" Target="../embeddings/oleObject656.bin"/><Relationship Id="rId5" Type="http://schemas.openxmlformats.org/officeDocument/2006/relationships/oleObject" Target="../embeddings/oleObject650.bin"/><Relationship Id="rId10" Type="http://schemas.openxmlformats.org/officeDocument/2006/relationships/oleObject" Target="../embeddings/oleObject655.bin"/><Relationship Id="rId4" Type="http://schemas.openxmlformats.org/officeDocument/2006/relationships/oleObject" Target="../embeddings/oleObject649.bin"/><Relationship Id="rId9" Type="http://schemas.openxmlformats.org/officeDocument/2006/relationships/oleObject" Target="../embeddings/oleObject6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64.bin"/><Relationship Id="rId13" Type="http://schemas.openxmlformats.org/officeDocument/2006/relationships/oleObject" Target="../embeddings/oleObject669.bin"/><Relationship Id="rId3" Type="http://schemas.openxmlformats.org/officeDocument/2006/relationships/oleObject" Target="../embeddings/oleObject659.bin"/><Relationship Id="rId7" Type="http://schemas.openxmlformats.org/officeDocument/2006/relationships/oleObject" Target="../embeddings/oleObject663.bin"/><Relationship Id="rId12" Type="http://schemas.openxmlformats.org/officeDocument/2006/relationships/oleObject" Target="../embeddings/oleObject668.bin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662.bin"/><Relationship Id="rId11" Type="http://schemas.openxmlformats.org/officeDocument/2006/relationships/oleObject" Target="../embeddings/oleObject667.bin"/><Relationship Id="rId5" Type="http://schemas.openxmlformats.org/officeDocument/2006/relationships/oleObject" Target="../embeddings/oleObject661.bin"/><Relationship Id="rId10" Type="http://schemas.openxmlformats.org/officeDocument/2006/relationships/oleObject" Target="../embeddings/oleObject666.bin"/><Relationship Id="rId4" Type="http://schemas.openxmlformats.org/officeDocument/2006/relationships/oleObject" Target="../embeddings/oleObject660.bin"/><Relationship Id="rId9" Type="http://schemas.openxmlformats.org/officeDocument/2006/relationships/oleObject" Target="../embeddings/oleObject665.bin"/><Relationship Id="rId14" Type="http://schemas.openxmlformats.org/officeDocument/2006/relationships/oleObject" Target="../embeddings/oleObject67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5.bin"/><Relationship Id="rId3" Type="http://schemas.openxmlformats.org/officeDocument/2006/relationships/oleObject" Target="../embeddings/oleObject50.bin"/><Relationship Id="rId7" Type="http://schemas.openxmlformats.org/officeDocument/2006/relationships/oleObject" Target="../embeddings/oleObject54.bin"/><Relationship Id="rId12" Type="http://schemas.openxmlformats.org/officeDocument/2006/relationships/oleObject" Target="../embeddings/oleObject59.bin"/><Relationship Id="rId2" Type="http://schemas.openxmlformats.org/officeDocument/2006/relationships/oleObject" Target="../embeddings/oleObject49.bin"/><Relationship Id="rId1" Type="http://schemas.openxmlformats.org/officeDocument/2006/relationships/vmlDrawing" Target="../drawings/vmlDrawing6.vml"/><Relationship Id="rId6" Type="http://schemas.openxmlformats.org/officeDocument/2006/relationships/oleObject" Target="../embeddings/oleObject53.bin"/><Relationship Id="rId11" Type="http://schemas.openxmlformats.org/officeDocument/2006/relationships/oleObject" Target="../embeddings/oleObject58.bin"/><Relationship Id="rId5" Type="http://schemas.openxmlformats.org/officeDocument/2006/relationships/oleObject" Target="../embeddings/oleObject52.bin"/><Relationship Id="rId10" Type="http://schemas.openxmlformats.org/officeDocument/2006/relationships/oleObject" Target="../embeddings/oleObject57.bin"/><Relationship Id="rId4" Type="http://schemas.openxmlformats.org/officeDocument/2006/relationships/oleObject" Target="../embeddings/oleObject51.bin"/><Relationship Id="rId9" Type="http://schemas.openxmlformats.org/officeDocument/2006/relationships/oleObject" Target="../embeddings/oleObject5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6.bin"/><Relationship Id="rId13" Type="http://schemas.openxmlformats.org/officeDocument/2006/relationships/oleObject" Target="../embeddings/oleObject71.bin"/><Relationship Id="rId3" Type="http://schemas.openxmlformats.org/officeDocument/2006/relationships/oleObject" Target="../embeddings/oleObject61.bin"/><Relationship Id="rId7" Type="http://schemas.openxmlformats.org/officeDocument/2006/relationships/oleObject" Target="../embeddings/oleObject65.bin"/><Relationship Id="rId12" Type="http://schemas.openxmlformats.org/officeDocument/2006/relationships/oleObject" Target="../embeddings/oleObject70.bin"/><Relationship Id="rId2" Type="http://schemas.openxmlformats.org/officeDocument/2006/relationships/oleObject" Target="../embeddings/oleObject60.bin"/><Relationship Id="rId1" Type="http://schemas.openxmlformats.org/officeDocument/2006/relationships/vmlDrawing" Target="../drawings/vmlDrawing7.vml"/><Relationship Id="rId6" Type="http://schemas.openxmlformats.org/officeDocument/2006/relationships/oleObject" Target="../embeddings/oleObject64.bin"/><Relationship Id="rId11" Type="http://schemas.openxmlformats.org/officeDocument/2006/relationships/oleObject" Target="../embeddings/oleObject69.bin"/><Relationship Id="rId5" Type="http://schemas.openxmlformats.org/officeDocument/2006/relationships/oleObject" Target="../embeddings/oleObject63.bin"/><Relationship Id="rId10" Type="http://schemas.openxmlformats.org/officeDocument/2006/relationships/oleObject" Target="../embeddings/oleObject68.bin"/><Relationship Id="rId4" Type="http://schemas.openxmlformats.org/officeDocument/2006/relationships/oleObject" Target="../embeddings/oleObject62.bin"/><Relationship Id="rId9" Type="http://schemas.openxmlformats.org/officeDocument/2006/relationships/oleObject" Target="../embeddings/oleObject6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8.bin"/><Relationship Id="rId13" Type="http://schemas.openxmlformats.org/officeDocument/2006/relationships/oleObject" Target="../embeddings/oleObject83.bin"/><Relationship Id="rId3" Type="http://schemas.openxmlformats.org/officeDocument/2006/relationships/oleObject" Target="../embeddings/oleObject73.bin"/><Relationship Id="rId7" Type="http://schemas.openxmlformats.org/officeDocument/2006/relationships/oleObject" Target="../embeddings/oleObject77.bin"/><Relationship Id="rId12" Type="http://schemas.openxmlformats.org/officeDocument/2006/relationships/oleObject" Target="../embeddings/oleObject82.bin"/><Relationship Id="rId2" Type="http://schemas.openxmlformats.org/officeDocument/2006/relationships/oleObject" Target="../embeddings/oleObject72.bin"/><Relationship Id="rId1" Type="http://schemas.openxmlformats.org/officeDocument/2006/relationships/vmlDrawing" Target="../drawings/vmlDrawing8.vml"/><Relationship Id="rId6" Type="http://schemas.openxmlformats.org/officeDocument/2006/relationships/oleObject" Target="../embeddings/oleObject76.bin"/><Relationship Id="rId11" Type="http://schemas.openxmlformats.org/officeDocument/2006/relationships/oleObject" Target="../embeddings/oleObject81.bin"/><Relationship Id="rId5" Type="http://schemas.openxmlformats.org/officeDocument/2006/relationships/oleObject" Target="../embeddings/oleObject75.bin"/><Relationship Id="rId10" Type="http://schemas.openxmlformats.org/officeDocument/2006/relationships/oleObject" Target="../embeddings/oleObject80.bin"/><Relationship Id="rId4" Type="http://schemas.openxmlformats.org/officeDocument/2006/relationships/oleObject" Target="../embeddings/oleObject74.bin"/><Relationship Id="rId9" Type="http://schemas.openxmlformats.org/officeDocument/2006/relationships/oleObject" Target="../embeddings/oleObject7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rgb="FF00B050"/>
    <pageSetUpPr fitToPage="1"/>
  </sheetPr>
  <dimension ref="A1:AL79"/>
  <sheetViews>
    <sheetView tabSelected="1" topLeftCell="L1" workbookViewId="0">
      <selection activeCell="X9" sqref="X9"/>
    </sheetView>
  </sheetViews>
  <sheetFormatPr defaultRowHeight="15"/>
  <cols>
    <col min="1" max="1" width="17.28515625" style="50" customWidth="1"/>
    <col min="2" max="2" width="11.7109375" style="50" customWidth="1"/>
    <col min="3" max="3" width="11.7109375" style="50" bestFit="1" customWidth="1"/>
    <col min="4" max="4" width="11.42578125" style="50" customWidth="1"/>
    <col min="5" max="5" width="10.85546875" style="50" bestFit="1" customWidth="1"/>
    <col min="6" max="6" width="11.5703125" style="50" customWidth="1"/>
    <col min="7" max="7" width="14.7109375" style="50" bestFit="1" customWidth="1"/>
    <col min="8" max="8" width="10" style="50" bestFit="1" customWidth="1"/>
    <col min="9" max="9" width="7.42578125" style="51" bestFit="1" customWidth="1"/>
    <col min="10" max="10" width="11.7109375" style="50" bestFit="1" customWidth="1"/>
    <col min="11" max="11" width="12.7109375" style="50" bestFit="1" customWidth="1"/>
    <col min="12" max="12" width="11" style="50" bestFit="1" customWidth="1"/>
    <col min="13" max="13" width="10.85546875" style="50" bestFit="1" customWidth="1"/>
    <col min="14" max="14" width="6.5703125" style="50" bestFit="1" customWidth="1"/>
    <col min="15" max="15" width="7.28515625" style="50" bestFit="1" customWidth="1"/>
    <col min="16" max="16" width="8.28515625" style="50" bestFit="1" customWidth="1"/>
    <col min="17" max="17" width="10.5703125" style="50" bestFit="1" customWidth="1"/>
    <col min="18" max="18" width="5.7109375" style="50" customWidth="1"/>
    <col min="19" max="19" width="16" style="50" bestFit="1" customWidth="1"/>
    <col min="20" max="20" width="17.5703125" style="50" bestFit="1" customWidth="1"/>
    <col min="21" max="21" width="15.7109375" style="50" bestFit="1" customWidth="1"/>
    <col min="22" max="22" width="11" style="50" bestFit="1" customWidth="1"/>
    <col min="23" max="24" width="11.42578125" style="50" customWidth="1"/>
    <col min="25" max="25" width="7.5703125" style="50" bestFit="1" customWidth="1"/>
    <col min="26" max="26" width="7.85546875" style="50" bestFit="1" customWidth="1"/>
    <col min="27" max="27" width="9.140625" style="50" customWidth="1"/>
    <col min="28" max="28" width="5.7109375" style="50" customWidth="1"/>
    <col min="29" max="29" width="17.5703125" style="50" bestFit="1" customWidth="1"/>
    <col min="30" max="30" width="15.7109375" style="50" bestFit="1" customWidth="1"/>
    <col min="31" max="31" width="11" style="50" bestFit="1" customWidth="1"/>
    <col min="32" max="32" width="10.28515625" style="50" customWidth="1"/>
    <col min="33" max="33" width="9.42578125" style="50" customWidth="1"/>
    <col min="34" max="34" width="7.28515625" style="50" bestFit="1" customWidth="1"/>
    <col min="35" max="35" width="9.140625" style="50"/>
    <col min="36" max="36" width="7.140625" style="50" bestFit="1" customWidth="1"/>
    <col min="37" max="16384" width="9.140625" style="50"/>
  </cols>
  <sheetData>
    <row r="1" spans="1:36" ht="15" customHeight="1">
      <c r="A1" s="316" t="s">
        <v>134</v>
      </c>
      <c r="B1" s="316"/>
      <c r="C1" s="316"/>
      <c r="D1" s="316"/>
      <c r="S1" s="318" t="s">
        <v>134</v>
      </c>
      <c r="T1" s="318"/>
      <c r="U1" s="318"/>
    </row>
    <row r="2" spans="1:36">
      <c r="A2" s="3"/>
      <c r="B2" s="49"/>
      <c r="C2" s="49"/>
    </row>
    <row r="3" spans="1:36">
      <c r="Q3" s="51"/>
      <c r="R3" s="51"/>
    </row>
    <row r="4" spans="1:36">
      <c r="A4" s="3"/>
      <c r="B4" s="319" t="s">
        <v>86</v>
      </c>
      <c r="C4" s="319"/>
      <c r="D4" s="319"/>
      <c r="E4" s="319"/>
      <c r="F4" s="319"/>
      <c r="G4" s="319"/>
      <c r="H4" s="319"/>
      <c r="I4" s="236"/>
      <c r="J4" s="317" t="s">
        <v>87</v>
      </c>
      <c r="K4" s="317"/>
      <c r="L4" s="317"/>
      <c r="M4" s="187"/>
      <c r="N4" s="217"/>
      <c r="O4" s="217"/>
      <c r="P4" s="187"/>
      <c r="Q4" s="7"/>
      <c r="R4" s="7"/>
      <c r="T4" s="319" t="s">
        <v>86</v>
      </c>
      <c r="U4" s="319"/>
      <c r="V4" s="319"/>
      <c r="W4" s="319"/>
      <c r="X4" s="319"/>
      <c r="Y4" s="319"/>
      <c r="Z4" s="319"/>
      <c r="AA4" s="319"/>
      <c r="AB4" s="319"/>
      <c r="AC4" s="317" t="s">
        <v>87</v>
      </c>
      <c r="AD4" s="317"/>
      <c r="AE4" s="317"/>
    </row>
    <row r="5" spans="1:36" s="222" customFormat="1" ht="60">
      <c r="A5" s="221" t="s">
        <v>88</v>
      </c>
      <c r="B5" s="7" t="s">
        <v>89</v>
      </c>
      <c r="C5" s="7" t="s">
        <v>90</v>
      </c>
      <c r="D5" s="6" t="s">
        <v>91</v>
      </c>
      <c r="E5" s="7" t="s">
        <v>287</v>
      </c>
      <c r="G5" s="7"/>
      <c r="H5" s="216"/>
      <c r="I5" s="7" t="s">
        <v>324</v>
      </c>
      <c r="J5" s="7" t="s">
        <v>89</v>
      </c>
      <c r="K5" s="7" t="s">
        <v>90</v>
      </c>
      <c r="L5" s="6" t="s">
        <v>91</v>
      </c>
      <c r="M5" s="6"/>
      <c r="N5" s="6"/>
      <c r="O5" s="6"/>
      <c r="P5" s="6"/>
      <c r="T5" s="7" t="s">
        <v>89</v>
      </c>
      <c r="U5" s="7" t="s">
        <v>90</v>
      </c>
      <c r="V5" s="6" t="s">
        <v>91</v>
      </c>
      <c r="W5" s="7" t="s">
        <v>327</v>
      </c>
      <c r="X5" s="7" t="s">
        <v>328</v>
      </c>
      <c r="Y5" s="7"/>
      <c r="AA5" s="7" t="s">
        <v>324</v>
      </c>
      <c r="AB5" s="195"/>
      <c r="AC5" s="7" t="s">
        <v>89</v>
      </c>
      <c r="AD5" s="7" t="s">
        <v>90</v>
      </c>
      <c r="AE5" s="6" t="s">
        <v>91</v>
      </c>
    </row>
    <row r="6" spans="1:36">
      <c r="A6" s="50" t="s">
        <v>112</v>
      </c>
      <c r="B6" s="72">
        <f>Hg_avg_IGCC_MMBtu!C65</f>
        <v>9.1481240765250359E-7</v>
      </c>
      <c r="C6" s="72">
        <f>Hg_avg_IGCC_MMBtu!C98</f>
        <v>2.4876905579012645E-6</v>
      </c>
      <c r="D6" s="73">
        <f>Hg_avg_IGCC_MMBtu!C43</f>
        <v>2</v>
      </c>
      <c r="E6" s="192">
        <f>C6*1000000</f>
        <v>2.4876905579012645</v>
      </c>
      <c r="F6" s="192">
        <v>2.5</v>
      </c>
      <c r="G6" s="218">
        <f>+F6</f>
        <v>2.5</v>
      </c>
      <c r="H6" s="188" t="s">
        <v>288</v>
      </c>
      <c r="J6" s="72">
        <f>Hg_New_IGCC_MMBtu!C65</f>
        <v>4.0166666792629258E-7</v>
      </c>
      <c r="K6" s="72">
        <f>Hg_New_IGCC_MMBtu!C98</f>
        <v>3.2406802381339683E-6</v>
      </c>
      <c r="L6" s="73">
        <v>1</v>
      </c>
      <c r="M6" s="196"/>
      <c r="N6" s="196"/>
      <c r="O6" s="196"/>
      <c r="P6" s="196"/>
      <c r="Q6" s="149"/>
      <c r="R6" s="149"/>
      <c r="S6" s="50" t="s">
        <v>118</v>
      </c>
      <c r="T6" s="227">
        <f>Sb_Avg_IGCC_MMBtu!C65</f>
        <v>1.1454128304509724E-7</v>
      </c>
      <c r="U6" s="227">
        <f>Sb_Avg_IGCC_MMBtu!$C$98</f>
        <v>4.2297510280304665E-7</v>
      </c>
      <c r="V6" s="228">
        <f>Sb_Avg_IGCC_MMBtu!C43</f>
        <v>2</v>
      </c>
      <c r="W6" s="227">
        <f>Sb_Avg_IGCC_MMBtu!$C$104</f>
        <v>1.3235018726591758E-6</v>
      </c>
      <c r="X6" s="305">
        <v>1.4</v>
      </c>
      <c r="Y6" s="229">
        <f t="shared" ref="Y6:Y15" si="0">+X6</f>
        <v>1.4</v>
      </c>
      <c r="Z6" s="234" t="s">
        <v>288</v>
      </c>
      <c r="AA6" s="287" t="str">
        <f t="shared" ref="AA6:AA15" si="1">IF(W6&lt;&gt;U6,"3 x BDL","No")</f>
        <v>3 x BDL</v>
      </c>
      <c r="AB6" s="212"/>
      <c r="AC6" s="227">
        <f>Sb_New_IGCC_MMBtu!C65</f>
        <v>5.2650001247656064E-8</v>
      </c>
      <c r="AD6" s="227">
        <f>Sb_New_IGCC_MMBtu!C98</f>
        <v>1.6732603617338459E-6</v>
      </c>
      <c r="AE6" s="228">
        <f>Sb_New_IGCC_MMBtu!C43</f>
        <v>1</v>
      </c>
      <c r="AJ6" s="149"/>
    </row>
    <row r="7" spans="1:36">
      <c r="A7" s="50" t="s">
        <v>117</v>
      </c>
      <c r="B7" s="227">
        <f>Met_avg_IGCC_MMBtu!C65</f>
        <v>2.35388088185573E-5</v>
      </c>
      <c r="C7" s="227">
        <f>Met_avg_IGCC_MMBtu!C98</f>
        <v>5.0550777806387164E-5</v>
      </c>
      <c r="D7" s="228">
        <f>Met_avg_IGCC_MMBtu!C43</f>
        <v>2</v>
      </c>
      <c r="E7" s="284">
        <f>Met_avg_IGCC_MMBtu!$C$104</f>
        <v>5.0550777806387164E-5</v>
      </c>
      <c r="F7" s="289">
        <v>6.0000000000000002E-5</v>
      </c>
      <c r="G7" s="229">
        <f>+F7</f>
        <v>6.0000000000000002E-5</v>
      </c>
      <c r="H7" s="230" t="s">
        <v>84</v>
      </c>
      <c r="I7" s="287" t="str">
        <f>IF(C7&lt;&gt;E7,"3 x RDL","No")</f>
        <v>No</v>
      </c>
      <c r="J7" s="227">
        <f>Met_New_IGCC_MMBtu!C65</f>
        <v>2.0188386770314537E-5</v>
      </c>
      <c r="K7" s="227">
        <f>Met_New_IGCC_MMBtu!$C$98</f>
        <v>3.5404710158655042E-5</v>
      </c>
      <c r="L7" s="228">
        <v>1</v>
      </c>
      <c r="M7" s="196"/>
      <c r="N7" s="196"/>
      <c r="O7" s="196"/>
      <c r="P7" s="196"/>
      <c r="Q7" s="149"/>
      <c r="R7" s="149"/>
      <c r="S7" s="50" t="s">
        <v>119</v>
      </c>
      <c r="T7" s="227">
        <f>As_Avg_IGCC_MMBtu!C65</f>
        <v>6.3633493088898058E-7</v>
      </c>
      <c r="U7" s="227">
        <f>As_Avg_IGCC_MMBtu!$C$98</f>
        <v>1.4137171505270701E-6</v>
      </c>
      <c r="V7" s="228">
        <f>As_Avg_IGCC_MMBtu!C43</f>
        <v>2</v>
      </c>
      <c r="W7" s="227">
        <f>As_Avg_IGCC_MMBtu!$C$104</f>
        <v>1.4137171505270701E-6</v>
      </c>
      <c r="X7" s="305">
        <v>1.5</v>
      </c>
      <c r="Y7" s="229">
        <f t="shared" si="0"/>
        <v>1.5</v>
      </c>
      <c r="Z7" s="234" t="s">
        <v>288</v>
      </c>
      <c r="AA7" s="287" t="str">
        <f t="shared" si="1"/>
        <v>No</v>
      </c>
      <c r="AB7" s="212"/>
      <c r="AC7" s="227">
        <f>As_New_IGCC_MMBtu!C65</f>
        <v>3.7199999288380542E-7</v>
      </c>
      <c r="AD7" s="227">
        <f>As_New_IGCC_MMBtu!C98</f>
        <v>1.3007700432438294E-6</v>
      </c>
      <c r="AE7" s="228">
        <f>As_New_IGCC_MMBtu!C43</f>
        <v>1</v>
      </c>
      <c r="AJ7" s="149"/>
    </row>
    <row r="8" spans="1:36">
      <c r="A8" s="50" t="s">
        <v>293</v>
      </c>
      <c r="B8" s="79">
        <f>PM_avg_IGCC_MMBtu!C65</f>
        <v>1.0771976303658448E-2</v>
      </c>
      <c r="C8" s="79">
        <f>PM_avg_IGCC_MMBtu!C98</f>
        <v>3.5195207988564466E-2</v>
      </c>
      <c r="D8" s="80">
        <f>PM_avg_IGCC_MMBtu!C43</f>
        <v>2</v>
      </c>
      <c r="E8" s="283">
        <f>PM_avg_IGCC_MMBtu!$C$104</f>
        <v>3.5195207988564466E-2</v>
      </c>
      <c r="F8" s="214">
        <v>0.04</v>
      </c>
      <c r="G8" s="219">
        <f>+F8</f>
        <v>0.04</v>
      </c>
      <c r="H8" s="189" t="s">
        <v>84</v>
      </c>
      <c r="I8" s="51" t="str">
        <f>IF(C8&lt;&gt;E8,"3 x RDL","No")</f>
        <v>No</v>
      </c>
      <c r="J8" s="79">
        <f>PM_New_IGCC_MMBtu!C65</f>
        <v>1.5439524334700157E-3</v>
      </c>
      <c r="K8" s="79">
        <f>PM_New_IGCC_MMBtu!C98</f>
        <v>7.4967459459559706E-3</v>
      </c>
      <c r="L8" s="80">
        <v>1</v>
      </c>
      <c r="M8" s="196"/>
      <c r="N8" s="196"/>
      <c r="O8" s="196"/>
      <c r="P8" s="196"/>
      <c r="Q8" s="149"/>
      <c r="R8" s="149"/>
      <c r="S8" s="50" t="s">
        <v>120</v>
      </c>
      <c r="T8" s="227">
        <f>Be_Avg_IGCC_MMBtu!C65</f>
        <v>1.1236409580561713E-8</v>
      </c>
      <c r="U8" s="227">
        <f>Be_Avg_IGCC_MMBtu!$C$98</f>
        <v>2.5025287694258058E-8</v>
      </c>
      <c r="V8" s="228">
        <f>Be_Avg_IGCC_MMBtu!C43</f>
        <v>2</v>
      </c>
      <c r="W8" s="227">
        <f>Be_Avg_IGCC_MMBtu!$C$104</f>
        <v>9.6254681647940068E-8</v>
      </c>
      <c r="X8" s="232">
        <v>0.1</v>
      </c>
      <c r="Y8" s="229">
        <f t="shared" si="0"/>
        <v>0.1</v>
      </c>
      <c r="Z8" s="234" t="s">
        <v>288</v>
      </c>
      <c r="AA8" s="287" t="str">
        <f t="shared" si="1"/>
        <v>3 x BDL</v>
      </c>
      <c r="AB8" s="212"/>
      <c r="AC8" s="227">
        <f>Be_New_IGCC_MMBtu!C65</f>
        <v>6.0299999068054904E-9</v>
      </c>
      <c r="AD8" s="227">
        <f>Be_New_IGCC_MMBtu!C98</f>
        <v>1.5059424809410611E-8</v>
      </c>
      <c r="AE8" s="228">
        <f>Be_New_IGCC_MMBtu!C43</f>
        <v>1</v>
      </c>
      <c r="AJ8" s="149"/>
    </row>
    <row r="9" spans="1:36">
      <c r="A9" s="50" t="s">
        <v>113</v>
      </c>
      <c r="B9" s="75">
        <f>Acid_Gas_avg_IGCC_MMBtu!C65</f>
        <v>1.8794612939624736E-4</v>
      </c>
      <c r="C9" s="75">
        <f>Acid_Gas_avg_IGCC_MMBtu!C98</f>
        <v>4.4175277245266163E-4</v>
      </c>
      <c r="D9" s="76">
        <f>Acid_Gas_avg_IGCC_MMBtu!C43</f>
        <v>2</v>
      </c>
      <c r="E9" s="290">
        <f>Acid_Gas_avg_IGCC_MMBtu!C104</f>
        <v>4.4175277245266163E-4</v>
      </c>
      <c r="F9" s="190">
        <v>5.0000000000000001E-4</v>
      </c>
      <c r="G9" s="220">
        <f>+F9</f>
        <v>5.0000000000000001E-4</v>
      </c>
      <c r="H9" s="191" t="s">
        <v>84</v>
      </c>
      <c r="I9" s="51" t="str">
        <f>IF(C9&lt;&gt;E9,"3 x RDL","No")</f>
        <v>No</v>
      </c>
      <c r="J9" s="75">
        <f>Acid_Gas_New_IGCC_MMBtu!C65</f>
        <v>9.222559553260605E-5</v>
      </c>
      <c r="K9" s="75">
        <f>Acid_Gas_New_IGCC_MMBtu!C98</f>
        <v>1.0888457164362844E-4</v>
      </c>
      <c r="L9" s="76">
        <v>1</v>
      </c>
      <c r="M9" s="196"/>
      <c r="N9" s="196"/>
      <c r="O9" s="196"/>
      <c r="P9" s="196"/>
      <c r="Q9" s="149"/>
      <c r="R9" s="149"/>
      <c r="S9" s="50" t="s">
        <v>121</v>
      </c>
      <c r="T9" s="227">
        <f>Cd_Avg_IGCC_MMBtu!C65</f>
        <v>5.9005363854206884E-8</v>
      </c>
      <c r="U9" s="227">
        <f>Cd_Avg_IGCC_MMBtu!$C$98</f>
        <v>1.4769013755190641E-7</v>
      </c>
      <c r="V9" s="228">
        <f>Cd_Avg_IGCC_MMBtu!C43</f>
        <v>2</v>
      </c>
      <c r="W9" s="227">
        <f>Cd_Avg_IGCC_MMBtu!$C$104</f>
        <v>1.4769013755190641E-7</v>
      </c>
      <c r="X9" s="232">
        <v>0.15</v>
      </c>
      <c r="Y9" s="229">
        <f t="shared" si="0"/>
        <v>0.15</v>
      </c>
      <c r="Z9" s="234" t="s">
        <v>288</v>
      </c>
      <c r="AA9" s="287" t="str">
        <f t="shared" si="1"/>
        <v>No</v>
      </c>
      <c r="AB9" s="212"/>
      <c r="AC9" s="227">
        <f>Cd_New_IGCC_MMBtu!C65</f>
        <v>3.3856665619206673E-8</v>
      </c>
      <c r="AD9" s="227">
        <f>Cd_New_IGCC_MMBtu!C98</f>
        <v>1.5821585528636436E-7</v>
      </c>
      <c r="AE9" s="228">
        <f>Cd_New_IGCC_MMBtu!C43</f>
        <v>1</v>
      </c>
      <c r="AJ9" s="149"/>
    </row>
    <row r="10" spans="1:36">
      <c r="A10"/>
      <c r="B10"/>
      <c r="C10"/>
      <c r="D10"/>
      <c r="E10"/>
      <c r="F10"/>
      <c r="G10"/>
      <c r="H10"/>
      <c r="I10" s="4"/>
      <c r="J10"/>
      <c r="K10"/>
      <c r="L10"/>
      <c r="M10"/>
      <c r="N10"/>
      <c r="O10"/>
      <c r="P10"/>
      <c r="Q10" s="149"/>
      <c r="R10" s="149"/>
      <c r="S10" s="50" t="s">
        <v>122</v>
      </c>
      <c r="T10" s="227">
        <f>Cr_Avg_IGCC_MMBtu!C65</f>
        <v>1.2311156538657997E-6</v>
      </c>
      <c r="U10" s="227">
        <f>Cr_Avg_IGCC_MMBtu!$C$98</f>
        <v>2.8173484284777114E-6</v>
      </c>
      <c r="V10" s="228">
        <f>Cr_Avg_IGCC_MMBtu!C43</f>
        <v>2</v>
      </c>
      <c r="W10" s="227">
        <f>Cr_Avg_IGCC_MMBtu!$C$104</f>
        <v>2.8173484284777114E-6</v>
      </c>
      <c r="X10" s="305">
        <v>2.9</v>
      </c>
      <c r="Y10" s="229">
        <f t="shared" si="0"/>
        <v>2.9</v>
      </c>
      <c r="Z10" s="234" t="s">
        <v>288</v>
      </c>
      <c r="AA10" s="287" t="str">
        <f t="shared" si="1"/>
        <v>No</v>
      </c>
      <c r="AB10" s="212"/>
      <c r="AC10" s="227">
        <f>Cr_New_IGCC_MMBtu!C65</f>
        <v>6.8223129782533454E-7</v>
      </c>
      <c r="AD10" s="227">
        <f>Cr_New_IGCC_MMBtu!C98</f>
        <v>3.1555439297708696E-6</v>
      </c>
      <c r="AE10" s="228">
        <f>Cr_New_IGCC_MMBtu!C43</f>
        <v>1</v>
      </c>
      <c r="AJ10" s="149"/>
    </row>
    <row r="11" spans="1:36">
      <c r="B11" s="52"/>
      <c r="C11" s="52"/>
      <c r="Q11" s="149"/>
      <c r="R11" s="149"/>
      <c r="S11" s="50" t="s">
        <v>252</v>
      </c>
      <c r="T11" s="227">
        <f>Co_Avg_IGCC_MMBtu!C65</f>
        <v>1.352288753568113E-7</v>
      </c>
      <c r="U11" s="227">
        <f>Co_Avg_IGCC_MMBtu!$C$100</f>
        <v>1.1353658864813484E-6</v>
      </c>
      <c r="V11" s="228">
        <f>Co_Avg_IGCC_MMBtu!C43</f>
        <v>2</v>
      </c>
      <c r="W11" s="227">
        <f>Co_Avg_IGCC_MMBtu!$C$104</f>
        <v>1.1353658864813484E-6</v>
      </c>
      <c r="X11" s="305">
        <v>1.2</v>
      </c>
      <c r="Y11" s="229">
        <f t="shared" si="0"/>
        <v>1.2</v>
      </c>
      <c r="Z11" s="234" t="s">
        <v>288</v>
      </c>
      <c r="AA11" s="287" t="str">
        <f t="shared" si="1"/>
        <v>No</v>
      </c>
      <c r="AB11" s="212"/>
      <c r="AC11" s="227">
        <f>Co_New_IGCC_MMBtu!C65</f>
        <v>9.0391083062968391E-8</v>
      </c>
      <c r="AD11" s="227">
        <f>Co_New_IGCC_MMBtu!C98</f>
        <v>3.1814840655393256E-7</v>
      </c>
      <c r="AE11" s="228">
        <f>Co_New_IGCC_MMBtu!C43</f>
        <v>1</v>
      </c>
      <c r="AJ11" s="149"/>
    </row>
    <row r="12" spans="1:36">
      <c r="Q12" s="149"/>
      <c r="R12" s="149"/>
      <c r="S12" s="50" t="s">
        <v>123</v>
      </c>
      <c r="T12" s="227">
        <f>Pb_Avg_IGCC_MMBtu!C65</f>
        <v>5.9758391373065933E-6</v>
      </c>
      <c r="U12" s="227">
        <f>Pb_Avg_IGCC_MMBtu!$C$100</f>
        <v>1.8860427069061371E-4</v>
      </c>
      <c r="V12" s="228">
        <f>Pb_Avg_IGCC_MMBtu!C43</f>
        <v>2</v>
      </c>
      <c r="W12" s="227">
        <f>Pb_Avg_IGCC_MMBtu!$C$104</f>
        <v>1.8860427069061371E-4</v>
      </c>
      <c r="X12" s="304">
        <v>189</v>
      </c>
      <c r="Y12" s="229">
        <f t="shared" si="0"/>
        <v>189</v>
      </c>
      <c r="Z12" s="234" t="s">
        <v>288</v>
      </c>
      <c r="AA12" s="287" t="str">
        <f t="shared" si="1"/>
        <v>No</v>
      </c>
      <c r="AB12" s="212"/>
      <c r="AC12" s="227">
        <f>Pb_New_IGCC_MMBtu!C65</f>
        <v>2.3466667187221901E-7</v>
      </c>
      <c r="AD12" s="227">
        <f>Pb_New_IGCC_MMBtu!C98</f>
        <v>8.5869340504487256E-7</v>
      </c>
      <c r="AE12" s="228">
        <f>Pb_New_IGCC_MMBtu!C43</f>
        <v>1</v>
      </c>
      <c r="AJ12" s="149"/>
    </row>
    <row r="13" spans="1:36">
      <c r="Q13" s="149"/>
      <c r="R13" s="149"/>
      <c r="S13" s="50" t="s">
        <v>124</v>
      </c>
      <c r="T13" s="227">
        <f>Mn_Avg_IGCC_MMBtu!C65</f>
        <v>1.0093762530990109E-6</v>
      </c>
      <c r="U13" s="227">
        <f>Mn_Avg_IGCC_MMBtu!$C$98</f>
        <v>2.4143332934971485E-6</v>
      </c>
      <c r="V13" s="228">
        <f>Mn_Avg_IGCC_MMBtu!C43</f>
        <v>2</v>
      </c>
      <c r="W13" s="227">
        <f>Mn_Avg_IGCC_MMBtu!$C$104</f>
        <v>2.4143332934971485E-6</v>
      </c>
      <c r="X13" s="305">
        <v>2.5</v>
      </c>
      <c r="Y13" s="229">
        <f t="shared" si="0"/>
        <v>2.5</v>
      </c>
      <c r="Z13" s="234" t="s">
        <v>288</v>
      </c>
      <c r="AA13" s="287" t="str">
        <f t="shared" si="1"/>
        <v>No</v>
      </c>
      <c r="AB13" s="212"/>
      <c r="AC13" s="227">
        <f>Mn_New_IGCC_MMBtu!C65</f>
        <v>4.9208584111208131E-7</v>
      </c>
      <c r="AD13" s="227">
        <f>Mn_New_IGCC_MMBtu!C98</f>
        <v>1.7919584868445697E-6</v>
      </c>
      <c r="AE13" s="228">
        <f>Mn_New_IGCC_MMBtu!C43</f>
        <v>1</v>
      </c>
      <c r="AJ13" s="149"/>
    </row>
    <row r="14" spans="1:36">
      <c r="Q14" s="149"/>
      <c r="R14" s="149"/>
      <c r="S14" s="50" t="s">
        <v>125</v>
      </c>
      <c r="T14" s="227">
        <f>Ni_Avg_IGCC_MMBtu!C65</f>
        <v>2.0434481579438093E-6</v>
      </c>
      <c r="U14" s="227">
        <f>Ni_Avg_IGCC_MMBtu!$C$98</f>
        <v>4.9097379414721854E-6</v>
      </c>
      <c r="V14" s="228">
        <f>Ni_Avg_IGCC_MMBtu!C43</f>
        <v>2</v>
      </c>
      <c r="W14" s="227">
        <f>Ni_Avg_IGCC_MMBtu!$C$104</f>
        <v>6.4971910112359545E-6</v>
      </c>
      <c r="X14" s="305">
        <v>6.5</v>
      </c>
      <c r="Y14" s="229">
        <f t="shared" si="0"/>
        <v>6.5</v>
      </c>
      <c r="Z14" s="234" t="s">
        <v>288</v>
      </c>
      <c r="AA14" s="287" t="str">
        <f t="shared" si="1"/>
        <v>3 x BDL</v>
      </c>
      <c r="AB14" s="212"/>
      <c r="AC14" s="227">
        <f>Ni_New_IGCC_MMBtu!C65</f>
        <v>1.420000027489247E-6</v>
      </c>
      <c r="AD14" s="227">
        <f>Ni_New_IGCC_MMBtu!C98</f>
        <v>2.6864519142153906E-6</v>
      </c>
      <c r="AE14" s="228">
        <f>Ni_New_IGCC_MMBtu!C43</f>
        <v>1</v>
      </c>
      <c r="AJ14" s="149"/>
    </row>
    <row r="15" spans="1:36">
      <c r="Q15" s="149"/>
      <c r="R15" s="149"/>
      <c r="S15" s="50" t="s">
        <v>126</v>
      </c>
      <c r="T15" s="227">
        <f>Se_Avg_IGCC_MMBtu!C65</f>
        <v>1.2341772465636799E-5</v>
      </c>
      <c r="U15" s="227">
        <f>Se_Avg_IGCC_MMBtu!$C$98</f>
        <v>2.1354941450213061E-5</v>
      </c>
      <c r="V15" s="228">
        <f>Se_Avg_IGCC_MMBtu!C43</f>
        <v>2</v>
      </c>
      <c r="W15" s="227">
        <f>Se_Avg_IGCC_MMBtu!$C$104</f>
        <v>2.1354941450213061E-5</v>
      </c>
      <c r="X15" s="304">
        <v>22</v>
      </c>
      <c r="Y15" s="229">
        <f t="shared" si="0"/>
        <v>22</v>
      </c>
      <c r="Z15" s="234" t="s">
        <v>288</v>
      </c>
      <c r="AA15" s="287" t="str">
        <f t="shared" si="1"/>
        <v>No</v>
      </c>
      <c r="AB15" s="212"/>
      <c r="AC15" s="227">
        <f>Se_New_IGCC_MMBtu!C65</f>
        <v>1.0083545021188911E-5</v>
      </c>
      <c r="AD15" s="227">
        <f>Se_New_IGCC_MMBtu!C98</f>
        <v>2.9949558162605535E-5</v>
      </c>
      <c r="AE15" s="228">
        <f>Se_New_IGCC_MMBtu!C43</f>
        <v>1</v>
      </c>
      <c r="AJ15" s="149"/>
    </row>
    <row r="16" spans="1:36">
      <c r="B16" s="319" t="s">
        <v>86</v>
      </c>
      <c r="C16" s="319"/>
      <c r="D16" s="319"/>
      <c r="E16" s="319"/>
      <c r="F16" s="319"/>
      <c r="G16" s="319"/>
      <c r="H16" s="319"/>
      <c r="I16" s="236"/>
      <c r="J16" s="317" t="s">
        <v>87</v>
      </c>
      <c r="K16" s="317"/>
      <c r="L16" s="317"/>
      <c r="M16" s="317"/>
      <c r="N16" s="317"/>
      <c r="O16" s="317"/>
      <c r="P16" s="317"/>
      <c r="Q16" s="149"/>
      <c r="R16" s="149"/>
      <c r="W16" s="213"/>
      <c r="X16" s="213"/>
      <c r="Y16" s="213"/>
      <c r="Z16" s="285"/>
      <c r="AA16" s="213"/>
      <c r="AJ16" s="149"/>
    </row>
    <row r="17" spans="1:38" s="222" customFormat="1" ht="45">
      <c r="A17" s="221" t="s">
        <v>88</v>
      </c>
      <c r="B17" s="7" t="s">
        <v>92</v>
      </c>
      <c r="C17" s="7" t="s">
        <v>93</v>
      </c>
      <c r="D17" s="6" t="s">
        <v>91</v>
      </c>
      <c r="E17" s="7" t="s">
        <v>287</v>
      </c>
      <c r="G17" s="7"/>
      <c r="H17" s="216"/>
      <c r="I17" s="7" t="s">
        <v>324</v>
      </c>
      <c r="J17" s="7" t="s">
        <v>92</v>
      </c>
      <c r="K17" s="7" t="s">
        <v>93</v>
      </c>
      <c r="L17" s="6" t="s">
        <v>91</v>
      </c>
      <c r="M17" s="223" t="s">
        <v>287</v>
      </c>
      <c r="O17" s="223"/>
      <c r="P17" s="224"/>
      <c r="Q17" s="7" t="s">
        <v>324</v>
      </c>
      <c r="R17" s="7"/>
      <c r="T17" s="319" t="s">
        <v>86</v>
      </c>
      <c r="U17" s="319"/>
      <c r="V17" s="319"/>
      <c r="W17" s="319"/>
      <c r="X17" s="319"/>
      <c r="Y17" s="319"/>
      <c r="Z17" s="319"/>
      <c r="AA17" s="319"/>
      <c r="AB17" s="226"/>
      <c r="AC17" s="319" t="s">
        <v>87</v>
      </c>
      <c r="AD17" s="319"/>
      <c r="AE17" s="319"/>
      <c r="AF17" s="319"/>
      <c r="AG17" s="319"/>
      <c r="AH17" s="319"/>
      <c r="AI17" s="319"/>
      <c r="AJ17" s="319"/>
      <c r="AK17" s="226"/>
      <c r="AL17" s="225"/>
    </row>
    <row r="18" spans="1:38" ht="60">
      <c r="A18" s="50" t="s">
        <v>112</v>
      </c>
      <c r="B18" s="72">
        <f>Hg_avg_IGCC_MW!C65</f>
        <v>9.0777320738136396E-6</v>
      </c>
      <c r="C18" s="72">
        <f>Hg_avg_IGCC_MW!C98</f>
        <v>2.4576012812612113E-5</v>
      </c>
      <c r="D18" s="73">
        <f>Hg_avg_IGCC_MW!C43</f>
        <v>2</v>
      </c>
      <c r="E18" s="302">
        <f>+C18</f>
        <v>2.4576012812612113E-5</v>
      </c>
      <c r="F18" s="215">
        <v>0.03</v>
      </c>
      <c r="G18" s="218">
        <f>+F18</f>
        <v>0.03</v>
      </c>
      <c r="H18" s="188" t="s">
        <v>289</v>
      </c>
      <c r="J18" s="72">
        <f>Hg_New_IGCC_MW!C65</f>
        <v>4.0665735620374717E-6</v>
      </c>
      <c r="K18" s="72">
        <f>Hg_New_IGCC_MW!C98</f>
        <v>3.2809455200711106E-5</v>
      </c>
      <c r="L18" s="73">
        <v>1</v>
      </c>
      <c r="M18" s="215">
        <f>K18*1000</f>
        <v>3.2809455200711109E-2</v>
      </c>
      <c r="N18" s="215">
        <v>0.04</v>
      </c>
      <c r="O18" s="218">
        <f>+N18</f>
        <v>0.04</v>
      </c>
      <c r="P18" s="193" t="s">
        <v>289</v>
      </c>
      <c r="Q18" s="51"/>
      <c r="R18" s="51"/>
      <c r="T18" s="5" t="s">
        <v>92</v>
      </c>
      <c r="U18" s="5" t="s">
        <v>93</v>
      </c>
      <c r="V18" s="6" t="s">
        <v>91</v>
      </c>
      <c r="W18" s="7" t="s">
        <v>329</v>
      </c>
      <c r="X18" s="7" t="s">
        <v>329</v>
      </c>
      <c r="Y18" s="7"/>
      <c r="Z18" s="286"/>
      <c r="AA18" s="7"/>
      <c r="AB18" s="195"/>
      <c r="AC18" s="5" t="s">
        <v>92</v>
      </c>
      <c r="AD18" s="5" t="s">
        <v>93</v>
      </c>
      <c r="AE18" s="6" t="s">
        <v>91</v>
      </c>
      <c r="AF18" s="7" t="s">
        <v>329</v>
      </c>
      <c r="AG18" s="7" t="s">
        <v>329</v>
      </c>
      <c r="AH18" s="7"/>
      <c r="AI18" s="7"/>
      <c r="AJ18" s="7"/>
      <c r="AK18" s="195"/>
      <c r="AL18" s="149"/>
    </row>
    <row r="19" spans="1:38">
      <c r="A19" s="50" t="s">
        <v>117</v>
      </c>
      <c r="B19" s="227">
        <f>Met_avg_IGCC_MW!C65</f>
        <v>2.348468818430168E-4</v>
      </c>
      <c r="C19" s="227">
        <f>Met_avg_IGCC_MW!C98</f>
        <v>4.9940251277048615E-4</v>
      </c>
      <c r="D19" s="228">
        <f>Met_avg_IGCC_MW!C43</f>
        <v>2</v>
      </c>
      <c r="E19" s="231">
        <f>Met_avg_IGCC_MW!C104</f>
        <v>4.9940251277048615E-4</v>
      </c>
      <c r="F19" s="232">
        <v>0.5</v>
      </c>
      <c r="G19" s="229">
        <f>+F19</f>
        <v>0.5</v>
      </c>
      <c r="H19" s="233" t="s">
        <v>289</v>
      </c>
      <c r="I19" s="287" t="str">
        <f>IF(C19*1&lt;&gt;E19,"3 x RDL","No")</f>
        <v>No</v>
      </c>
      <c r="J19" s="227">
        <f>Met_New_IGCC_MW!C65</f>
        <v>2.0439227228052914E-4</v>
      </c>
      <c r="K19" s="227">
        <f>Met_New_IGCC_MW!C98</f>
        <v>3.5844613592194254E-4</v>
      </c>
      <c r="L19" s="228">
        <v>1</v>
      </c>
      <c r="M19" s="291">
        <f>Met_New_IGCC_MW!C104</f>
        <v>0.35844613592194252</v>
      </c>
      <c r="N19" s="232">
        <v>0.4</v>
      </c>
      <c r="O19" s="229">
        <f>+N19</f>
        <v>0.4</v>
      </c>
      <c r="P19" s="233" t="s">
        <v>289</v>
      </c>
      <c r="Q19" s="287" t="str">
        <f>IF(K19*1000&lt;&gt;M19,"3 x RDL","No")</f>
        <v>No</v>
      </c>
      <c r="R19" s="287"/>
      <c r="S19" s="50" t="s">
        <v>118</v>
      </c>
      <c r="T19" s="227">
        <f>Sb_Avg_IGCC_MW!C65</f>
        <v>1.135545953496048E-6</v>
      </c>
      <c r="U19" s="227">
        <f>Sb_Avg_IGCC_MW!C98</f>
        <v>4.1734960895612479E-6</v>
      </c>
      <c r="V19" s="228">
        <f>Sb_Avg_IGCC_MW!C43</f>
        <v>2</v>
      </c>
      <c r="W19" s="227">
        <f>Sb_Avg_IGCC_MW!$C$104</f>
        <v>1.3235018726591757E-2</v>
      </c>
      <c r="X19" s="291">
        <v>0.02</v>
      </c>
      <c r="Y19" s="229">
        <f t="shared" ref="Y19:Y28" si="2">+X19</f>
        <v>0.02</v>
      </c>
      <c r="Z19" s="235" t="s">
        <v>289</v>
      </c>
      <c r="AA19" s="287" t="str">
        <f t="shared" ref="AA19:AA28" si="3">IF(W19&lt;&gt;U19*1000,"3 x BDL","No")</f>
        <v>3 x BDL</v>
      </c>
      <c r="AB19" s="292"/>
      <c r="AC19" s="227">
        <f>Sb_New_IGCC_MW!C65</f>
        <v>5.3304175651192054E-7</v>
      </c>
      <c r="AD19" s="227">
        <f>Sb_New_IGCC_MW!C98</f>
        <v>1.6940505523733006E-5</v>
      </c>
      <c r="AE19" s="228">
        <f>Sb_New_IGCC_MW!C43</f>
        <v>1</v>
      </c>
      <c r="AF19" s="227">
        <f>Sb_New_IGCC_MW!$C$104</f>
        <v>1.6940505523733006E-2</v>
      </c>
      <c r="AG19" s="291">
        <v>0.02</v>
      </c>
      <c r="AH19" s="229">
        <f t="shared" ref="AH19:AH28" si="4">+AG19</f>
        <v>0.02</v>
      </c>
      <c r="AI19" s="235" t="s">
        <v>289</v>
      </c>
      <c r="AJ19" s="287" t="str">
        <f t="shared" ref="AJ19:AJ28" si="5">IF(AF19&lt;&gt;AD19*1000,"3 x BDL","No")</f>
        <v>No</v>
      </c>
      <c r="AK19" s="292"/>
      <c r="AL19" s="292"/>
    </row>
    <row r="20" spans="1:38">
      <c r="A20" s="50" t="s">
        <v>293</v>
      </c>
      <c r="B20" s="79">
        <f>PM_avg_IGCC_MW!C65</f>
        <v>0.1088591719744727</v>
      </c>
      <c r="C20" s="79">
        <f>PM_avg_IGCC_MW!C98</f>
        <v>0.35661111605174034</v>
      </c>
      <c r="D20" s="80">
        <f>PM_avg_IGCC_MW!C43</f>
        <v>2</v>
      </c>
      <c r="E20" s="214">
        <f>PM_avg_IGCC_MW!C104</f>
        <v>0.35661111605174034</v>
      </c>
      <c r="F20" s="303">
        <v>0.4</v>
      </c>
      <c r="G20" s="219">
        <f>+F20</f>
        <v>0.4</v>
      </c>
      <c r="H20" s="189" t="s">
        <v>290</v>
      </c>
      <c r="I20" s="51" t="str">
        <f>IF(C20&lt;&gt;E20,"3 x RDL","No")</f>
        <v>No</v>
      </c>
      <c r="J20" s="79">
        <f>PM_New_IGCC_MW!C65</f>
        <v>1.5233343855167428E-2</v>
      </c>
      <c r="K20" s="79">
        <f>PM_New_IGCC_MW!C98</f>
        <v>7.3966339002050949E-2</v>
      </c>
      <c r="L20" s="80">
        <v>1</v>
      </c>
      <c r="M20" s="214">
        <f>PM_New_IGCC_MW!C104</f>
        <v>7.3966339002050949E-2</v>
      </c>
      <c r="N20" s="214">
        <v>0.08</v>
      </c>
      <c r="O20" s="219">
        <f>+N20</f>
        <v>0.08</v>
      </c>
      <c r="P20" s="194" t="s">
        <v>290</v>
      </c>
      <c r="Q20" s="51" t="str">
        <f>IF(K20&lt;&gt;M20,"3 x RDL","No")</f>
        <v>No</v>
      </c>
      <c r="R20" s="51"/>
      <c r="S20" s="50" t="s">
        <v>119</v>
      </c>
      <c r="T20" s="227">
        <f>As_Avg_IGCC_MW!C65</f>
        <v>6.3263215394836552E-6</v>
      </c>
      <c r="U20" s="227">
        <f>As_Avg_IGCC_MW!C98</f>
        <v>1.3906350773625351E-5</v>
      </c>
      <c r="V20" s="228">
        <f>As_Avg_IGCC_MW!C43</f>
        <v>2</v>
      </c>
      <c r="W20" s="227">
        <f>As_Avg_IGCC_MW!$C$104</f>
        <v>1.3906350773625351E-2</v>
      </c>
      <c r="X20" s="291">
        <v>0.02</v>
      </c>
      <c r="Y20" s="229">
        <f t="shared" si="2"/>
        <v>0.02</v>
      </c>
      <c r="Z20" s="235" t="s">
        <v>289</v>
      </c>
      <c r="AA20" s="287" t="str">
        <f t="shared" si="3"/>
        <v>No</v>
      </c>
      <c r="AB20" s="292"/>
      <c r="AC20" s="227">
        <f>As_New_IGCC_MW!C65</f>
        <v>3.766220743273152E-6</v>
      </c>
      <c r="AD20" s="227">
        <f>As_New_IGCC_MW!C98</f>
        <v>1.3169320421742052E-5</v>
      </c>
      <c r="AE20" s="228">
        <f>As_New_IGCC_MW!C43</f>
        <v>1</v>
      </c>
      <c r="AF20" s="227">
        <f>As_New_IGCC_MW!$C$104</f>
        <v>1.3169320421742053E-2</v>
      </c>
      <c r="AG20" s="291">
        <v>0.02</v>
      </c>
      <c r="AH20" s="229">
        <f t="shared" si="4"/>
        <v>0.02</v>
      </c>
      <c r="AI20" s="235" t="s">
        <v>289</v>
      </c>
      <c r="AJ20" s="287" t="str">
        <f t="shared" si="5"/>
        <v>No</v>
      </c>
      <c r="AK20" s="292"/>
      <c r="AL20" s="292"/>
    </row>
    <row r="21" spans="1:38">
      <c r="A21" s="50" t="s">
        <v>113</v>
      </c>
      <c r="B21" s="75">
        <f>Acid_Gas_avg_IGCC_MW!C65</f>
        <v>1.8909260882840802E-3</v>
      </c>
      <c r="C21" s="75">
        <f>Acid_Gas_avg_IGCC_MW!C98</f>
        <v>4.4909723992843419E-3</v>
      </c>
      <c r="D21" s="76">
        <f>Acid_Gas_avg_IGCC_MW!C43</f>
        <v>2</v>
      </c>
      <c r="E21" s="190">
        <f>Acid_Gas_avg_IGCC_MW!C104</f>
        <v>4.4909723992843419E-3</v>
      </c>
      <c r="F21" s="190">
        <v>5.0000000000000001E-3</v>
      </c>
      <c r="G21" s="220">
        <f>+F21</f>
        <v>5.0000000000000001E-3</v>
      </c>
      <c r="H21" s="191" t="s">
        <v>290</v>
      </c>
      <c r="I21" s="51" t="str">
        <f>IF(C21*1&lt;&gt;E21,"3 x RDL","No")</f>
        <v>No</v>
      </c>
      <c r="J21" s="75">
        <f>Acid_Gas_New_IGCC_MW!C65</f>
        <v>9.0994004858657718E-4</v>
      </c>
      <c r="K21" s="75">
        <f>Acid_Gas_New_IGCC_MW!C98</f>
        <v>1.0743051079718663E-3</v>
      </c>
      <c r="L21" s="76">
        <v>1</v>
      </c>
      <c r="M21" s="190">
        <f>Acid_Gas_New_IGCC_MW!C104</f>
        <v>1.0743051079718663E-3</v>
      </c>
      <c r="N21" s="190">
        <v>2E-3</v>
      </c>
      <c r="O21" s="220">
        <f>+N21</f>
        <v>2E-3</v>
      </c>
      <c r="P21" s="191" t="s">
        <v>290</v>
      </c>
      <c r="Q21" s="51" t="str">
        <f>IF(K21*1&lt;&gt;M21,"3 x RDL","No")</f>
        <v>No</v>
      </c>
      <c r="R21" s="51"/>
      <c r="S21" s="50" t="s">
        <v>120</v>
      </c>
      <c r="T21" s="227">
        <f>Be_Avg_IGCC_MW!C65</f>
        <v>1.1164081570314011E-7</v>
      </c>
      <c r="U21" s="227">
        <f>Be_Avg_IGCC_MW!C98</f>
        <v>2.4580466849997923E-7</v>
      </c>
      <c r="V21" s="228">
        <f>Be_Avg_IGCC_MW!C43</f>
        <v>2</v>
      </c>
      <c r="W21" s="227">
        <f>Be_Avg_IGCC_MW!$C$104</f>
        <v>9.6254681647940058E-4</v>
      </c>
      <c r="X21" s="288">
        <v>1E-3</v>
      </c>
      <c r="Y21" s="229">
        <f t="shared" si="2"/>
        <v>1E-3</v>
      </c>
      <c r="Z21" s="235" t="s">
        <v>289</v>
      </c>
      <c r="AA21" s="287" t="str">
        <f t="shared" si="3"/>
        <v>3 x BDL</v>
      </c>
      <c r="AB21" s="213"/>
      <c r="AC21" s="227">
        <f>Be_New_IGCC_MW!C65</f>
        <v>6.1049225526706622E-8</v>
      </c>
      <c r="AD21" s="227">
        <f>Be_New_IGCC_MW!C98</f>
        <v>1.5246536622775246E-7</v>
      </c>
      <c r="AE21" s="228">
        <f>Be_New_IGCC_MW!C43</f>
        <v>1</v>
      </c>
      <c r="AF21" s="227">
        <f>Be_New_IGCC_MW!$C$104</f>
        <v>9.6254681647940058E-4</v>
      </c>
      <c r="AG21" s="288">
        <v>1E-3</v>
      </c>
      <c r="AH21" s="229">
        <f t="shared" si="4"/>
        <v>1E-3</v>
      </c>
      <c r="AI21" s="235" t="s">
        <v>289</v>
      </c>
      <c r="AJ21" s="287" t="str">
        <f t="shared" si="5"/>
        <v>3 x BDL</v>
      </c>
      <c r="AK21" s="213"/>
      <c r="AL21" s="292"/>
    </row>
    <row r="22" spans="1:38">
      <c r="A22"/>
      <c r="B22"/>
      <c r="C22"/>
      <c r="D22"/>
      <c r="E22"/>
      <c r="F22"/>
      <c r="G22"/>
      <c r="H22"/>
      <c r="I22" s="4"/>
      <c r="J22"/>
      <c r="K22"/>
      <c r="L22"/>
      <c r="M22"/>
      <c r="N22"/>
      <c r="O22"/>
      <c r="P22"/>
      <c r="Q22" s="149"/>
      <c r="R22" s="149"/>
      <c r="S22" s="50" t="s">
        <v>121</v>
      </c>
      <c r="T22" s="227">
        <f>Cd_Avg_IGCC_MW!C65</f>
        <v>5.8653797789058138E-7</v>
      </c>
      <c r="U22" s="227">
        <f>Cd_Avg_IGCC_MW!C98</f>
        <v>1.4563834935670736E-6</v>
      </c>
      <c r="V22" s="228">
        <f>Cd_Avg_IGCC_MW!C43</f>
        <v>2</v>
      </c>
      <c r="W22" s="227">
        <f>Cd_Avg_IGCC_MW!$C$104</f>
        <v>1.4563834935670736E-3</v>
      </c>
      <c r="X22" s="288">
        <v>2E-3</v>
      </c>
      <c r="Y22" s="229">
        <f t="shared" si="2"/>
        <v>2E-3</v>
      </c>
      <c r="Z22" s="235" t="s">
        <v>289</v>
      </c>
      <c r="AA22" s="287" t="str">
        <f t="shared" si="3"/>
        <v>No</v>
      </c>
      <c r="AB22" s="213"/>
      <c r="AC22" s="227">
        <f>Cd_New_IGCC_MW!C65</f>
        <v>3.4277334511519558E-7</v>
      </c>
      <c r="AD22" s="227">
        <f>Cd_New_IGCC_MW!C98</f>
        <v>1.6018168805494244E-6</v>
      </c>
      <c r="AE22" s="228">
        <f>Cd_New_IGCC_MW!C43</f>
        <v>1</v>
      </c>
      <c r="AF22" s="227">
        <f>Cd_New_IGCC_MW!$C$104</f>
        <v>1.6018168805494244E-3</v>
      </c>
      <c r="AG22" s="288">
        <v>2E-3</v>
      </c>
      <c r="AH22" s="229">
        <f t="shared" si="4"/>
        <v>2E-3</v>
      </c>
      <c r="AI22" s="235" t="s">
        <v>289</v>
      </c>
      <c r="AJ22" s="287" t="str">
        <f t="shared" si="5"/>
        <v>No</v>
      </c>
      <c r="AK22" s="213"/>
      <c r="AL22" s="292"/>
    </row>
    <row r="23" spans="1:38">
      <c r="B23" s="52"/>
      <c r="C23" s="52"/>
      <c r="E23" s="212"/>
      <c r="F23" s="212"/>
      <c r="G23" s="212"/>
      <c r="S23" s="50" t="s">
        <v>122</v>
      </c>
      <c r="T23" s="227">
        <f>Cr_Avg_IGCC_MW!C65</f>
        <v>1.2376185528258551E-5</v>
      </c>
      <c r="U23" s="227">
        <f>Cr_Avg_IGCC_MW!C98</f>
        <v>2.8574621822260588E-5</v>
      </c>
      <c r="V23" s="228">
        <f>Cr_Avg_IGCC_MW!C43</f>
        <v>2</v>
      </c>
      <c r="W23" s="227">
        <f>Cr_Avg_IGCC_MW!$C$104</f>
        <v>2.8574621822260587E-2</v>
      </c>
      <c r="X23" s="291">
        <v>0.03</v>
      </c>
      <c r="Y23" s="229">
        <f t="shared" si="2"/>
        <v>0.03</v>
      </c>
      <c r="Z23" s="235" t="s">
        <v>289</v>
      </c>
      <c r="AA23" s="287" t="str">
        <f t="shared" si="3"/>
        <v>No</v>
      </c>
      <c r="AB23" s="212"/>
      <c r="AC23" s="227">
        <f>Cr_New_IGCC_MW!C65</f>
        <v>6.7312070844612508E-6</v>
      </c>
      <c r="AD23" s="227">
        <f>Cr_New_IGCC_MW!C98</f>
        <v>3.1134044131187071E-5</v>
      </c>
      <c r="AE23" s="228">
        <f>Cr_New_IGCC_MW!C43</f>
        <v>1</v>
      </c>
      <c r="AF23" s="227">
        <f>Cr_New_IGCC_MW!$C$104</f>
        <v>3.1134044131187071E-2</v>
      </c>
      <c r="AG23" s="291">
        <v>0.04</v>
      </c>
      <c r="AH23" s="229">
        <f t="shared" si="4"/>
        <v>0.04</v>
      </c>
      <c r="AI23" s="235" t="s">
        <v>289</v>
      </c>
      <c r="AJ23" s="287" t="str">
        <f t="shared" si="5"/>
        <v>No</v>
      </c>
      <c r="AK23" s="212"/>
      <c r="AL23" s="292"/>
    </row>
    <row r="24" spans="1:38">
      <c r="B24" s="52"/>
      <c r="C24" s="52"/>
      <c r="S24" s="50" t="s">
        <v>252</v>
      </c>
      <c r="T24" s="227">
        <f>Co_Avg_IGCC_MW!C65</f>
        <v>1.3574399453375463E-6</v>
      </c>
      <c r="U24" s="227">
        <f>Co_Avg_IGCC_MW!C100</f>
        <v>1.1257118353618344E-5</v>
      </c>
      <c r="V24" s="228">
        <f>Co_Avg_IGCC_MW!C43</f>
        <v>2</v>
      </c>
      <c r="W24" s="227">
        <f>Co_Avg_IGCC_MW!$C$104</f>
        <v>1.1257118353618345E-2</v>
      </c>
      <c r="X24" s="291">
        <v>0.02</v>
      </c>
      <c r="Y24" s="229">
        <f t="shared" si="2"/>
        <v>0.02</v>
      </c>
      <c r="Z24" s="235" t="s">
        <v>289</v>
      </c>
      <c r="AA24" s="287" t="str">
        <f t="shared" si="3"/>
        <v>No</v>
      </c>
      <c r="AB24" s="292"/>
      <c r="AC24" s="227">
        <f>Co_New_IGCC_MW!C65</f>
        <v>8.9183993168262532E-7</v>
      </c>
      <c r="AD24" s="227">
        <f>Co_New_IGCC_MW!C98</f>
        <v>3.1389981611882784E-6</v>
      </c>
      <c r="AE24" s="228">
        <f>Co_New_IGCC_MW!C43</f>
        <v>1</v>
      </c>
      <c r="AF24" s="227">
        <f>Co_New_IGCC_MW!$C$104</f>
        <v>3.6095505617977533E-3</v>
      </c>
      <c r="AG24" s="288">
        <v>4.0000000000000001E-3</v>
      </c>
      <c r="AH24" s="229">
        <f t="shared" si="4"/>
        <v>4.0000000000000001E-3</v>
      </c>
      <c r="AI24" s="235" t="s">
        <v>289</v>
      </c>
      <c r="AJ24" s="287" t="str">
        <f t="shared" si="5"/>
        <v>3 x BDL</v>
      </c>
      <c r="AK24" s="292"/>
      <c r="AL24" s="292"/>
    </row>
    <row r="25" spans="1:38">
      <c r="B25" s="52"/>
      <c r="C25" s="52"/>
      <c r="S25" s="50" t="s">
        <v>123</v>
      </c>
      <c r="T25" s="227">
        <f>Pb_Avg_IGCC_MW!C65</f>
        <v>5.8990616764731385E-5</v>
      </c>
      <c r="U25" s="227">
        <f>Pb_Avg_IGCC_MW!$C$100</f>
        <v>1.7940950879908083E-3</v>
      </c>
      <c r="V25" s="228">
        <f>Pb_Avg_IGCC_MW!C43</f>
        <v>2</v>
      </c>
      <c r="W25" s="227">
        <f>Pb_Avg_IGCC_MW!$C$104</f>
        <v>1.7940950879908084</v>
      </c>
      <c r="X25" s="305">
        <v>1.8</v>
      </c>
      <c r="Y25" s="229">
        <f t="shared" si="2"/>
        <v>1.8</v>
      </c>
      <c r="Z25" s="235" t="s">
        <v>289</v>
      </c>
      <c r="AA25" s="287" t="str">
        <f t="shared" si="3"/>
        <v>No</v>
      </c>
      <c r="AB25" s="212"/>
      <c r="AC25" s="227">
        <f>Pb_New_IGCC_MW!C65</f>
        <v>2.3758240104143624E-6</v>
      </c>
      <c r="AD25" s="227">
        <f>Pb_New_IGCC_MW!C98</f>
        <v>8.6936266095201895E-6</v>
      </c>
      <c r="AE25" s="228">
        <f>Pb_New_IGCC_MW!C43</f>
        <v>1</v>
      </c>
      <c r="AF25" s="227">
        <f>Pb_New_IGCC_MW!$C$104</f>
        <v>8.693626609520189E-3</v>
      </c>
      <c r="AG25" s="288">
        <v>8.9999999999999993E-3</v>
      </c>
      <c r="AH25" s="229">
        <f t="shared" si="4"/>
        <v>8.9999999999999993E-3</v>
      </c>
      <c r="AI25" s="235" t="s">
        <v>289</v>
      </c>
      <c r="AJ25" s="287" t="str">
        <f t="shared" si="5"/>
        <v>No</v>
      </c>
      <c r="AK25" s="212"/>
      <c r="AL25" s="292"/>
    </row>
    <row r="26" spans="1:38">
      <c r="S26" s="50" t="s">
        <v>124</v>
      </c>
      <c r="T26" s="227">
        <f>Mn_Avg_IGCC_MW!C65</f>
        <v>1.0155749843458276E-5</v>
      </c>
      <c r="U26" s="227">
        <f>Mn_Avg_IGCC_MW!C98</f>
        <v>2.4517401811894107E-5</v>
      </c>
      <c r="V26" s="228">
        <f>Mn_Avg_IGCC_MW!C43</f>
        <v>2</v>
      </c>
      <c r="W26" s="227">
        <f>Mn_Avg_IGCC_MW!$C$104</f>
        <v>2.4517401811894105E-2</v>
      </c>
      <c r="X26" s="291">
        <v>0.03</v>
      </c>
      <c r="Y26" s="229">
        <f t="shared" si="2"/>
        <v>0.03</v>
      </c>
      <c r="Z26" s="235" t="s">
        <v>289</v>
      </c>
      <c r="AA26" s="287" t="str">
        <f t="shared" si="3"/>
        <v>No</v>
      </c>
      <c r="AB26" s="212"/>
      <c r="AC26" s="227">
        <f>Mn_New_IGCC_MW!C65</f>
        <v>4.8551447283292264E-6</v>
      </c>
      <c r="AD26" s="227">
        <f>Mn_New_IGCC_MW!C98</f>
        <v>1.7680283949778018E-5</v>
      </c>
      <c r="AE26" s="228">
        <f>Mn_New_IGCC_MW!C43</f>
        <v>1</v>
      </c>
      <c r="AF26" s="227">
        <f>Mn_New_IGCC_MW!$C$104</f>
        <v>1.7680283949778018E-2</v>
      </c>
      <c r="AG26" s="291">
        <v>0.02</v>
      </c>
      <c r="AH26" s="229">
        <f t="shared" si="4"/>
        <v>0.02</v>
      </c>
      <c r="AI26" s="235" t="s">
        <v>289</v>
      </c>
      <c r="AJ26" s="287" t="str">
        <f t="shared" si="5"/>
        <v>No</v>
      </c>
      <c r="AK26" s="212"/>
      <c r="AL26" s="292"/>
    </row>
    <row r="27" spans="1:38">
      <c r="S27" s="50" t="s">
        <v>125</v>
      </c>
      <c r="T27" s="227">
        <f>Ni_Avg_IGCC_MW!C65</f>
        <v>2.0344629168297008E-5</v>
      </c>
      <c r="U27" s="227">
        <f>Ni_Avg_IGCC_MW!C98</f>
        <v>4.8367384321140646E-5</v>
      </c>
      <c r="V27" s="228">
        <f>Ni_Avg_IGCC_MW!C43</f>
        <v>2</v>
      </c>
      <c r="W27" s="227">
        <f>Ni_Avg_IGCC_MW!$C$104</f>
        <v>6.4971910112359532E-2</v>
      </c>
      <c r="X27" s="291">
        <v>7.0000000000000007E-2</v>
      </c>
      <c r="Y27" s="229">
        <f t="shared" si="2"/>
        <v>7.0000000000000007E-2</v>
      </c>
      <c r="Z27" s="235" t="s">
        <v>289</v>
      </c>
      <c r="AA27" s="287" t="str">
        <f t="shared" si="3"/>
        <v>3 x BDL</v>
      </c>
      <c r="AB27" s="292"/>
      <c r="AC27" s="227">
        <f>Ni_New_IGCC_MW!C65</f>
        <v>1.4376434895287579E-5</v>
      </c>
      <c r="AD27" s="227">
        <f>Ni_New_IGCC_MW!C98</f>
        <v>2.7198311214029735E-5</v>
      </c>
      <c r="AE27" s="228">
        <f>Ni_New_IGCC_MW!C43</f>
        <v>1</v>
      </c>
      <c r="AF27" s="227">
        <f>Ni_New_IGCC_MW!$C$104</f>
        <v>6.4971910112359532E-2</v>
      </c>
      <c r="AG27" s="291">
        <v>7.0000000000000007E-2</v>
      </c>
      <c r="AH27" s="229">
        <f t="shared" si="4"/>
        <v>7.0000000000000007E-2</v>
      </c>
      <c r="AI27" s="235" t="s">
        <v>289</v>
      </c>
      <c r="AJ27" s="287" t="str">
        <f t="shared" si="5"/>
        <v>3 x BDL</v>
      </c>
      <c r="AK27" s="292"/>
      <c r="AL27" s="292"/>
    </row>
    <row r="28" spans="1:38">
      <c r="S28" s="50" t="s">
        <v>126</v>
      </c>
      <c r="T28" s="227">
        <f>Se_Avg_IGCC_MW!C65</f>
        <v>1.2365146297573423E-4</v>
      </c>
      <c r="U28" s="227">
        <f>Se_Avg_IGCC_MW!C98</f>
        <v>2.163857455578081E-4</v>
      </c>
      <c r="V28" s="228">
        <f>Se_Avg_IGCC_MW!C43</f>
        <v>2</v>
      </c>
      <c r="W28" s="227">
        <f>Se_Avg_IGCC_MW!$C$104</f>
        <v>0.2163857455578081</v>
      </c>
      <c r="X28" s="232">
        <v>0.3</v>
      </c>
      <c r="Y28" s="229">
        <f t="shared" si="2"/>
        <v>0.3</v>
      </c>
      <c r="Z28" s="235" t="s">
        <v>289</v>
      </c>
      <c r="AA28" s="287" t="str">
        <f t="shared" si="3"/>
        <v>No</v>
      </c>
      <c r="AB28" s="212"/>
      <c r="AC28" s="227">
        <f>Se_New_IGCC_MW!C65</f>
        <v>9.9488883279263973E-5</v>
      </c>
      <c r="AD28" s="227">
        <f>Se_New_IGCC_MW!C98</f>
        <v>2.9549610188989411E-4</v>
      </c>
      <c r="AE28" s="228">
        <f>Se_New_IGCC_MW!C43</f>
        <v>1</v>
      </c>
      <c r="AF28" s="227">
        <f>Se_New_IGCC_MW!$C$104</f>
        <v>0.29549610188989411</v>
      </c>
      <c r="AG28" s="232">
        <v>0.3</v>
      </c>
      <c r="AH28" s="229">
        <f t="shared" si="4"/>
        <v>0.3</v>
      </c>
      <c r="AI28" s="235" t="s">
        <v>289</v>
      </c>
      <c r="AJ28" s="287" t="str">
        <f t="shared" si="5"/>
        <v>No</v>
      </c>
      <c r="AK28" s="212"/>
      <c r="AL28" s="292"/>
    </row>
    <row r="51" spans="1:8">
      <c r="A51" s="237" t="s">
        <v>294</v>
      </c>
      <c r="B51" s="238"/>
      <c r="C51" s="239"/>
      <c r="D51" s="239"/>
      <c r="E51" s="239"/>
      <c r="F51" s="239"/>
      <c r="G51" s="239"/>
      <c r="H51" s="240"/>
    </row>
    <row r="52" spans="1:8">
      <c r="A52" s="237"/>
      <c r="B52" s="238"/>
      <c r="C52" s="239"/>
      <c r="D52" s="239"/>
      <c r="E52" s="239"/>
      <c r="F52" s="239"/>
      <c r="G52" s="239"/>
      <c r="H52" s="240"/>
    </row>
    <row r="53" spans="1:8">
      <c r="A53" s="241" t="s">
        <v>308</v>
      </c>
      <c r="B53" s="238"/>
      <c r="C53" s="239"/>
      <c r="D53" s="239"/>
      <c r="E53" s="239"/>
      <c r="F53" s="239"/>
      <c r="G53" s="239"/>
      <c r="H53" s="240"/>
    </row>
    <row r="54" spans="1:8">
      <c r="A54" s="242" t="s">
        <v>309</v>
      </c>
      <c r="B54" s="242"/>
      <c r="C54" s="239"/>
      <c r="D54" s="239"/>
      <c r="E54" s="239"/>
      <c r="F54" s="239"/>
      <c r="G54" s="239"/>
      <c r="H54" s="240"/>
    </row>
    <row r="55" spans="1:8">
      <c r="A55" s="243" t="s">
        <v>310</v>
      </c>
      <c r="B55" s="244">
        <f>(2341+2285)/2</f>
        <v>2313</v>
      </c>
      <c r="C55" s="239"/>
      <c r="D55" s="239" t="s">
        <v>325</v>
      </c>
      <c r="E55" s="239"/>
      <c r="F55" s="239" t="s">
        <v>326</v>
      </c>
      <c r="G55" s="239"/>
      <c r="H55" s="240"/>
    </row>
    <row r="56" spans="1:8">
      <c r="A56" s="242" t="s">
        <v>295</v>
      </c>
      <c r="B56" s="307">
        <v>16020000000000</v>
      </c>
      <c r="C56" s="240" t="s">
        <v>296</v>
      </c>
      <c r="D56" s="240"/>
      <c r="E56" s="240"/>
      <c r="F56" s="240"/>
      <c r="G56" s="240"/>
      <c r="H56" s="240"/>
    </row>
    <row r="57" spans="1:8" ht="15.75" thickBot="1">
      <c r="A57" s="242" t="s">
        <v>295</v>
      </c>
      <c r="B57" s="307">
        <v>16020000000</v>
      </c>
      <c r="C57" s="240" t="s">
        <v>297</v>
      </c>
      <c r="D57" s="240"/>
      <c r="E57" s="240"/>
      <c r="F57" s="240"/>
      <c r="G57" s="240"/>
      <c r="H57" s="240"/>
    </row>
    <row r="58" spans="1:8" ht="15.75" thickTop="1">
      <c r="A58" s="246"/>
      <c r="B58" s="247"/>
      <c r="C58" s="247"/>
      <c r="D58" s="247"/>
      <c r="E58" s="247"/>
      <c r="F58" s="247"/>
      <c r="G58" s="248"/>
      <c r="H58" s="240"/>
    </row>
    <row r="59" spans="1:8">
      <c r="A59" s="249" t="s">
        <v>298</v>
      </c>
      <c r="B59" s="250"/>
      <c r="C59" s="242"/>
      <c r="D59" s="242"/>
      <c r="E59" s="242"/>
      <c r="F59" s="242"/>
      <c r="G59" s="251"/>
      <c r="H59" s="240"/>
    </row>
    <row r="60" spans="1:8">
      <c r="A60" s="252"/>
      <c r="B60" s="253"/>
      <c r="C60" s="254"/>
      <c r="D60" s="320"/>
      <c r="E60" s="321"/>
      <c r="F60" s="321"/>
      <c r="G60" s="322"/>
      <c r="H60" s="240"/>
    </row>
    <row r="61" spans="1:8">
      <c r="A61" s="255"/>
      <c r="B61" s="256"/>
      <c r="C61" s="242"/>
      <c r="D61" s="323" t="s">
        <v>299</v>
      </c>
      <c r="E61" s="324"/>
      <c r="F61" s="324"/>
      <c r="G61" s="325"/>
      <c r="H61" s="240"/>
    </row>
    <row r="62" spans="1:8" ht="44.25" thickBot="1">
      <c r="A62" s="257" t="s">
        <v>300</v>
      </c>
      <c r="B62" s="258"/>
      <c r="C62" s="259"/>
      <c r="D62" s="260" t="s">
        <v>301</v>
      </c>
      <c r="E62" s="261" t="s">
        <v>302</v>
      </c>
      <c r="F62" s="262" t="s">
        <v>311</v>
      </c>
      <c r="G62" s="263" t="s">
        <v>312</v>
      </c>
      <c r="H62" s="240"/>
    </row>
    <row r="63" spans="1:8" ht="15.75" thickTop="1">
      <c r="A63" s="264" t="s">
        <v>314</v>
      </c>
      <c r="B63" s="256"/>
      <c r="C63" s="242"/>
      <c r="D63" s="306">
        <v>0.82499999999999996</v>
      </c>
      <c r="E63" s="307">
        <f>D63/$B$57</f>
        <v>5.1498127340823966E-11</v>
      </c>
      <c r="F63" s="308">
        <f>$B$55*$E63*100/(9)</f>
        <v>1.3235018726591758E-6</v>
      </c>
      <c r="G63" s="309">
        <f t="shared" ref="G63:G72" si="6">F63*10</f>
        <v>1.3235018726591757E-5</v>
      </c>
      <c r="H63" s="240"/>
    </row>
    <row r="64" spans="1:8">
      <c r="A64" s="264" t="s">
        <v>315</v>
      </c>
      <c r="B64" s="256"/>
      <c r="C64" s="242"/>
      <c r="D64" s="306">
        <v>0.3</v>
      </c>
      <c r="E64" s="307">
        <f t="shared" ref="E64:E72" si="7">D64/$B$57</f>
        <v>1.8726591760299625E-11</v>
      </c>
      <c r="F64" s="308">
        <f t="shared" ref="F64:F72" si="8">$B$55*$E64*100/(9)</f>
        <v>4.8127340823970042E-7</v>
      </c>
      <c r="G64" s="309">
        <f t="shared" si="6"/>
        <v>4.8127340823970038E-6</v>
      </c>
      <c r="H64" s="240"/>
    </row>
    <row r="65" spans="1:8">
      <c r="A65" s="264" t="s">
        <v>316</v>
      </c>
      <c r="B65" s="256"/>
      <c r="C65" s="242"/>
      <c r="D65" s="306">
        <v>0.06</v>
      </c>
      <c r="E65" s="307">
        <f t="shared" si="7"/>
        <v>3.7453183520599248E-12</v>
      </c>
      <c r="F65" s="308">
        <f t="shared" si="8"/>
        <v>9.6254681647940068E-8</v>
      </c>
      <c r="G65" s="309">
        <f t="shared" si="6"/>
        <v>9.6254681647940063E-7</v>
      </c>
      <c r="H65" s="240"/>
    </row>
    <row r="66" spans="1:8">
      <c r="A66" s="264" t="s">
        <v>317</v>
      </c>
      <c r="B66" s="256"/>
      <c r="C66" s="242"/>
      <c r="D66" s="306">
        <v>2.2499999999999999E-2</v>
      </c>
      <c r="E66" s="307">
        <f t="shared" si="7"/>
        <v>1.4044943820224719E-12</v>
      </c>
      <c r="F66" s="308">
        <f t="shared" si="8"/>
        <v>3.6095505617977529E-8</v>
      </c>
      <c r="G66" s="309">
        <f t="shared" si="6"/>
        <v>3.6095505617977526E-7</v>
      </c>
      <c r="H66" s="240"/>
    </row>
    <row r="67" spans="1:8">
      <c r="A67" s="264" t="s">
        <v>318</v>
      </c>
      <c r="B67" s="256"/>
      <c r="C67" s="242"/>
      <c r="D67" s="306">
        <v>0.22500000000000001</v>
      </c>
      <c r="E67" s="307">
        <f t="shared" si="7"/>
        <v>1.4044943820224719E-11</v>
      </c>
      <c r="F67" s="308">
        <f t="shared" si="8"/>
        <v>3.6095505617977531E-7</v>
      </c>
      <c r="G67" s="309">
        <f t="shared" si="6"/>
        <v>3.6095505617977533E-6</v>
      </c>
      <c r="H67" s="240"/>
    </row>
    <row r="68" spans="1:8">
      <c r="A68" s="264" t="s">
        <v>319</v>
      </c>
      <c r="B68" s="256"/>
      <c r="C68" s="242"/>
      <c r="D68" s="306">
        <v>0.22500000000000001</v>
      </c>
      <c r="E68" s="307">
        <f t="shared" si="7"/>
        <v>1.4044943820224719E-11</v>
      </c>
      <c r="F68" s="308">
        <f t="shared" si="8"/>
        <v>3.6095505617977531E-7</v>
      </c>
      <c r="G68" s="309">
        <f t="shared" si="6"/>
        <v>3.6095505617977533E-6</v>
      </c>
      <c r="H68" s="240"/>
    </row>
    <row r="69" spans="1:8">
      <c r="A69" s="264" t="s">
        <v>320</v>
      </c>
      <c r="B69" s="256"/>
      <c r="C69" s="242"/>
      <c r="D69" s="306">
        <v>0.22500000000000001</v>
      </c>
      <c r="E69" s="307">
        <f t="shared" si="7"/>
        <v>1.4044943820224719E-11</v>
      </c>
      <c r="F69" s="308">
        <f t="shared" si="8"/>
        <v>3.6095505617977531E-7</v>
      </c>
      <c r="G69" s="309">
        <f t="shared" si="6"/>
        <v>3.6095505617977533E-6</v>
      </c>
      <c r="H69" s="240"/>
    </row>
    <row r="70" spans="1:8">
      <c r="A70" s="264" t="s">
        <v>321</v>
      </c>
      <c r="B70" s="256"/>
      <c r="C70" s="242"/>
      <c r="D70" s="306">
        <v>0.22500000000000001</v>
      </c>
      <c r="E70" s="307">
        <f t="shared" si="7"/>
        <v>1.4044943820224719E-11</v>
      </c>
      <c r="F70" s="308">
        <f t="shared" si="8"/>
        <v>3.6095505617977531E-7</v>
      </c>
      <c r="G70" s="309">
        <f t="shared" si="6"/>
        <v>3.6095505617977533E-6</v>
      </c>
      <c r="H70" s="240"/>
    </row>
    <row r="71" spans="1:8">
      <c r="A71" s="264" t="s">
        <v>322</v>
      </c>
      <c r="B71" s="256"/>
      <c r="C71" s="242"/>
      <c r="D71" s="306">
        <v>4.05</v>
      </c>
      <c r="E71" s="307">
        <f t="shared" si="7"/>
        <v>2.5280898876404495E-10</v>
      </c>
      <c r="F71" s="308">
        <f t="shared" si="8"/>
        <v>6.4971910112359545E-6</v>
      </c>
      <c r="G71" s="309">
        <f t="shared" si="6"/>
        <v>6.4971910112359538E-5</v>
      </c>
      <c r="H71" s="240"/>
    </row>
    <row r="72" spans="1:8">
      <c r="A72" s="265" t="s">
        <v>323</v>
      </c>
      <c r="B72" s="266"/>
      <c r="C72" s="267"/>
      <c r="D72" s="310">
        <v>0.6</v>
      </c>
      <c r="E72" s="307">
        <f t="shared" si="7"/>
        <v>3.7453183520599249E-11</v>
      </c>
      <c r="F72" s="308">
        <f t="shared" si="8"/>
        <v>9.6254681647940084E-7</v>
      </c>
      <c r="G72" s="309">
        <f t="shared" si="6"/>
        <v>9.6254681647940075E-6</v>
      </c>
      <c r="H72" s="240"/>
    </row>
    <row r="73" spans="1:8">
      <c r="A73" s="264" t="s">
        <v>303</v>
      </c>
      <c r="B73" s="242"/>
      <c r="C73" s="242"/>
      <c r="D73" s="311"/>
      <c r="E73" s="312"/>
      <c r="F73" s="313">
        <f>SUM(F63:F72)</f>
        <v>1.0840683520599249E-5</v>
      </c>
      <c r="G73" s="314">
        <f>SUM(G63:G72)</f>
        <v>1.0840683520599249E-4</v>
      </c>
      <c r="H73" s="240"/>
    </row>
    <row r="74" spans="1:8">
      <c r="A74" s="264"/>
      <c r="B74" s="242"/>
      <c r="C74" s="242"/>
      <c r="D74" s="268"/>
      <c r="E74" s="245"/>
      <c r="F74" s="269"/>
      <c r="G74" s="270"/>
      <c r="H74" s="240"/>
    </row>
    <row r="75" spans="1:8">
      <c r="A75" s="271" t="s">
        <v>304</v>
      </c>
      <c r="B75" s="272"/>
      <c r="C75" s="272"/>
      <c r="D75" s="315">
        <v>750</v>
      </c>
      <c r="E75" s="273">
        <f t="shared" ref="E75:E76" si="9">D75/$B$57</f>
        <v>4.6816479400749066E-8</v>
      </c>
      <c r="F75" s="274">
        <f t="shared" ref="F75:F76" si="10">$B$55*$E75*100/(9)</f>
        <v>1.203183520599251E-3</v>
      </c>
      <c r="G75" s="275">
        <f>F75*10</f>
        <v>1.2031835205992511E-2</v>
      </c>
      <c r="H75" s="240"/>
    </row>
    <row r="76" spans="1:8">
      <c r="A76" s="276" t="s">
        <v>305</v>
      </c>
      <c r="B76" s="277" t="s">
        <v>306</v>
      </c>
      <c r="C76" s="277"/>
      <c r="D76" s="315">
        <v>45</v>
      </c>
      <c r="E76" s="273">
        <f t="shared" si="9"/>
        <v>2.8089887640449439E-9</v>
      </c>
      <c r="F76" s="274">
        <f t="shared" si="10"/>
        <v>7.2191011235955052E-5</v>
      </c>
      <c r="G76" s="275">
        <f>F76*10</f>
        <v>7.2191011235955057E-4</v>
      </c>
      <c r="H76" s="240"/>
    </row>
    <row r="77" spans="1:8" ht="15.75" thickBot="1">
      <c r="A77" s="278" t="s">
        <v>307</v>
      </c>
      <c r="B77" s="279" t="s">
        <v>306</v>
      </c>
      <c r="C77" s="279"/>
      <c r="D77" s="282">
        <f>D76</f>
        <v>45</v>
      </c>
      <c r="E77" s="282">
        <f>E76</f>
        <v>2.8089887640449439E-9</v>
      </c>
      <c r="F77" s="280">
        <f>F76</f>
        <v>7.2191011235955052E-5</v>
      </c>
      <c r="G77" s="281">
        <f>F77*10</f>
        <v>7.2191011235955057E-4</v>
      </c>
      <c r="H77" s="240"/>
    </row>
    <row r="78" spans="1:8" ht="15.75" thickTop="1">
      <c r="A78" s="240"/>
      <c r="B78" s="240"/>
      <c r="C78" s="240"/>
      <c r="D78" s="240"/>
      <c r="E78" s="240"/>
      <c r="F78" s="240"/>
      <c r="G78" s="240"/>
      <c r="H78" s="240"/>
    </row>
    <row r="79" spans="1:8">
      <c r="A79" s="240"/>
      <c r="B79" s="240"/>
      <c r="C79" s="240"/>
      <c r="D79" s="240"/>
      <c r="E79" s="240"/>
      <c r="F79" s="240"/>
      <c r="G79" s="240"/>
      <c r="H79" s="240"/>
    </row>
  </sheetData>
  <mergeCells count="12">
    <mergeCell ref="D60:G60"/>
    <mergeCell ref="D61:G61"/>
    <mergeCell ref="AC4:AE4"/>
    <mergeCell ref="J4:L4"/>
    <mergeCell ref="B4:H4"/>
    <mergeCell ref="T17:AA17"/>
    <mergeCell ref="AC17:AJ17"/>
    <mergeCell ref="A1:D1"/>
    <mergeCell ref="J16:P16"/>
    <mergeCell ref="S1:U1"/>
    <mergeCell ref="B16:H16"/>
    <mergeCell ref="T4:AB4"/>
  </mergeCells>
  <pageMargins left="0.7" right="0.7" top="0.75" bottom="0.75" header="0.3" footer="0.3"/>
  <pageSetup scale="57" orientation="landscape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>
    <tabColor rgb="FF92D050"/>
  </sheetPr>
  <dimension ref="A1:HJ210"/>
  <sheetViews>
    <sheetView workbookViewId="0">
      <selection activeCell="C6" sqref="C6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94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>
      <c r="A2" s="56"/>
      <c r="B2" s="4">
        <v>1010</v>
      </c>
      <c r="C2" s="4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>
      <c r="A3" s="8" t="s">
        <v>95</v>
      </c>
      <c r="B3" s="4" t="s">
        <v>128</v>
      </c>
      <c r="C3" s="4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>
      <c r="A4" s="56" t="s">
        <v>96</v>
      </c>
      <c r="B4" s="4" t="s">
        <v>130</v>
      </c>
      <c r="C4" s="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1.9544348469935358E-4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2.348254929529503E-4</v>
      </c>
      <c r="F6" s="17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1.8290783918928355E-4</v>
      </c>
      <c r="F7" s="17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B8" s="61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1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1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1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1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1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1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1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1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1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1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2.0439227228052914E-4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2.0439227228052914E-4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103</v>
      </c>
      <c r="B70" s="38"/>
      <c r="C70" s="40">
        <f>VAR(B5:EB39)</f>
        <v>7.3392129246074656E-10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105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4.8928086164049767E-10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2.2119693977098727E-5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6.9645567339634358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3.5844613592194254E-4</v>
      </c>
      <c r="D98" s="15" t="str">
        <f>D102</f>
        <v>lb/MW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303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1.0840683520599249E-4</v>
      </c>
      <c r="D102" s="15" t="str">
        <f>IFERROR(IF(FIND("MM",B1,1)&gt;0,"lb/MMBtu","lb/MW"),"lb/MW")</f>
        <v>lb/MW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0.35844613592194252</v>
      </c>
      <c r="D104" s="15" t="str">
        <f>IFERROR(IF(FIND("MM",B1,1)&gt;0,"lb/MMBtu","lb/GW"),"lb/GW")</f>
        <v>lb/GW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11265" r:id="rId2"/>
    <oleObject progId="Equation.DSMT4" shapeId="11266" r:id="rId3"/>
    <oleObject progId="Equation.DSMT4" shapeId="11267" r:id="rId4"/>
    <oleObject progId="Equation.DSMT4" shapeId="11268" r:id="rId5"/>
    <oleObject progId="Equation.DSMT4" shapeId="11269" r:id="rId6"/>
    <oleObject progId="Equation.DSMT4" shapeId="11270" r:id="rId7"/>
    <oleObject progId="Equation.DSMT4" shapeId="11271" r:id="rId8"/>
    <oleObject progId="Equation.DSMT4" shapeId="11272" r:id="rId9"/>
    <oleObject progId="Equation.DSMT4" shapeId="11273" r:id="rId10"/>
    <oleObject progId="Equation.DSMT4" shapeId="11274" r:id="rId11"/>
    <oleObject progId="Equation.DSMT4" shapeId="11275" r:id="rId12"/>
    <oleObject progId="Equation.DSMT4" shapeId="11276" r:id="rId13"/>
  </oleObjects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7">
    <tabColor rgb="FF92D050"/>
  </sheetPr>
  <dimension ref="A1:FD27"/>
  <sheetViews>
    <sheetView zoomScaleNormal="100" workbookViewId="0">
      <selection activeCell="G13" sqref="G13"/>
    </sheetView>
  </sheetViews>
  <sheetFormatPr defaultRowHeight="15" customHeight="1"/>
  <cols>
    <col min="1" max="1" width="21.7109375" style="55" bestFit="1" customWidth="1"/>
    <col min="2" max="2" width="9.85546875" style="55" bestFit="1" customWidth="1"/>
    <col min="3" max="3" width="13.140625" style="55" bestFit="1" customWidth="1"/>
    <col min="4" max="4" width="13.7109375" style="55" bestFit="1" customWidth="1"/>
    <col min="5" max="5" width="12.5703125" style="55" bestFit="1" customWidth="1"/>
    <col min="6" max="6" width="9.5703125" style="55" bestFit="1" customWidth="1"/>
    <col min="7" max="7" width="11.28515625" style="55" bestFit="1" customWidth="1"/>
    <col min="8" max="8" width="12.28515625" style="55" bestFit="1" customWidth="1"/>
    <col min="9" max="9" width="20.140625" style="55" bestFit="1" customWidth="1"/>
    <col min="10" max="10" width="21.140625" style="55" bestFit="1" customWidth="1"/>
    <col min="11" max="11" width="14.5703125" style="55" bestFit="1" customWidth="1"/>
    <col min="12" max="12" width="21.7109375" style="55" bestFit="1" customWidth="1"/>
    <col min="13" max="13" width="25.28515625" style="55" bestFit="1" customWidth="1"/>
    <col min="14" max="14" width="14.5703125" style="55" bestFit="1" customWidth="1"/>
    <col min="15" max="15" width="19" style="55" bestFit="1" customWidth="1"/>
    <col min="16" max="16" width="16.5703125" style="55" bestFit="1" customWidth="1"/>
    <col min="17" max="17" width="21" style="55" bestFit="1" customWidth="1"/>
    <col min="18" max="18" width="14.85546875" style="55" bestFit="1" customWidth="1"/>
    <col min="19" max="19" width="19.28515625" style="55" bestFit="1" customWidth="1"/>
    <col min="20" max="20" width="23.140625" style="55" bestFit="1" customWidth="1"/>
    <col min="21" max="21" width="16.7109375" style="55" customWidth="1"/>
    <col min="22" max="22" width="16.7109375" style="55" bestFit="1" customWidth="1"/>
    <col min="23" max="23" width="14.42578125" style="55" bestFit="1" customWidth="1"/>
    <col min="24" max="24" width="18.85546875" style="55" bestFit="1" customWidth="1"/>
    <col min="25" max="25" width="12.5703125" style="55" bestFit="1" customWidth="1"/>
    <col min="26" max="26" width="17" style="55" bestFit="1" customWidth="1"/>
    <col min="27" max="27" width="25.140625" style="55" bestFit="1" customWidth="1"/>
    <col min="28" max="28" width="14.42578125" style="55" bestFit="1" customWidth="1"/>
    <col min="29" max="29" width="18.85546875" style="55" bestFit="1" customWidth="1"/>
    <col min="30" max="30" width="16.42578125" style="55" bestFit="1" customWidth="1"/>
    <col min="31" max="31" width="20.85546875" style="55" bestFit="1" customWidth="1"/>
    <col min="32" max="32" width="14.7109375" style="55" bestFit="1" customWidth="1"/>
    <col min="33" max="33" width="19.140625" style="55" bestFit="1" customWidth="1"/>
    <col min="34" max="34" width="25" style="55" bestFit="1" customWidth="1"/>
    <col min="35" max="35" width="14.28515625" style="55" bestFit="1" customWidth="1"/>
    <col min="36" max="36" width="18.7109375" style="55" bestFit="1" customWidth="1"/>
    <col min="37" max="37" width="16.28515625" style="55" bestFit="1" customWidth="1"/>
    <col min="38" max="38" width="20.7109375" style="55" bestFit="1" customWidth="1"/>
    <col min="39" max="39" width="14.5703125" style="55" bestFit="1" customWidth="1"/>
    <col min="40" max="40" width="19" style="55" bestFit="1" customWidth="1"/>
    <col min="41" max="41" width="26" style="55" bestFit="1" customWidth="1"/>
    <col min="42" max="42" width="15.140625" style="55" bestFit="1" customWidth="1"/>
    <col min="43" max="43" width="19.5703125" style="55" bestFit="1" customWidth="1"/>
    <col min="44" max="44" width="17.28515625" style="55" bestFit="1" customWidth="1"/>
    <col min="45" max="45" width="21.7109375" style="55" bestFit="1" customWidth="1"/>
    <col min="46" max="46" width="15.42578125" style="55" bestFit="1" customWidth="1"/>
    <col min="47" max="47" width="19.85546875" style="55" bestFit="1" customWidth="1"/>
    <col min="48" max="48" width="22.28515625" style="55" bestFit="1" customWidth="1"/>
    <col min="49" max="49" width="11.42578125" style="55" bestFit="1" customWidth="1"/>
    <col min="50" max="50" width="15.85546875" style="55" bestFit="1" customWidth="1"/>
    <col min="51" max="51" width="13.5703125" style="55" bestFit="1" customWidth="1"/>
    <col min="52" max="52" width="18" style="55" bestFit="1" customWidth="1"/>
    <col min="53" max="53" width="11.7109375" style="55" bestFit="1" customWidth="1"/>
    <col min="54" max="54" width="16.140625" style="55" bestFit="1" customWidth="1"/>
    <col min="55" max="55" width="20.5703125" style="55" bestFit="1" customWidth="1"/>
    <col min="56" max="56" width="10.28515625" style="55" bestFit="1" customWidth="1"/>
    <col min="57" max="57" width="14.28515625" style="55" bestFit="1" customWidth="1"/>
    <col min="58" max="58" width="11.85546875" style="55" bestFit="1" customWidth="1"/>
    <col min="59" max="59" width="16.28515625" style="55" bestFit="1" customWidth="1"/>
    <col min="60" max="60" width="10.28515625" style="55" bestFit="1" customWidth="1"/>
    <col min="61" max="61" width="14.5703125" style="55" bestFit="1" customWidth="1"/>
    <col min="62" max="62" width="27" style="55" bestFit="1" customWidth="1"/>
    <col min="63" max="63" width="16.140625" style="55" bestFit="1" customWidth="1"/>
    <col min="64" max="64" width="20.5703125" style="55" bestFit="1" customWidth="1"/>
    <col min="65" max="65" width="18.28515625" style="55" bestFit="1" customWidth="1"/>
    <col min="66" max="66" width="22.7109375" style="55" bestFit="1" customWidth="1"/>
    <col min="67" max="67" width="16.42578125" style="55" bestFit="1" customWidth="1"/>
    <col min="68" max="68" width="20.85546875" style="55" bestFit="1" customWidth="1"/>
    <col min="69" max="69" width="22.140625" style="55" bestFit="1" customWidth="1"/>
    <col min="70" max="70" width="11.28515625" style="55" bestFit="1" customWidth="1"/>
    <col min="71" max="71" width="15.7109375" style="55" bestFit="1" customWidth="1"/>
    <col min="72" max="72" width="13.42578125" style="55" bestFit="1" customWidth="1"/>
    <col min="73" max="73" width="17.85546875" style="55" bestFit="1" customWidth="1"/>
    <col min="74" max="74" width="11.5703125" style="55" bestFit="1" customWidth="1"/>
    <col min="75" max="75" width="16" style="55" bestFit="1" customWidth="1"/>
    <col min="76" max="76" width="25" style="55" bestFit="1" customWidth="1"/>
    <col min="77" max="77" width="14.28515625" style="55" bestFit="1" customWidth="1"/>
    <col min="78" max="78" width="18.7109375" style="55" bestFit="1" customWidth="1"/>
    <col min="79" max="79" width="16.28515625" style="55" bestFit="1" customWidth="1"/>
    <col min="80" max="80" width="20.7109375" style="55" bestFit="1" customWidth="1"/>
    <col min="81" max="81" width="14.5703125" style="55" bestFit="1" customWidth="1"/>
    <col min="82" max="82" width="19" style="55" bestFit="1" customWidth="1"/>
    <col min="83" max="83" width="16.42578125" style="55" bestFit="1" customWidth="1"/>
    <col min="84" max="84" width="20.85546875" style="55" bestFit="1" customWidth="1"/>
    <col min="85" max="85" width="35.7109375" style="55" bestFit="1" customWidth="1"/>
    <col min="86" max="86" width="40.140625" style="55" bestFit="1" customWidth="1"/>
    <col min="87" max="87" width="34.7109375" style="55" bestFit="1" customWidth="1"/>
    <col min="88" max="88" width="39.140625" style="55" bestFit="1" customWidth="1"/>
    <col min="89" max="89" width="42.85546875" style="55" bestFit="1" customWidth="1"/>
    <col min="90" max="90" width="47.28515625" style="55" bestFit="1" customWidth="1"/>
    <col min="91" max="91" width="36.85546875" style="55" bestFit="1" customWidth="1"/>
    <col min="92" max="92" width="41.28515625" style="55" bestFit="1" customWidth="1"/>
    <col min="93" max="93" width="30.28515625" style="55" bestFit="1" customWidth="1"/>
    <col min="94" max="94" width="34.7109375" style="55" bestFit="1" customWidth="1"/>
    <col min="95" max="95" width="33.140625" style="55" bestFit="1" customWidth="1"/>
    <col min="96" max="96" width="37.5703125" style="55" bestFit="1" customWidth="1"/>
    <col min="97" max="97" width="46" style="55" bestFit="1" customWidth="1"/>
    <col min="98" max="98" width="50.5703125" style="55" bestFit="1" customWidth="1"/>
    <col min="99" max="99" width="52.140625" style="55" bestFit="1" customWidth="1"/>
    <col min="100" max="100" width="56.5703125" style="55" bestFit="1" customWidth="1"/>
    <col min="101" max="101" width="46.28515625" style="55" bestFit="1" customWidth="1"/>
    <col min="102" max="102" width="50.7109375" style="55" bestFit="1" customWidth="1"/>
    <col min="103" max="103" width="43.28515625" style="55" bestFit="1" customWidth="1"/>
    <col min="104" max="104" width="47.7109375" style="55" bestFit="1" customWidth="1"/>
    <col min="105" max="105" width="38.5703125" style="55" bestFit="1" customWidth="1"/>
    <col min="106" max="106" width="43" style="55" bestFit="1" customWidth="1"/>
    <col min="107" max="107" width="32.5703125" style="55" bestFit="1" customWidth="1"/>
    <col min="108" max="108" width="37" style="55" bestFit="1" customWidth="1"/>
    <col min="109" max="109" width="29.7109375" style="55" bestFit="1" customWidth="1"/>
    <col min="110" max="110" width="34.140625" style="55" bestFit="1" customWidth="1"/>
    <col min="111" max="111" width="24.5703125" style="55" bestFit="1" customWidth="1"/>
    <col min="112" max="112" width="29" style="55" bestFit="1" customWidth="1"/>
    <col min="113" max="113" width="37.7109375" style="55" bestFit="1" customWidth="1"/>
    <col min="114" max="114" width="42.28515625" style="55" bestFit="1" customWidth="1"/>
    <col min="115" max="115" width="21.5703125" style="55" bestFit="1" customWidth="1"/>
    <col min="116" max="116" width="26" style="55" bestFit="1" customWidth="1"/>
    <col min="117" max="117" width="26.7109375" style="55" bestFit="1" customWidth="1"/>
    <col min="118" max="118" width="31.140625" style="55" bestFit="1" customWidth="1"/>
    <col min="119" max="119" width="39.85546875" style="55" bestFit="1" customWidth="1"/>
    <col min="120" max="120" width="44.28515625" style="55" bestFit="1" customWidth="1"/>
    <col min="121" max="121" width="23.5703125" style="55" bestFit="1" customWidth="1"/>
    <col min="122" max="122" width="28" style="55" bestFit="1" customWidth="1"/>
    <col min="123" max="123" width="24.5703125" style="55" bestFit="1" customWidth="1"/>
    <col min="124" max="124" width="29" style="55" bestFit="1" customWidth="1"/>
    <col min="125" max="125" width="15.5703125" style="55" bestFit="1" customWidth="1"/>
    <col min="126" max="126" width="32.5703125" style="55" bestFit="1" customWidth="1"/>
    <col min="127" max="127" width="13.5703125" style="55" bestFit="1" customWidth="1"/>
    <col min="128" max="128" width="15.5703125" style="55" bestFit="1" customWidth="1"/>
    <col min="129" max="129" width="14.42578125" style="55" bestFit="1" customWidth="1"/>
    <col min="130" max="130" width="13.5703125" style="55" bestFit="1" customWidth="1"/>
    <col min="131" max="131" width="15.5703125" style="55" bestFit="1" customWidth="1"/>
    <col min="132" max="132" width="14.42578125" style="55" bestFit="1" customWidth="1"/>
    <col min="133" max="133" width="13.5703125" style="55" bestFit="1" customWidth="1"/>
    <col min="134" max="134" width="15.5703125" style="55" bestFit="1" customWidth="1"/>
    <col min="135" max="135" width="14.42578125" style="55" bestFit="1" customWidth="1"/>
    <col min="136" max="136" width="13.5703125" style="55" bestFit="1" customWidth="1"/>
    <col min="137" max="137" width="15.5703125" style="55" bestFit="1" customWidth="1"/>
    <col min="138" max="138" width="14.42578125" style="55" bestFit="1" customWidth="1"/>
    <col min="139" max="139" width="13.5703125" style="55" bestFit="1" customWidth="1"/>
    <col min="140" max="140" width="15.5703125" style="55" bestFit="1" customWidth="1"/>
    <col min="141" max="141" width="14.42578125" style="55" bestFit="1" customWidth="1"/>
    <col min="142" max="142" width="13.5703125" style="55" bestFit="1" customWidth="1"/>
    <col min="143" max="143" width="15.5703125" style="55" bestFit="1" customWidth="1"/>
    <col min="144" max="144" width="14.42578125" style="55" bestFit="1" customWidth="1"/>
    <col min="145" max="145" width="13.5703125" style="55" bestFit="1" customWidth="1"/>
    <col min="146" max="146" width="15.5703125" style="55" bestFit="1" customWidth="1"/>
    <col min="147" max="147" width="14.42578125" style="55" bestFit="1" customWidth="1"/>
    <col min="148" max="148" width="13.5703125" style="55" bestFit="1" customWidth="1"/>
    <col min="149" max="149" width="15.5703125" style="55" bestFit="1" customWidth="1"/>
    <col min="150" max="150" width="14.42578125" style="55" bestFit="1" customWidth="1"/>
    <col min="151" max="151" width="13.5703125" style="55" bestFit="1" customWidth="1"/>
    <col min="152" max="152" width="16.5703125" style="55" bestFit="1" customWidth="1"/>
    <col min="153" max="153" width="15.42578125" style="55" bestFit="1" customWidth="1"/>
    <col min="154" max="154" width="14.5703125" style="55" bestFit="1" customWidth="1"/>
    <col min="155" max="155" width="16.5703125" style="55" bestFit="1" customWidth="1"/>
    <col min="156" max="156" width="15.42578125" style="55" bestFit="1" customWidth="1"/>
    <col min="157" max="157" width="14.5703125" style="55" bestFit="1" customWidth="1"/>
    <col min="158" max="158" width="16.5703125" style="55" bestFit="1" customWidth="1"/>
    <col min="159" max="159" width="15.42578125" style="55" bestFit="1" customWidth="1"/>
    <col min="160" max="160" width="14.5703125" style="55" bestFit="1" customWidth="1"/>
    <col min="161" max="16384" width="9.140625" style="55"/>
  </cols>
  <sheetData>
    <row r="1" spans="1:160" s="164" customFormat="1" ht="15" customHeight="1">
      <c r="A1" s="161" t="s">
        <v>0</v>
      </c>
      <c r="B1" s="161" t="s">
        <v>1</v>
      </c>
      <c r="C1" s="161" t="s">
        <v>2</v>
      </c>
      <c r="D1" s="161" t="s">
        <v>3</v>
      </c>
      <c r="E1" s="161" t="s">
        <v>4</v>
      </c>
      <c r="F1" s="161" t="s">
        <v>5</v>
      </c>
      <c r="G1" s="161" t="s">
        <v>147</v>
      </c>
      <c r="H1" s="161" t="s">
        <v>140</v>
      </c>
      <c r="I1" s="161" t="s">
        <v>6</v>
      </c>
      <c r="J1" s="161" t="s">
        <v>7</v>
      </c>
      <c r="K1" s="161" t="s">
        <v>292</v>
      </c>
      <c r="L1" s="161" t="s">
        <v>8</v>
      </c>
      <c r="M1" s="162" t="s">
        <v>74</v>
      </c>
      <c r="N1" s="162" t="s">
        <v>148</v>
      </c>
      <c r="O1" s="162" t="s">
        <v>149</v>
      </c>
      <c r="P1" s="162" t="s">
        <v>150</v>
      </c>
      <c r="Q1" s="162" t="s">
        <v>151</v>
      </c>
      <c r="R1" s="162" t="s">
        <v>152</v>
      </c>
      <c r="S1" s="162" t="s">
        <v>153</v>
      </c>
      <c r="T1" s="162" t="s">
        <v>75</v>
      </c>
      <c r="U1" s="162" t="s">
        <v>154</v>
      </c>
      <c r="V1" s="162" t="s">
        <v>155</v>
      </c>
      <c r="W1" s="162" t="s">
        <v>156</v>
      </c>
      <c r="X1" s="162" t="s">
        <v>157</v>
      </c>
      <c r="Y1" s="162" t="s">
        <v>158</v>
      </c>
      <c r="Z1" s="162" t="s">
        <v>159</v>
      </c>
      <c r="AA1" s="162" t="s">
        <v>76</v>
      </c>
      <c r="AB1" s="162" t="s">
        <v>160</v>
      </c>
      <c r="AC1" s="162" t="s">
        <v>161</v>
      </c>
      <c r="AD1" s="162" t="s">
        <v>162</v>
      </c>
      <c r="AE1" s="162" t="s">
        <v>163</v>
      </c>
      <c r="AF1" s="162" t="s">
        <v>164</v>
      </c>
      <c r="AG1" s="162" t="s">
        <v>165</v>
      </c>
      <c r="AH1" s="162" t="s">
        <v>77</v>
      </c>
      <c r="AI1" s="162" t="s">
        <v>166</v>
      </c>
      <c r="AJ1" s="162" t="s">
        <v>167</v>
      </c>
      <c r="AK1" s="162" t="s">
        <v>168</v>
      </c>
      <c r="AL1" s="162" t="s">
        <v>169</v>
      </c>
      <c r="AM1" s="162" t="s">
        <v>170</v>
      </c>
      <c r="AN1" s="162" t="s">
        <v>171</v>
      </c>
      <c r="AO1" s="162" t="s">
        <v>78</v>
      </c>
      <c r="AP1" s="162" t="s">
        <v>172</v>
      </c>
      <c r="AQ1" s="162" t="s">
        <v>173</v>
      </c>
      <c r="AR1" s="162" t="s">
        <v>174</v>
      </c>
      <c r="AS1" s="162" t="s">
        <v>175</v>
      </c>
      <c r="AT1" s="162" t="s">
        <v>176</v>
      </c>
      <c r="AU1" s="162" t="s">
        <v>177</v>
      </c>
      <c r="AV1" s="162" t="s">
        <v>178</v>
      </c>
      <c r="AW1" s="162" t="s">
        <v>179</v>
      </c>
      <c r="AX1" s="162" t="s">
        <v>180</v>
      </c>
      <c r="AY1" s="162" t="s">
        <v>181</v>
      </c>
      <c r="AZ1" s="162" t="s">
        <v>182</v>
      </c>
      <c r="BA1" s="162" t="s">
        <v>183</v>
      </c>
      <c r="BB1" s="162" t="s">
        <v>184</v>
      </c>
      <c r="BC1" s="162" t="s">
        <v>79</v>
      </c>
      <c r="BD1" s="162" t="s">
        <v>185</v>
      </c>
      <c r="BE1" s="162" t="s">
        <v>186</v>
      </c>
      <c r="BF1" s="162" t="s">
        <v>187</v>
      </c>
      <c r="BG1" s="162" t="s">
        <v>188</v>
      </c>
      <c r="BH1" s="162" t="s">
        <v>189</v>
      </c>
      <c r="BI1" s="162" t="s">
        <v>190</v>
      </c>
      <c r="BJ1" s="162" t="s">
        <v>80</v>
      </c>
      <c r="BK1" s="162" t="s">
        <v>191</v>
      </c>
      <c r="BL1" s="162" t="s">
        <v>192</v>
      </c>
      <c r="BM1" s="162" t="s">
        <v>193</v>
      </c>
      <c r="BN1" s="162" t="s">
        <v>194</v>
      </c>
      <c r="BO1" s="162" t="s">
        <v>195</v>
      </c>
      <c r="BP1" s="162" t="s">
        <v>196</v>
      </c>
      <c r="BQ1" s="162" t="s">
        <v>81</v>
      </c>
      <c r="BR1" s="162" t="s">
        <v>197</v>
      </c>
      <c r="BS1" s="162" t="s">
        <v>198</v>
      </c>
      <c r="BT1" s="162" t="s">
        <v>199</v>
      </c>
      <c r="BU1" s="162" t="s">
        <v>200</v>
      </c>
      <c r="BV1" s="162" t="s">
        <v>201</v>
      </c>
      <c r="BW1" s="162" t="s">
        <v>202</v>
      </c>
      <c r="BX1" s="162" t="s">
        <v>82</v>
      </c>
      <c r="BY1" s="162" t="s">
        <v>203</v>
      </c>
      <c r="BZ1" s="162" t="s">
        <v>204</v>
      </c>
      <c r="CA1" s="162" t="s">
        <v>205</v>
      </c>
      <c r="CB1" s="162" t="s">
        <v>206</v>
      </c>
      <c r="CC1" s="162" t="s">
        <v>207</v>
      </c>
      <c r="CD1" s="162" t="s">
        <v>208</v>
      </c>
      <c r="CE1" s="163" t="s">
        <v>209</v>
      </c>
      <c r="CF1" s="163" t="s">
        <v>210</v>
      </c>
      <c r="CG1" s="162" t="s">
        <v>211</v>
      </c>
      <c r="CH1" s="162" t="s">
        <v>212</v>
      </c>
      <c r="CI1" s="162" t="s">
        <v>213</v>
      </c>
      <c r="CJ1" s="162" t="s">
        <v>214</v>
      </c>
      <c r="CK1" s="162" t="s">
        <v>215</v>
      </c>
      <c r="CL1" s="162" t="s">
        <v>216</v>
      </c>
      <c r="CM1" s="162" t="s">
        <v>217</v>
      </c>
      <c r="CN1" s="162" t="s">
        <v>218</v>
      </c>
      <c r="CO1" s="162" t="s">
        <v>219</v>
      </c>
      <c r="CP1" s="162" t="s">
        <v>220</v>
      </c>
      <c r="CQ1" s="162" t="s">
        <v>221</v>
      </c>
      <c r="CR1" s="162" t="s">
        <v>222</v>
      </c>
      <c r="CS1" s="162" t="s">
        <v>223</v>
      </c>
      <c r="CT1" s="162" t="s">
        <v>224</v>
      </c>
      <c r="CU1" s="162" t="s">
        <v>225</v>
      </c>
      <c r="CV1" s="162" t="s">
        <v>226</v>
      </c>
      <c r="CW1" s="162" t="s">
        <v>227</v>
      </c>
      <c r="CX1" s="162" t="s">
        <v>228</v>
      </c>
      <c r="CY1" s="162" t="s">
        <v>229</v>
      </c>
      <c r="CZ1" s="162" t="s">
        <v>230</v>
      </c>
      <c r="DA1" s="162" t="s">
        <v>231</v>
      </c>
      <c r="DB1" s="162" t="s">
        <v>232</v>
      </c>
      <c r="DC1" s="162" t="s">
        <v>233</v>
      </c>
      <c r="DD1" s="162" t="s">
        <v>234</v>
      </c>
      <c r="DE1" s="162" t="s">
        <v>235</v>
      </c>
      <c r="DF1" s="162" t="s">
        <v>236</v>
      </c>
      <c r="DG1" s="162" t="s">
        <v>237</v>
      </c>
      <c r="DH1" s="162" t="s">
        <v>238</v>
      </c>
      <c r="DI1" s="162" t="s">
        <v>239</v>
      </c>
      <c r="DJ1" s="162" t="s">
        <v>240</v>
      </c>
      <c r="DK1" s="162" t="s">
        <v>241</v>
      </c>
      <c r="DL1" s="162" t="s">
        <v>242</v>
      </c>
      <c r="DM1" s="162" t="s">
        <v>243</v>
      </c>
      <c r="DN1" s="162" t="s">
        <v>244</v>
      </c>
      <c r="DO1" s="162" t="s">
        <v>245</v>
      </c>
      <c r="DP1" s="162" t="s">
        <v>246</v>
      </c>
      <c r="DQ1" s="162" t="s">
        <v>247</v>
      </c>
      <c r="DR1" s="162" t="s">
        <v>248</v>
      </c>
      <c r="DS1" s="162" t="s">
        <v>249</v>
      </c>
      <c r="DT1" s="162" t="s">
        <v>250</v>
      </c>
      <c r="DU1" s="161" t="s">
        <v>15</v>
      </c>
      <c r="DV1" s="161" t="s">
        <v>16</v>
      </c>
      <c r="DW1" s="161" t="s">
        <v>17</v>
      </c>
      <c r="DX1" s="161" t="s">
        <v>18</v>
      </c>
      <c r="DY1" s="161" t="s">
        <v>19</v>
      </c>
      <c r="DZ1" s="161" t="s">
        <v>20</v>
      </c>
      <c r="EA1" s="161" t="s">
        <v>21</v>
      </c>
      <c r="EB1" s="161" t="s">
        <v>22</v>
      </c>
      <c r="EC1" s="161" t="s">
        <v>23</v>
      </c>
      <c r="ED1" s="161" t="s">
        <v>24</v>
      </c>
      <c r="EE1" s="161" t="s">
        <v>25</v>
      </c>
      <c r="EF1" s="161" t="s">
        <v>26</v>
      </c>
      <c r="EG1" s="161" t="s">
        <v>27</v>
      </c>
      <c r="EH1" s="161" t="s">
        <v>28</v>
      </c>
      <c r="EI1" s="161" t="s">
        <v>29</v>
      </c>
      <c r="EJ1" s="161" t="s">
        <v>30</v>
      </c>
      <c r="EK1" s="161" t="s">
        <v>31</v>
      </c>
      <c r="EL1" s="161" t="s">
        <v>32</v>
      </c>
      <c r="EM1" s="161" t="s">
        <v>33</v>
      </c>
      <c r="EN1" s="161" t="s">
        <v>34</v>
      </c>
      <c r="EO1" s="161" t="s">
        <v>35</v>
      </c>
      <c r="EP1" s="161" t="s">
        <v>36</v>
      </c>
      <c r="EQ1" s="161" t="s">
        <v>37</v>
      </c>
      <c r="ER1" s="161" t="s">
        <v>38</v>
      </c>
      <c r="ES1" s="161" t="s">
        <v>39</v>
      </c>
      <c r="ET1" s="161" t="s">
        <v>40</v>
      </c>
      <c r="EU1" s="161" t="s">
        <v>41</v>
      </c>
      <c r="EV1" s="161" t="s">
        <v>42</v>
      </c>
      <c r="EW1" s="161" t="s">
        <v>43</v>
      </c>
      <c r="EX1" s="161" t="s">
        <v>44</v>
      </c>
      <c r="EY1" s="161" t="s">
        <v>45</v>
      </c>
      <c r="EZ1" s="161" t="s">
        <v>46</v>
      </c>
      <c r="FA1" s="161" t="s">
        <v>47</v>
      </c>
      <c r="FB1" s="161" t="s">
        <v>48</v>
      </c>
      <c r="FC1" s="161" t="s">
        <v>49</v>
      </c>
      <c r="FD1" s="161" t="s">
        <v>50</v>
      </c>
    </row>
    <row r="2" spans="1:160" s="2" customFormat="1" ht="15" customHeight="1">
      <c r="A2" s="165"/>
      <c r="B2" s="165"/>
      <c r="C2" s="165"/>
      <c r="D2" s="165"/>
      <c r="E2" s="165"/>
      <c r="F2" s="165"/>
      <c r="G2" s="165"/>
      <c r="H2" s="165"/>
      <c r="I2" s="165" t="s">
        <v>114</v>
      </c>
      <c r="J2" s="165" t="s">
        <v>83</v>
      </c>
      <c r="K2" s="165" t="s">
        <v>251</v>
      </c>
      <c r="L2" s="165"/>
      <c r="M2" s="166" t="s">
        <v>84</v>
      </c>
      <c r="N2" s="166" t="s">
        <v>84</v>
      </c>
      <c r="O2" s="166" t="s">
        <v>85</v>
      </c>
      <c r="P2" s="166" t="s">
        <v>84</v>
      </c>
      <c r="Q2" s="166" t="s">
        <v>85</v>
      </c>
      <c r="R2" s="166" t="s">
        <v>84</v>
      </c>
      <c r="S2" s="166" t="s">
        <v>85</v>
      </c>
      <c r="T2" s="166" t="s">
        <v>84</v>
      </c>
      <c r="U2" s="166" t="s">
        <v>84</v>
      </c>
      <c r="V2" s="166" t="s">
        <v>85</v>
      </c>
      <c r="W2" s="166" t="s">
        <v>84</v>
      </c>
      <c r="X2" s="166" t="s">
        <v>85</v>
      </c>
      <c r="Y2" s="166" t="s">
        <v>84</v>
      </c>
      <c r="Z2" s="166" t="s">
        <v>85</v>
      </c>
      <c r="AA2" s="166" t="s">
        <v>84</v>
      </c>
      <c r="AB2" s="166" t="s">
        <v>84</v>
      </c>
      <c r="AC2" s="166" t="s">
        <v>85</v>
      </c>
      <c r="AD2" s="166" t="s">
        <v>84</v>
      </c>
      <c r="AE2" s="166" t="s">
        <v>85</v>
      </c>
      <c r="AF2" s="166" t="s">
        <v>84</v>
      </c>
      <c r="AG2" s="166" t="s">
        <v>85</v>
      </c>
      <c r="AH2" s="166" t="s">
        <v>84</v>
      </c>
      <c r="AI2" s="166" t="s">
        <v>84</v>
      </c>
      <c r="AJ2" s="166" t="s">
        <v>85</v>
      </c>
      <c r="AK2" s="166" t="s">
        <v>84</v>
      </c>
      <c r="AL2" s="166" t="s">
        <v>85</v>
      </c>
      <c r="AM2" s="166" t="s">
        <v>84</v>
      </c>
      <c r="AN2" s="166" t="s">
        <v>85</v>
      </c>
      <c r="AO2" s="166" t="s">
        <v>84</v>
      </c>
      <c r="AP2" s="166" t="s">
        <v>84</v>
      </c>
      <c r="AQ2" s="166" t="s">
        <v>85</v>
      </c>
      <c r="AR2" s="166" t="s">
        <v>84</v>
      </c>
      <c r="AS2" s="166" t="s">
        <v>85</v>
      </c>
      <c r="AT2" s="166" t="s">
        <v>84</v>
      </c>
      <c r="AU2" s="166" t="s">
        <v>85</v>
      </c>
      <c r="AV2" s="166" t="s">
        <v>84</v>
      </c>
      <c r="AW2" s="166" t="s">
        <v>84</v>
      </c>
      <c r="AX2" s="166" t="s">
        <v>85</v>
      </c>
      <c r="AY2" s="166" t="s">
        <v>84</v>
      </c>
      <c r="AZ2" s="166" t="s">
        <v>85</v>
      </c>
      <c r="BA2" s="166" t="s">
        <v>84</v>
      </c>
      <c r="BB2" s="166" t="s">
        <v>85</v>
      </c>
      <c r="BC2" s="166" t="s">
        <v>84</v>
      </c>
      <c r="BD2" s="166" t="s">
        <v>84</v>
      </c>
      <c r="BE2" s="166" t="s">
        <v>85</v>
      </c>
      <c r="BF2" s="166" t="s">
        <v>84</v>
      </c>
      <c r="BG2" s="166" t="s">
        <v>85</v>
      </c>
      <c r="BH2" s="166" t="s">
        <v>84</v>
      </c>
      <c r="BI2" s="166" t="s">
        <v>85</v>
      </c>
      <c r="BJ2" s="166" t="s">
        <v>84</v>
      </c>
      <c r="BK2" s="166" t="s">
        <v>84</v>
      </c>
      <c r="BL2" s="166" t="s">
        <v>85</v>
      </c>
      <c r="BM2" s="166" t="s">
        <v>84</v>
      </c>
      <c r="BN2" s="166" t="s">
        <v>85</v>
      </c>
      <c r="BO2" s="166" t="s">
        <v>84</v>
      </c>
      <c r="BP2" s="166" t="s">
        <v>85</v>
      </c>
      <c r="BQ2" s="166" t="s">
        <v>84</v>
      </c>
      <c r="BR2" s="166" t="s">
        <v>84</v>
      </c>
      <c r="BS2" s="166" t="s">
        <v>85</v>
      </c>
      <c r="BT2" s="166" t="s">
        <v>84</v>
      </c>
      <c r="BU2" s="166" t="s">
        <v>85</v>
      </c>
      <c r="BV2" s="166" t="s">
        <v>84</v>
      </c>
      <c r="BW2" s="166" t="s">
        <v>85</v>
      </c>
      <c r="BX2" s="166" t="s">
        <v>84</v>
      </c>
      <c r="BY2" s="166" t="s">
        <v>84</v>
      </c>
      <c r="BZ2" s="166" t="s">
        <v>85</v>
      </c>
      <c r="CA2" s="166" t="s">
        <v>84</v>
      </c>
      <c r="CB2" s="166" t="s">
        <v>85</v>
      </c>
      <c r="CC2" s="166" t="s">
        <v>84</v>
      </c>
      <c r="CD2" s="166" t="s">
        <v>85</v>
      </c>
      <c r="CE2" s="166" t="s">
        <v>84</v>
      </c>
      <c r="CF2" s="166" t="s">
        <v>85</v>
      </c>
      <c r="CG2" s="166" t="s">
        <v>84</v>
      </c>
      <c r="CH2" s="166" t="s">
        <v>85</v>
      </c>
      <c r="CI2" s="166" t="s">
        <v>84</v>
      </c>
      <c r="CJ2" s="166" t="s">
        <v>85</v>
      </c>
      <c r="CK2" s="166" t="s">
        <v>84</v>
      </c>
      <c r="CL2" s="166" t="s">
        <v>85</v>
      </c>
      <c r="CM2" s="166" t="s">
        <v>84</v>
      </c>
      <c r="CN2" s="166" t="s">
        <v>85</v>
      </c>
      <c r="CO2" s="166" t="s">
        <v>84</v>
      </c>
      <c r="CP2" s="166" t="s">
        <v>85</v>
      </c>
      <c r="CQ2" s="166" t="s">
        <v>84</v>
      </c>
      <c r="CR2" s="166" t="s">
        <v>85</v>
      </c>
      <c r="CS2" s="166" t="s">
        <v>84</v>
      </c>
      <c r="CT2" s="166" t="s">
        <v>85</v>
      </c>
      <c r="CU2" s="166" t="s">
        <v>84</v>
      </c>
      <c r="CV2" s="166" t="s">
        <v>85</v>
      </c>
      <c r="CW2" s="166" t="s">
        <v>84</v>
      </c>
      <c r="CX2" s="166" t="s">
        <v>85</v>
      </c>
      <c r="CY2" s="166" t="s">
        <v>84</v>
      </c>
      <c r="CZ2" s="166" t="s">
        <v>85</v>
      </c>
      <c r="DA2" s="166" t="s">
        <v>84</v>
      </c>
      <c r="DB2" s="166" t="s">
        <v>85</v>
      </c>
      <c r="DC2" s="166" t="s">
        <v>84</v>
      </c>
      <c r="DD2" s="166" t="s">
        <v>85</v>
      </c>
      <c r="DE2" s="166" t="s">
        <v>84</v>
      </c>
      <c r="DF2" s="166" t="s">
        <v>85</v>
      </c>
      <c r="DG2" s="166" t="s">
        <v>84</v>
      </c>
      <c r="DH2" s="166" t="s">
        <v>85</v>
      </c>
      <c r="DI2" s="166" t="s">
        <v>84</v>
      </c>
      <c r="DJ2" s="166" t="s">
        <v>85</v>
      </c>
      <c r="DK2" s="166" t="s">
        <v>84</v>
      </c>
      <c r="DL2" s="166" t="s">
        <v>85</v>
      </c>
      <c r="DM2" s="166" t="s">
        <v>84</v>
      </c>
      <c r="DN2" s="166" t="s">
        <v>85</v>
      </c>
      <c r="DO2" s="166" t="s">
        <v>84</v>
      </c>
      <c r="DP2" s="166" t="s">
        <v>85</v>
      </c>
      <c r="DQ2" s="166" t="s">
        <v>84</v>
      </c>
      <c r="DR2" s="166" t="s">
        <v>85</v>
      </c>
      <c r="DS2" s="166" t="s">
        <v>84</v>
      </c>
      <c r="DT2" s="166" t="s">
        <v>85</v>
      </c>
      <c r="DU2" s="165"/>
      <c r="DV2" s="165"/>
      <c r="DW2" s="165"/>
      <c r="DX2" s="165"/>
      <c r="DY2" s="165"/>
      <c r="DZ2" s="165"/>
      <c r="EA2" s="165"/>
      <c r="EB2" s="165"/>
      <c r="EC2" s="165"/>
      <c r="ED2" s="165"/>
      <c r="EE2" s="165"/>
      <c r="EF2" s="1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customFormat="1" ht="15" customHeight="1">
      <c r="A3" s="53" t="s">
        <v>291</v>
      </c>
      <c r="B3" s="74">
        <v>1010</v>
      </c>
      <c r="C3" s="74" t="s">
        <v>128</v>
      </c>
      <c r="D3" s="74" t="s">
        <v>129</v>
      </c>
      <c r="E3" s="74" t="s">
        <v>130</v>
      </c>
      <c r="F3" s="74" t="s">
        <v>131</v>
      </c>
      <c r="G3" s="74" t="s">
        <v>131</v>
      </c>
      <c r="H3" s="74">
        <v>1</v>
      </c>
      <c r="I3" s="295">
        <v>292</v>
      </c>
      <c r="J3" s="295">
        <v>1709.1</v>
      </c>
      <c r="K3" s="296">
        <v>10.124249738797397</v>
      </c>
      <c r="L3" s="300" t="s">
        <v>291</v>
      </c>
      <c r="M3" s="297">
        <v>2.0233949790470491E-4</v>
      </c>
      <c r="N3" s="297">
        <v>5.2649999999999998E-8</v>
      </c>
      <c r="O3" s="297">
        <v>5.3304174874768292E-7</v>
      </c>
      <c r="P3" s="298"/>
      <c r="Q3" s="298"/>
      <c r="R3" s="297">
        <v>5.2649999999999998E-8</v>
      </c>
      <c r="S3" s="297">
        <v>5.3304174874768292E-7</v>
      </c>
      <c r="T3" s="297">
        <v>1.3489299860313661E-4</v>
      </c>
      <c r="U3" s="297">
        <v>3.72E-7</v>
      </c>
      <c r="V3" s="297">
        <v>3.766220902832632E-6</v>
      </c>
      <c r="W3" s="298"/>
      <c r="X3" s="298"/>
      <c r="Y3" s="297">
        <v>3.72E-7</v>
      </c>
      <c r="Z3" s="297">
        <v>3.766220902832632E-6</v>
      </c>
      <c r="AA3" s="297">
        <v>6.7446499301568303E-5</v>
      </c>
      <c r="AB3" s="297">
        <v>6.0299999999999992E-9</v>
      </c>
      <c r="AC3" s="297">
        <v>6.1049225924948294E-8</v>
      </c>
      <c r="AD3" s="298"/>
      <c r="AE3" s="298"/>
      <c r="AF3" s="297">
        <v>6.0299999999999992E-9</v>
      </c>
      <c r="AG3" s="297">
        <v>6.1049225924948294E-8</v>
      </c>
      <c r="AH3" s="297">
        <v>6.7446499301568303E-5</v>
      </c>
      <c r="AI3" s="297">
        <v>3.3856666666666674E-8</v>
      </c>
      <c r="AJ3" s="297">
        <v>3.427733486565506E-7</v>
      </c>
      <c r="AK3" s="298"/>
      <c r="AL3" s="298"/>
      <c r="AM3" s="297">
        <v>3.3856666666666674E-8</v>
      </c>
      <c r="AN3" s="297">
        <v>3.427733486565506E-7</v>
      </c>
      <c r="AO3" s="297">
        <v>5.0298226278870086E-4</v>
      </c>
      <c r="AP3" s="297">
        <v>1.7799999999999999E-6</v>
      </c>
      <c r="AQ3" s="297">
        <v>1.8021164535059367E-5</v>
      </c>
      <c r="AR3" s="298"/>
      <c r="AS3" s="298"/>
      <c r="AT3" s="297">
        <v>1.7799999999999999E-6</v>
      </c>
      <c r="AU3" s="297">
        <v>1.8021164535059367E-5</v>
      </c>
      <c r="AV3" s="297">
        <v>1.9072552166773445E-5</v>
      </c>
      <c r="AW3" s="297">
        <v>1.8006666666666668E-7</v>
      </c>
      <c r="AX3" s="297">
        <v>1.8230399029661182E-6</v>
      </c>
      <c r="AY3" s="298"/>
      <c r="AZ3" s="298"/>
      <c r="BA3" s="297">
        <v>1.8006666666666668E-7</v>
      </c>
      <c r="BB3" s="297">
        <v>1.8230399029661182E-6</v>
      </c>
      <c r="BC3" s="297">
        <v>6.7446499301568303E-5</v>
      </c>
      <c r="BD3" s="297">
        <v>2.3466666666666668E-7</v>
      </c>
      <c r="BE3" s="297">
        <v>2.3758239387044561E-6</v>
      </c>
      <c r="BF3" s="298"/>
      <c r="BG3" s="298"/>
      <c r="BH3" s="297">
        <v>2.3466666666666668E-7</v>
      </c>
      <c r="BI3" s="297">
        <v>2.3758239387044561E-6</v>
      </c>
      <c r="BJ3" s="297">
        <v>3.5122332280728921E-4</v>
      </c>
      <c r="BK3" s="297">
        <v>1.5266666666666667E-6</v>
      </c>
      <c r="BL3" s="297">
        <v>1.5456354601230695E-5</v>
      </c>
      <c r="BM3" s="298"/>
      <c r="BN3" s="298"/>
      <c r="BO3" s="297">
        <v>1.5266666666666667E-6</v>
      </c>
      <c r="BP3" s="297">
        <v>1.5456354601230695E-5</v>
      </c>
      <c r="BQ3" s="297">
        <v>5.8675583603963318E-3</v>
      </c>
      <c r="BR3" s="297">
        <v>1.42E-6</v>
      </c>
      <c r="BS3" s="297">
        <v>1.4376434629092303E-5</v>
      </c>
      <c r="BT3" s="298"/>
      <c r="BU3" s="298"/>
      <c r="BV3" s="297">
        <v>1.42E-6</v>
      </c>
      <c r="BW3" s="297">
        <v>1.4376434629092303E-5</v>
      </c>
      <c r="BX3" s="297">
        <v>1.3489299860313661E-4</v>
      </c>
      <c r="BY3" s="297">
        <v>1.4600000000000001E-5</v>
      </c>
      <c r="BZ3" s="297">
        <v>1.47814046186442E-4</v>
      </c>
      <c r="CA3" s="298"/>
      <c r="CB3" s="298"/>
      <c r="CC3" s="297">
        <v>1.4600000000000001E-5</v>
      </c>
      <c r="CD3" s="297">
        <v>1.47814046186442E-4</v>
      </c>
      <c r="CE3" s="299">
        <v>2.0188386770314537E-5</v>
      </c>
      <c r="CF3" s="299">
        <v>2.0439226948609779E-4</v>
      </c>
      <c r="CG3" s="298">
        <v>0.02</v>
      </c>
      <c r="CH3" s="298">
        <v>0.20248499477594795</v>
      </c>
      <c r="CI3" s="298"/>
      <c r="CJ3" s="298"/>
      <c r="CK3" s="298"/>
      <c r="CL3" s="298"/>
      <c r="CM3" s="298"/>
      <c r="CN3" s="298"/>
      <c r="CO3" s="298"/>
      <c r="CP3" s="298"/>
      <c r="CQ3" s="297"/>
      <c r="CR3" s="297"/>
      <c r="CS3" s="298"/>
      <c r="CT3" s="298"/>
      <c r="CU3" s="298"/>
      <c r="CV3" s="298"/>
      <c r="CW3" s="297"/>
      <c r="CX3" s="297"/>
      <c r="CY3" s="298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53" t="s">
        <v>52</v>
      </c>
      <c r="DV3" s="53" t="s">
        <v>52</v>
      </c>
      <c r="DW3" s="154"/>
      <c r="DX3" s="53" t="s">
        <v>52</v>
      </c>
      <c r="DY3" s="53" t="s">
        <v>52</v>
      </c>
      <c r="DZ3" s="154"/>
      <c r="EA3" s="53" t="s">
        <v>52</v>
      </c>
      <c r="EB3" s="53" t="s">
        <v>52</v>
      </c>
      <c r="EC3" s="154"/>
      <c r="ED3" s="53" t="s">
        <v>52</v>
      </c>
      <c r="EE3" s="53" t="s">
        <v>52</v>
      </c>
      <c r="EF3" s="154"/>
      <c r="EG3" s="53" t="s">
        <v>52</v>
      </c>
      <c r="EH3" s="53" t="s">
        <v>52</v>
      </c>
      <c r="EI3" s="154"/>
      <c r="EJ3" s="53" t="s">
        <v>52</v>
      </c>
      <c r="EK3" s="53" t="s">
        <v>52</v>
      </c>
      <c r="EL3" s="154"/>
      <c r="EM3" s="53" t="s">
        <v>52</v>
      </c>
      <c r="EN3" s="53" t="s">
        <v>52</v>
      </c>
      <c r="EO3" s="154"/>
      <c r="EP3" s="53" t="s">
        <v>52</v>
      </c>
      <c r="EQ3" s="53" t="s">
        <v>52</v>
      </c>
      <c r="ER3" s="154"/>
      <c r="ES3" s="53" t="s">
        <v>52</v>
      </c>
      <c r="ET3" s="53" t="s">
        <v>52</v>
      </c>
      <c r="EU3" s="154"/>
      <c r="EV3" s="53" t="s">
        <v>52</v>
      </c>
      <c r="EW3" s="53" t="s">
        <v>52</v>
      </c>
      <c r="EX3" s="154"/>
      <c r="EY3" s="53" t="s">
        <v>52</v>
      </c>
      <c r="EZ3" s="53" t="s">
        <v>52</v>
      </c>
      <c r="FA3" s="154"/>
      <c r="FB3" s="53" t="s">
        <v>52</v>
      </c>
      <c r="FC3" s="53" t="s">
        <v>52</v>
      </c>
      <c r="FD3" s="154"/>
    </row>
    <row r="4" spans="1:160" customFormat="1" ht="15" customHeight="1">
      <c r="A4" s="53" t="s">
        <v>127</v>
      </c>
      <c r="B4" s="74">
        <v>7242</v>
      </c>
      <c r="C4" s="74" t="s">
        <v>132</v>
      </c>
      <c r="D4" s="74" t="s">
        <v>51</v>
      </c>
      <c r="E4" s="74" t="s">
        <v>133</v>
      </c>
      <c r="F4" s="74" t="s">
        <v>131</v>
      </c>
      <c r="G4" s="74" t="s">
        <v>131</v>
      </c>
      <c r="H4" s="74">
        <v>1</v>
      </c>
      <c r="I4" s="295">
        <v>260</v>
      </c>
      <c r="J4" s="295">
        <v>2431</v>
      </c>
      <c r="K4" s="296">
        <v>9.8664589826938673</v>
      </c>
      <c r="L4" s="300" t="s">
        <v>127</v>
      </c>
      <c r="M4" s="297">
        <v>7.1133873950775353E-5</v>
      </c>
      <c r="N4" s="297">
        <v>1.5580213669306507E-7</v>
      </c>
      <c r="O4" s="297">
        <v>1.5372153910981897E-6</v>
      </c>
      <c r="P4" s="298"/>
      <c r="Q4" s="298"/>
      <c r="R4" s="297">
        <v>1.5580213669306507E-7</v>
      </c>
      <c r="S4" s="297">
        <v>1.5372153910981897E-6</v>
      </c>
      <c r="T4" s="297">
        <v>1.4938113529662826E-4</v>
      </c>
      <c r="U4" s="297">
        <v>9.0066986177796149E-7</v>
      </c>
      <c r="V4" s="297">
        <v>8.8864222481808114E-6</v>
      </c>
      <c r="W4" s="298"/>
      <c r="X4" s="298"/>
      <c r="Y4" s="297">
        <v>9.0066986177796149E-7</v>
      </c>
      <c r="Z4" s="297">
        <v>8.8864222481808114E-6</v>
      </c>
      <c r="AA4" s="297">
        <v>7.1133873950775362E-6</v>
      </c>
      <c r="AB4" s="297">
        <v>1.6442819225485295E-8</v>
      </c>
      <c r="AC4" s="297">
        <v>1.622324014481008E-7</v>
      </c>
      <c r="AD4" s="298"/>
      <c r="AE4" s="298"/>
      <c r="AF4" s="297">
        <v>1.6442819225485295E-8</v>
      </c>
      <c r="AG4" s="297">
        <v>1.622324014481008E-7</v>
      </c>
      <c r="AH4" s="297">
        <v>1.4226774790155072E-5</v>
      </c>
      <c r="AI4" s="297">
        <v>8.4154063014266937E-8</v>
      </c>
      <c r="AJ4" s="297">
        <v>8.3030261095729976E-7</v>
      </c>
      <c r="AK4" s="298"/>
      <c r="AL4" s="298"/>
      <c r="AM4" s="297">
        <v>8.4154063014266937E-8</v>
      </c>
      <c r="AN4" s="297">
        <v>8.3030261095729976E-7</v>
      </c>
      <c r="AO4" s="297">
        <v>5.1216389244558265E-4</v>
      </c>
      <c r="AP4" s="297">
        <v>6.8223129925839983E-7</v>
      </c>
      <c r="AQ4" s="297">
        <v>6.7312071308429471E-6</v>
      </c>
      <c r="AR4" s="298"/>
      <c r="AS4" s="298"/>
      <c r="AT4" s="297">
        <v>6.8223129925839983E-7</v>
      </c>
      <c r="AU4" s="297">
        <v>6.7312071308429471E-6</v>
      </c>
      <c r="AV4" s="297">
        <v>1.8494807227201595E-4</v>
      </c>
      <c r="AW4" s="297">
        <v>9.0391085277569688E-8</v>
      </c>
      <c r="AX4" s="297">
        <v>8.9183993529232483E-7</v>
      </c>
      <c r="AY4" s="298"/>
      <c r="AZ4" s="298"/>
      <c r="BA4" s="297">
        <v>9.0391085277569688E-8</v>
      </c>
      <c r="BB4" s="297">
        <v>8.9183993529232483E-7</v>
      </c>
      <c r="BC4" s="297">
        <v>1.4226774790155071E-4</v>
      </c>
      <c r="BD4" s="297">
        <v>1.1717011505369765E-5</v>
      </c>
      <c r="BE4" s="297">
        <v>1.1560541341748291E-4</v>
      </c>
      <c r="BF4" s="298"/>
      <c r="BG4" s="298"/>
      <c r="BH4" s="297">
        <v>1.1717011505369765E-5</v>
      </c>
      <c r="BI4" s="297">
        <v>1.1560541341748291E-4</v>
      </c>
      <c r="BJ4" s="297">
        <v>7.1133873950775362E-6</v>
      </c>
      <c r="BK4" s="297">
        <v>4.9208584241885346E-7</v>
      </c>
      <c r="BL4" s="297">
        <v>4.8551447801899756E-6</v>
      </c>
      <c r="BM4" s="298"/>
      <c r="BN4" s="298"/>
      <c r="BO4" s="297">
        <v>4.9208584241885346E-7</v>
      </c>
      <c r="BP4" s="297">
        <v>4.8551447801899756E-6</v>
      </c>
      <c r="BQ4" s="297">
        <v>1.1075544174135723E-2</v>
      </c>
      <c r="BR4" s="297">
        <v>2.6668963121706424E-6</v>
      </c>
      <c r="BS4" s="297">
        <v>2.6312823075129183E-5</v>
      </c>
      <c r="BT4" s="298"/>
      <c r="BU4" s="298"/>
      <c r="BV4" s="297">
        <v>2.6668963121706424E-6</v>
      </c>
      <c r="BW4" s="297">
        <v>2.6312823075129183E-5</v>
      </c>
      <c r="BX4" s="297">
        <v>7.1133873950775353E-5</v>
      </c>
      <c r="BY4" s="297">
        <v>1.0083544940094839E-5</v>
      </c>
      <c r="BZ4" s="297">
        <v>9.948888255159602E-5</v>
      </c>
      <c r="CA4" s="298"/>
      <c r="CB4" s="298"/>
      <c r="CC4" s="297">
        <v>1.0083544940094839E-5</v>
      </c>
      <c r="CD4" s="297">
        <v>9.948888255159602E-5</v>
      </c>
      <c r="CE4" s="299">
        <v>2.688923072448655E-5</v>
      </c>
      <c r="CF4" s="299">
        <v>2.6530149201933826E-4</v>
      </c>
      <c r="CG4" s="298">
        <v>1.5439524799640751E-3</v>
      </c>
      <c r="CH4" s="298">
        <v>1.5233343814794022E-2</v>
      </c>
      <c r="CI4" s="298"/>
      <c r="CJ4" s="298"/>
      <c r="CK4" s="298"/>
      <c r="CL4" s="298"/>
      <c r="CM4" s="298"/>
      <c r="CN4" s="298"/>
      <c r="CO4" s="298"/>
      <c r="CP4" s="298"/>
      <c r="CQ4" s="297"/>
      <c r="CR4" s="297"/>
      <c r="CS4" s="298"/>
      <c r="CT4" s="298"/>
      <c r="CU4" s="298"/>
      <c r="CV4" s="298"/>
      <c r="CW4" s="297"/>
      <c r="CX4" s="297"/>
      <c r="CY4" s="298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53" t="s">
        <v>137</v>
      </c>
      <c r="DV4" s="53" t="s">
        <v>138</v>
      </c>
      <c r="DW4" s="155">
        <v>35339</v>
      </c>
      <c r="DX4" s="53" t="s">
        <v>52</v>
      </c>
      <c r="DY4" s="53" t="s">
        <v>52</v>
      </c>
      <c r="DZ4" s="154"/>
      <c r="EA4" s="53" t="s">
        <v>52</v>
      </c>
      <c r="EB4" s="53" t="s">
        <v>52</v>
      </c>
      <c r="EC4" s="154"/>
      <c r="ED4" s="53" t="s">
        <v>52</v>
      </c>
      <c r="EE4" s="53" t="s">
        <v>52</v>
      </c>
      <c r="EF4" s="154"/>
      <c r="EG4" s="53" t="s">
        <v>52</v>
      </c>
      <c r="EH4" s="53" t="s">
        <v>52</v>
      </c>
      <c r="EI4" s="154"/>
      <c r="EJ4" s="53" t="s">
        <v>52</v>
      </c>
      <c r="EK4" s="53" t="s">
        <v>52</v>
      </c>
      <c r="EL4" s="154"/>
      <c r="EM4" s="53" t="s">
        <v>52</v>
      </c>
      <c r="EN4" s="53" t="s">
        <v>52</v>
      </c>
      <c r="EO4" s="154"/>
      <c r="EP4" s="53" t="s">
        <v>52</v>
      </c>
      <c r="EQ4" s="53" t="s">
        <v>52</v>
      </c>
      <c r="ER4" s="154"/>
      <c r="ES4" s="53" t="s">
        <v>52</v>
      </c>
      <c r="ET4" s="53" t="s">
        <v>52</v>
      </c>
      <c r="EU4" s="154"/>
      <c r="EV4" s="53" t="s">
        <v>52</v>
      </c>
      <c r="EW4" s="53" t="s">
        <v>52</v>
      </c>
      <c r="EX4" s="154"/>
      <c r="EY4" s="53" t="s">
        <v>52</v>
      </c>
      <c r="EZ4" s="53" t="s">
        <v>52</v>
      </c>
      <c r="FA4" s="154"/>
      <c r="FB4" s="53" t="s">
        <v>52</v>
      </c>
      <c r="FC4" s="53" t="s">
        <v>52</v>
      </c>
      <c r="FD4" s="154"/>
    </row>
    <row r="5" spans="1:160" customFormat="1" ht="15" customHeight="1"/>
    <row r="6" spans="1:160" customFormat="1" ht="24.75" customHeight="1"/>
    <row r="7" spans="1:160" customFormat="1" ht="24.75" customHeight="1"/>
    <row r="8" spans="1:160" customFormat="1" ht="15" customHeight="1"/>
    <row r="9" spans="1:160" customFormat="1" ht="15" customHeight="1"/>
    <row r="10" spans="1:160" customFormat="1" ht="15" customHeight="1">
      <c r="AL10" s="55"/>
      <c r="AM10" s="55"/>
      <c r="AN10" s="55"/>
      <c r="AO10" s="55"/>
      <c r="AP10" s="55"/>
      <c r="AQ10" s="55"/>
    </row>
    <row r="11" spans="1:160" customFormat="1" ht="15" customHeight="1">
      <c r="Y11" s="55"/>
      <c r="Z11" s="55"/>
      <c r="AA11" s="55"/>
      <c r="AB11" s="55"/>
      <c r="AE11" s="55"/>
      <c r="AF11" s="55"/>
      <c r="AG11" s="55"/>
      <c r="AH11" s="55"/>
      <c r="AL11" s="55"/>
      <c r="AM11" s="55"/>
      <c r="AN11" s="55"/>
      <c r="AO11" s="55"/>
      <c r="AP11" s="55"/>
      <c r="AQ11" s="55"/>
    </row>
    <row r="12" spans="1:160" customFormat="1" ht="15" customHeight="1">
      <c r="Y12" s="55"/>
      <c r="Z12" s="55"/>
      <c r="AA12" s="55"/>
      <c r="AB12" s="55"/>
      <c r="AE12" s="55"/>
      <c r="AF12" s="55"/>
      <c r="AG12" s="55"/>
      <c r="AH12" s="55"/>
    </row>
    <row r="13" spans="1:160" customFormat="1" ht="15" customHeight="1"/>
    <row r="14" spans="1:160" customFormat="1" ht="15" customHeight="1"/>
    <row r="15" spans="1:160" customFormat="1" ht="15" customHeight="1"/>
    <row r="16" spans="1:160" customFormat="1" ht="15" customHeight="1"/>
    <row r="17" spans="55:65" customFormat="1" ht="15" customHeight="1"/>
    <row r="18" spans="55:65" customFormat="1" ht="15" customHeight="1"/>
    <row r="19" spans="55:65" customFormat="1" ht="15" customHeight="1"/>
    <row r="20" spans="55:65" customFormat="1" ht="15" customHeight="1"/>
    <row r="21" spans="55:65" customFormat="1" ht="15" customHeight="1"/>
    <row r="22" spans="55:65" customFormat="1" ht="15" customHeight="1"/>
    <row r="23" spans="55:65" customFormat="1" ht="15" customHeight="1"/>
    <row r="24" spans="55:65" customFormat="1" ht="15" customHeight="1"/>
    <row r="25" spans="55:65" customFormat="1" ht="15" customHeight="1"/>
    <row r="26" spans="55:65" ht="15" customHeight="1">
      <c r="BC26"/>
      <c r="BD26"/>
      <c r="BE26"/>
      <c r="BF26"/>
      <c r="BG26"/>
      <c r="BH26"/>
      <c r="BI26"/>
      <c r="BJ26"/>
      <c r="BK26"/>
      <c r="BL26"/>
      <c r="BM26"/>
    </row>
    <row r="27" spans="55:65" ht="15" customHeight="1">
      <c r="BC27"/>
      <c r="BD27"/>
      <c r="BE27"/>
      <c r="BF27"/>
      <c r="BG27"/>
      <c r="BH27"/>
      <c r="BI27"/>
      <c r="BJ27"/>
      <c r="BK27"/>
      <c r="BL27"/>
      <c r="BM27"/>
    </row>
  </sheetData>
  <sortState ref="A3:DI13">
    <sortCondition ref="U3:U13"/>
  </sortState>
  <phoneticPr fontId="0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>
    <tabColor rgb="FF92D050"/>
  </sheetPr>
  <dimension ref="A1:HJ210"/>
  <sheetViews>
    <sheetView topLeftCell="A43" workbookViewId="0">
      <selection activeCell="K79" sqref="K79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 ht="15">
      <c r="A2" s="83"/>
      <c r="B2" s="4">
        <v>1010</v>
      </c>
      <c r="C2" s="4">
        <v>7242</v>
      </c>
      <c r="D2" s="74"/>
      <c r="E2" s="74"/>
      <c r="F2" s="74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 ht="15">
      <c r="A3" s="8" t="s">
        <v>95</v>
      </c>
      <c r="B3" s="4" t="s">
        <v>128</v>
      </c>
      <c r="C3" s="4" t="s">
        <v>132</v>
      </c>
      <c r="D3" s="74"/>
      <c r="E3" s="74"/>
      <c r="F3" s="74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 ht="15">
      <c r="A4" s="83" t="s">
        <v>96</v>
      </c>
      <c r="B4" s="4" t="s">
        <v>130</v>
      </c>
      <c r="C4" s="4" t="s">
        <v>133</v>
      </c>
      <c r="D4" s="74"/>
      <c r="E4" s="74"/>
      <c r="F4" s="7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1">
        <v>1.3200000203994477E-8</v>
      </c>
      <c r="C5" s="141">
        <v>3.0836005748824391E-7</v>
      </c>
      <c r="D5" s="133"/>
      <c r="E5" s="133"/>
      <c r="F5" s="13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1">
        <v>9.2100002291317651E-8</v>
      </c>
      <c r="C6" s="141">
        <v>8.3234105829887994E-8</v>
      </c>
      <c r="D6" s="133"/>
      <c r="E6" s="133"/>
      <c r="F6" s="133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1"/>
      <c r="C7" s="141">
        <v>7.5812249412042202E-8</v>
      </c>
      <c r="D7" s="133"/>
      <c r="E7" s="133"/>
      <c r="F7" s="133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B8" s="209"/>
      <c r="C8" s="209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140"/>
      <c r="C9" s="140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D10" s="68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D11" s="68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D13" s="30"/>
      <c r="E13" s="30"/>
      <c r="G13" s="53"/>
      <c r="H13" s="54"/>
      <c r="I13" s="53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D14" s="30"/>
      <c r="E14" s="30"/>
      <c r="G14" s="53"/>
      <c r="H14" s="54"/>
      <c r="I14" s="53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1"/>
      <c r="C15" s="30"/>
      <c r="D15" s="30"/>
      <c r="E15" s="30"/>
      <c r="G15" s="53"/>
      <c r="H15" s="54"/>
      <c r="I15" s="53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1"/>
      <c r="C16" s="30"/>
      <c r="D16" s="30"/>
      <c r="E16" s="30"/>
      <c r="G16" s="53"/>
      <c r="H16" s="54"/>
      <c r="I16" s="53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1"/>
      <c r="C17" s="30"/>
      <c r="D17" s="30"/>
      <c r="E17" s="30"/>
      <c r="G17" s="53"/>
      <c r="H17" s="54"/>
      <c r="I17" s="53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1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1"/>
      <c r="C19" s="30"/>
      <c r="D19" s="30"/>
      <c r="E19" s="30"/>
      <c r="F19" s="30"/>
      <c r="G19" s="53"/>
      <c r="H19" s="53"/>
      <c r="I19" s="53"/>
      <c r="J19" s="53"/>
      <c r="K19" s="53"/>
      <c r="L19" s="16"/>
      <c r="M19" s="21"/>
      <c r="AO19" s="31"/>
      <c r="DY19" s="29"/>
    </row>
    <row r="20" spans="1:129" ht="15">
      <c r="A20" s="16">
        <v>16</v>
      </c>
      <c r="B20" s="61"/>
      <c r="C20" s="30"/>
      <c r="D20" s="30"/>
      <c r="E20" s="30"/>
      <c r="F20" s="30"/>
      <c r="G20" s="54"/>
      <c r="H20" s="54"/>
      <c r="I20" s="54"/>
      <c r="J20" s="54"/>
      <c r="K20" s="54"/>
      <c r="L20" s="16"/>
      <c r="M20" s="21"/>
      <c r="AO20" s="31"/>
      <c r="DY20" s="29"/>
    </row>
    <row r="21" spans="1:129" ht="15">
      <c r="A21" s="16">
        <v>17</v>
      </c>
      <c r="B21" s="61"/>
      <c r="C21" s="30"/>
      <c r="D21" s="30"/>
      <c r="E21" s="30"/>
      <c r="F21" s="30"/>
      <c r="G21" s="53"/>
      <c r="H21" s="53"/>
      <c r="I21" s="53"/>
      <c r="J21" s="53"/>
      <c r="K21" s="53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 t="shared" ref="B41:C41" si="0">COUNT(B5:B39)</f>
        <v>2</v>
      </c>
      <c r="C41" s="15">
        <f t="shared" si="0"/>
        <v>3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2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5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4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5.2650001247656064E-8</v>
      </c>
      <c r="C58" s="35">
        <f>AVERAGE(C5:C39)</f>
        <v>1.558021375767247E-7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1.1454128304509724E-7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 ht="22.5">
      <c r="A70" s="34" t="s">
        <v>103</v>
      </c>
      <c r="B70" s="38"/>
      <c r="C70" s="40">
        <f>VAR(B5:EB39)</f>
        <v>1.2704865351932133E-14</v>
      </c>
      <c r="D70" s="40"/>
      <c r="E70" s="177"/>
      <c r="F70" s="178" t="s">
        <v>276</v>
      </c>
      <c r="G70" s="178" t="s">
        <v>277</v>
      </c>
      <c r="H70" s="179"/>
      <c r="I70" s="179"/>
      <c r="J70" s="38"/>
      <c r="K70" s="39"/>
    </row>
    <row r="71" spans="1:12">
      <c r="A71" s="15"/>
      <c r="B71" s="15"/>
      <c r="C71" s="15"/>
      <c r="D71" s="15"/>
      <c r="E71" s="177"/>
      <c r="F71" s="177"/>
      <c r="G71" s="177"/>
      <c r="H71" s="179"/>
      <c r="I71" s="179"/>
    </row>
    <row r="72" spans="1:12">
      <c r="A72" s="15"/>
      <c r="B72" s="15"/>
      <c r="C72" s="15"/>
      <c r="D72" s="15"/>
      <c r="E72" s="180" t="s">
        <v>278</v>
      </c>
      <c r="F72" s="181">
        <f>SKEW(B5:C7)</f>
        <v>1.7865199149325544</v>
      </c>
      <c r="G72" s="181" t="e">
        <f>SKEW(N72:O74)</f>
        <v>#DIV/0!</v>
      </c>
      <c r="H72" s="179"/>
      <c r="I72" s="179"/>
    </row>
    <row r="73" spans="1:12">
      <c r="A73" s="15"/>
      <c r="B73" s="15"/>
      <c r="C73" s="15"/>
      <c r="D73" s="15"/>
      <c r="E73" s="180" t="s">
        <v>279</v>
      </c>
      <c r="F73" s="182">
        <f>SQRT(6/F78)</f>
        <v>1.0954451150103321</v>
      </c>
      <c r="G73" s="182" t="e">
        <f>SQRT(6/G78)</f>
        <v>#DIV/0!</v>
      </c>
      <c r="H73" s="179"/>
      <c r="I73" s="179"/>
    </row>
    <row r="74" spans="1:12">
      <c r="A74" s="15"/>
      <c r="B74" s="15"/>
      <c r="C74" s="15"/>
      <c r="D74" s="15"/>
      <c r="E74" s="180" t="s">
        <v>280</v>
      </c>
      <c r="F74" s="183" t="str">
        <f>IF(F72&gt;2*F73,"non-normal","normal")</f>
        <v>normal</v>
      </c>
      <c r="G74" s="182" t="e">
        <f>IF(G72&gt;2*G73,"non-normal","normal")</f>
        <v>#DIV/0!</v>
      </c>
      <c r="H74" s="179"/>
      <c r="I74" s="179"/>
    </row>
    <row r="75" spans="1:12">
      <c r="A75" s="15"/>
      <c r="B75" s="15"/>
      <c r="C75" s="15"/>
      <c r="D75" s="15"/>
      <c r="E75" s="180" t="s">
        <v>281</v>
      </c>
      <c r="F75" s="181">
        <f>KURT(B5:C7)</f>
        <v>3.7719420625808269</v>
      </c>
      <c r="G75" s="181" t="e">
        <f>KURT(N72:O74)</f>
        <v>#DIV/0!</v>
      </c>
      <c r="H75" s="179"/>
      <c r="I75" s="179"/>
    </row>
    <row r="76" spans="1:12">
      <c r="A76" s="15" t="s">
        <v>104</v>
      </c>
      <c r="C76" s="15">
        <v>3</v>
      </c>
      <c r="D76" s="15"/>
      <c r="E76" s="180" t="s">
        <v>282</v>
      </c>
      <c r="F76" s="182">
        <f>SQRT(24/F78)</f>
        <v>2.1908902300206643</v>
      </c>
      <c r="G76" s="182" t="e">
        <f>SQRT(24/G78)</f>
        <v>#DIV/0!</v>
      </c>
      <c r="H76" s="179"/>
      <c r="I76" s="179"/>
    </row>
    <row r="77" spans="1:12">
      <c r="A77" s="15"/>
      <c r="C77" s="15"/>
      <c r="D77" s="15"/>
      <c r="E77" s="180" t="s">
        <v>283</v>
      </c>
      <c r="F77" s="183" t="str">
        <f>IF(F75&gt;2*F76,"non-normal","normal")</f>
        <v>normal</v>
      </c>
      <c r="G77" s="182" t="e">
        <f>IF(G75&gt;2*G76,"non-normal","normal")</f>
        <v>#DIV/0!</v>
      </c>
      <c r="H77" s="179"/>
      <c r="I77" s="179"/>
    </row>
    <row r="78" spans="1:12" ht="22.5">
      <c r="A78" s="15"/>
      <c r="C78" s="15"/>
      <c r="D78" s="15"/>
      <c r="E78" s="180" t="s">
        <v>284</v>
      </c>
      <c r="F78" s="184">
        <f>COUNT(B5:C7)</f>
        <v>5</v>
      </c>
      <c r="G78" s="184">
        <f>COUNT(N72:O74)</f>
        <v>0</v>
      </c>
      <c r="H78" s="185" t="s">
        <v>285</v>
      </c>
      <c r="I78" s="186" t="s">
        <v>286</v>
      </c>
    </row>
    <row r="79" spans="1:12">
      <c r="A79" s="15" t="s">
        <v>105</v>
      </c>
      <c r="C79" s="41">
        <f>1/C46+1/C76</f>
        <v>0.53333333333333333</v>
      </c>
      <c r="D79" s="41"/>
      <c r="E79" s="41"/>
      <c r="F79" s="41"/>
      <c r="G79" s="41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6.7759281876971375E-15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8.2316026311388101E-8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3.7469473877564807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4.2297510280304665E-7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314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1.3235018726591758E-6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1.3235018726591758E-6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48129" r:id="rId2"/>
    <oleObject progId="Equation.DSMT4" shapeId="48130" r:id="rId3"/>
    <oleObject progId="Equation.DSMT4" shapeId="48131" r:id="rId4"/>
    <oleObject progId="Equation.DSMT4" shapeId="48132" r:id="rId5"/>
    <oleObject progId="Equation.DSMT4" shapeId="48133" r:id="rId6"/>
    <oleObject progId="Equation.DSMT4" shapeId="48134" r:id="rId7"/>
    <oleObject progId="Equation.DSMT4" shapeId="48135" r:id="rId8"/>
    <oleObject progId="Equation.DSMT4" shapeId="48136" r:id="rId9"/>
    <oleObject progId="Equation.DSMT4" shapeId="48137" r:id="rId10"/>
    <oleObject progId="Equation.DSMT4" shapeId="48138" r:id="rId11"/>
    <oleObject progId="Equation.DSMT4" shapeId="48139" r:id="rId12"/>
    <oleObject progId="Equation.DSMT4" shapeId="48140" r:id="rId13"/>
  </oleObjects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>
    <tabColor rgb="FF92D050"/>
  </sheetPr>
  <dimension ref="A1:HJ210"/>
  <sheetViews>
    <sheetView workbookViewId="0">
      <selection activeCell="D8" sqref="D8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>
      <c r="A2" s="83"/>
      <c r="B2" s="4">
        <v>1010</v>
      </c>
      <c r="C2" s="4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>
      <c r="A3" s="8" t="s">
        <v>95</v>
      </c>
      <c r="B3" s="4" t="s">
        <v>128</v>
      </c>
      <c r="C3" s="4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>
      <c r="A4" s="83" t="s">
        <v>96</v>
      </c>
      <c r="B4" s="4" t="s">
        <v>130</v>
      </c>
      <c r="C4" s="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1.3200000203994477E-8</v>
      </c>
      <c r="C5" s="62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9.2100002291317651E-8</v>
      </c>
      <c r="C6" s="63"/>
      <c r="D6" s="17"/>
      <c r="E6" s="17"/>
      <c r="F6" s="17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82"/>
      <c r="C7" s="63"/>
      <c r="D7" s="17"/>
      <c r="E7" s="17"/>
      <c r="F7" s="17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B8" s="61"/>
      <c r="C8" s="16"/>
      <c r="D8" s="68"/>
      <c r="E8" s="30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1"/>
      <c r="C9" s="16"/>
      <c r="D9" s="68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C10" s="16"/>
      <c r="D10" s="68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1"/>
      <c r="C11" s="16"/>
      <c r="D11" s="68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1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1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1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1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1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1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1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1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2</v>
      </c>
      <c r="C41" s="15">
        <f t="shared" ref="C41:BN41" si="0">COUNT(C5:C39)</f>
        <v>0</v>
      </c>
      <c r="D41" s="15">
        <f>COUNT(D5:D39)</f>
        <v>0</v>
      </c>
      <c r="E41" s="15">
        <f>COUNT(E5:E39)</f>
        <v>0</v>
      </c>
      <c r="F41" s="15">
        <f t="shared" si="0"/>
        <v>0</v>
      </c>
      <c r="G41" s="15">
        <f>COUNT(G5:G39)</f>
        <v>0</v>
      </c>
      <c r="H41" s="15">
        <f>COUNT(H5:H39)</f>
        <v>0</v>
      </c>
      <c r="I41" s="15">
        <f t="shared" si="0"/>
        <v>0</v>
      </c>
      <c r="J41" s="15">
        <f>COUNT(J5:J39)</f>
        <v>0</v>
      </c>
      <c r="K41" s="15">
        <f>COUNT(K5:K39)</f>
        <v>0</v>
      </c>
      <c r="L41" s="15">
        <f t="shared" si="0"/>
        <v>0</v>
      </c>
      <c r="M41" s="15">
        <f t="shared" si="0"/>
        <v>0</v>
      </c>
      <c r="N41" s="15">
        <f t="shared" si="0"/>
        <v>0</v>
      </c>
      <c r="O41" s="15">
        <f t="shared" si="0"/>
        <v>0</v>
      </c>
      <c r="P41" s="15">
        <f t="shared" si="0"/>
        <v>0</v>
      </c>
      <c r="Q41" s="15">
        <f t="shared" si="0"/>
        <v>0</v>
      </c>
      <c r="R41" s="15">
        <f t="shared" si="0"/>
        <v>0</v>
      </c>
      <c r="S41" s="15">
        <f t="shared" si="0"/>
        <v>0</v>
      </c>
      <c r="T41" s="15">
        <f t="shared" si="0"/>
        <v>0</v>
      </c>
      <c r="U41" s="15">
        <f t="shared" si="0"/>
        <v>0</v>
      </c>
      <c r="V41" s="15">
        <f t="shared" si="0"/>
        <v>0</v>
      </c>
      <c r="W41" s="15">
        <f t="shared" si="0"/>
        <v>0</v>
      </c>
      <c r="X41" s="15">
        <f t="shared" si="0"/>
        <v>0</v>
      </c>
      <c r="Y41" s="15">
        <f t="shared" si="0"/>
        <v>0</v>
      </c>
      <c r="Z41" s="15">
        <f t="shared" si="0"/>
        <v>0</v>
      </c>
      <c r="AA41" s="15">
        <f t="shared" si="0"/>
        <v>0</v>
      </c>
      <c r="AB41" s="15">
        <f t="shared" si="0"/>
        <v>0</v>
      </c>
      <c r="AC41" s="15">
        <f t="shared" si="0"/>
        <v>0</v>
      </c>
      <c r="AD41" s="15">
        <f t="shared" si="0"/>
        <v>0</v>
      </c>
      <c r="AE41" s="15">
        <f t="shared" si="0"/>
        <v>0</v>
      </c>
      <c r="AF41" s="15">
        <f t="shared" si="0"/>
        <v>0</v>
      </c>
      <c r="AG41" s="15">
        <f t="shared" si="0"/>
        <v>0</v>
      </c>
      <c r="AH41" s="15">
        <f t="shared" si="0"/>
        <v>0</v>
      </c>
      <c r="AI41" s="15">
        <f t="shared" si="0"/>
        <v>0</v>
      </c>
      <c r="AJ41" s="15">
        <f t="shared" si="0"/>
        <v>0</v>
      </c>
      <c r="AK41" s="15">
        <f>COUNT(AK5:AK39)</f>
        <v>0</v>
      </c>
      <c r="AL41" s="15">
        <f t="shared" si="0"/>
        <v>0</v>
      </c>
      <c r="AM41" s="15">
        <f>COUNT(AM5:AM39)</f>
        <v>0</v>
      </c>
      <c r="AN41" s="15">
        <f>COUNT(AN5:AN39)</f>
        <v>0</v>
      </c>
      <c r="AO41" s="15">
        <f>COUNT(AO5:AO39)</f>
        <v>0</v>
      </c>
      <c r="AP41" s="15">
        <f t="shared" si="0"/>
        <v>0</v>
      </c>
      <c r="AQ41" s="15">
        <f>COUNT(AQ5:AQ39)</f>
        <v>0</v>
      </c>
      <c r="AR41" s="15">
        <f>COUNT(AR5:AR39)</f>
        <v>0</v>
      </c>
      <c r="AS41" s="15">
        <f>COUNT(AS5:AS39)</f>
        <v>0</v>
      </c>
      <c r="AT41" s="15">
        <f t="shared" si="0"/>
        <v>0</v>
      </c>
      <c r="AU41" s="15">
        <f t="shared" si="0"/>
        <v>0</v>
      </c>
      <c r="AV41" s="15">
        <f t="shared" si="0"/>
        <v>0</v>
      </c>
      <c r="AW41" s="15">
        <f t="shared" si="0"/>
        <v>0</v>
      </c>
      <c r="AX41" s="15">
        <f>COUNT(AX5:AX39)</f>
        <v>0</v>
      </c>
      <c r="AY41" s="15">
        <f t="shared" si="0"/>
        <v>0</v>
      </c>
      <c r="AZ41" s="15">
        <f t="shared" si="0"/>
        <v>0</v>
      </c>
      <c r="BA41" s="15">
        <f t="shared" si="0"/>
        <v>0</v>
      </c>
      <c r="BB41" s="15">
        <f t="shared" si="0"/>
        <v>0</v>
      </c>
      <c r="BC41" s="15">
        <f>COUNT(BC5:BC39)</f>
        <v>0</v>
      </c>
      <c r="BD41" s="15">
        <f t="shared" si="0"/>
        <v>0</v>
      </c>
      <c r="BE41" s="15">
        <f t="shared" si="0"/>
        <v>0</v>
      </c>
      <c r="BF41" s="15">
        <f>COUNT(BF5:BF39)</f>
        <v>0</v>
      </c>
      <c r="BG41" s="15">
        <f t="shared" si="0"/>
        <v>0</v>
      </c>
      <c r="BH41" s="15">
        <f>COUNT(BH5:BH39)</f>
        <v>0</v>
      </c>
      <c r="BI41" s="15">
        <f>COUNT(BI5:BI39)</f>
        <v>0</v>
      </c>
      <c r="BJ41" s="15">
        <f t="shared" si="0"/>
        <v>0</v>
      </c>
      <c r="BK41" s="15">
        <f>COUNT(BK5:BK39)</f>
        <v>0</v>
      </c>
      <c r="BL41" s="15">
        <f t="shared" si="0"/>
        <v>0</v>
      </c>
      <c r="BM41" s="15">
        <f>COUNT(BM5:BM39)</f>
        <v>0</v>
      </c>
      <c r="BN41" s="15">
        <f t="shared" si="0"/>
        <v>0</v>
      </c>
      <c r="BO41" s="15">
        <f>COUNT(BO5:BO39)</f>
        <v>0</v>
      </c>
      <c r="BP41" s="15">
        <f t="shared" ref="BP41:EA41" si="1">COUNT(BP5:BP39)</f>
        <v>0</v>
      </c>
      <c r="BQ41" s="15">
        <f t="shared" si="1"/>
        <v>0</v>
      </c>
      <c r="BR41" s="15">
        <f>COUNT(BR5:BR39)</f>
        <v>0</v>
      </c>
      <c r="BS41" s="15">
        <f>COUNT(BS5:BS39)</f>
        <v>0</v>
      </c>
      <c r="BT41" s="15">
        <f>COUNT(BT5:BT39)</f>
        <v>0</v>
      </c>
      <c r="BU41" s="15">
        <f>COUNT(BU5:BU39)</f>
        <v>0</v>
      </c>
      <c r="BV41" s="15">
        <f t="shared" si="1"/>
        <v>0</v>
      </c>
      <c r="BW41" s="15">
        <f>COUNT(BW5:BW39)</f>
        <v>0</v>
      </c>
      <c r="BX41" s="15">
        <f>COUNT(BX5:BX39)</f>
        <v>0</v>
      </c>
      <c r="BY41" s="15">
        <f t="shared" si="1"/>
        <v>0</v>
      </c>
      <c r="BZ41" s="15">
        <f>COUNT(BZ5:BZ39)</f>
        <v>0</v>
      </c>
      <c r="CA41" s="15">
        <f>COUNT(CA5:CA39)</f>
        <v>0</v>
      </c>
      <c r="CB41" s="15">
        <f>COUNT(CB5:CB39)</f>
        <v>0</v>
      </c>
      <c r="CC41" s="15">
        <f t="shared" si="1"/>
        <v>0</v>
      </c>
      <c r="CD41" s="15">
        <f>COUNT(CD5:CD39)</f>
        <v>0</v>
      </c>
      <c r="CE41" s="15">
        <f t="shared" si="1"/>
        <v>0</v>
      </c>
      <c r="CF41" s="15">
        <f t="shared" si="1"/>
        <v>0</v>
      </c>
      <c r="CG41" s="15">
        <f t="shared" si="1"/>
        <v>0</v>
      </c>
      <c r="CH41" s="15">
        <f t="shared" si="1"/>
        <v>0</v>
      </c>
      <c r="CI41" s="15">
        <f t="shared" si="1"/>
        <v>0</v>
      </c>
      <c r="CJ41" s="15">
        <f t="shared" si="1"/>
        <v>0</v>
      </c>
      <c r="CK41" s="15">
        <f t="shared" si="1"/>
        <v>0</v>
      </c>
      <c r="CL41" s="15">
        <f t="shared" si="1"/>
        <v>0</v>
      </c>
      <c r="CM41" s="15">
        <f t="shared" si="1"/>
        <v>0</v>
      </c>
      <c r="CN41" s="15">
        <f t="shared" si="1"/>
        <v>0</v>
      </c>
      <c r="CO41" s="15">
        <f t="shared" si="1"/>
        <v>0</v>
      </c>
      <c r="CP41" s="15">
        <f t="shared" si="1"/>
        <v>0</v>
      </c>
      <c r="CQ41" s="15">
        <f t="shared" si="1"/>
        <v>0</v>
      </c>
      <c r="CR41" s="15">
        <f t="shared" si="1"/>
        <v>0</v>
      </c>
      <c r="CS41" s="15">
        <f t="shared" si="1"/>
        <v>0</v>
      </c>
      <c r="CT41" s="15">
        <f t="shared" si="1"/>
        <v>0</v>
      </c>
      <c r="CU41" s="15">
        <f t="shared" si="1"/>
        <v>0</v>
      </c>
      <c r="CV41" s="15">
        <f>COUNT(CV5:CV39)</f>
        <v>0</v>
      </c>
      <c r="CW41" s="15">
        <f>COUNT(CW5:CW39)</f>
        <v>0</v>
      </c>
      <c r="CX41" s="15">
        <f t="shared" si="1"/>
        <v>0</v>
      </c>
      <c r="CY41" s="15">
        <f>COUNT(CY5:CY39)</f>
        <v>0</v>
      </c>
      <c r="CZ41" s="15">
        <f>COUNT(CZ5:CZ39)</f>
        <v>0</v>
      </c>
      <c r="DA41" s="15">
        <f t="shared" si="1"/>
        <v>0</v>
      </c>
      <c r="DB41" s="15">
        <f t="shared" si="1"/>
        <v>0</v>
      </c>
      <c r="DC41" s="15">
        <f t="shared" si="1"/>
        <v>0</v>
      </c>
      <c r="DD41" s="15">
        <f t="shared" si="1"/>
        <v>0</v>
      </c>
      <c r="DE41" s="15">
        <f>COUNT(DE5:DE39)</f>
        <v>0</v>
      </c>
      <c r="DF41" s="15">
        <f t="shared" si="1"/>
        <v>0</v>
      </c>
      <c r="DG41" s="15">
        <f>COUNT(DG5:DG39)</f>
        <v>0</v>
      </c>
      <c r="DH41" s="15">
        <f>COUNT(DH5:DH39)</f>
        <v>0</v>
      </c>
      <c r="DI41" s="15">
        <f>COUNT(DI5:DI39)</f>
        <v>0</v>
      </c>
      <c r="DJ41" s="15">
        <f t="shared" si="1"/>
        <v>0</v>
      </c>
      <c r="DK41" s="15">
        <f>COUNT(DK5:DK39)</f>
        <v>0</v>
      </c>
      <c r="DL41" s="15">
        <f t="shared" si="1"/>
        <v>0</v>
      </c>
      <c r="DM41" s="15">
        <f t="shared" si="1"/>
        <v>0</v>
      </c>
      <c r="DN41" s="15">
        <f>COUNT(DN5:DN39)</f>
        <v>0</v>
      </c>
      <c r="DO41" s="15">
        <f t="shared" si="1"/>
        <v>0</v>
      </c>
      <c r="DP41" s="15">
        <f t="shared" si="1"/>
        <v>0</v>
      </c>
      <c r="DQ41" s="15">
        <f t="shared" si="1"/>
        <v>0</v>
      </c>
      <c r="DR41" s="15">
        <f t="shared" si="1"/>
        <v>0</v>
      </c>
      <c r="DS41" s="15">
        <f t="shared" si="1"/>
        <v>0</v>
      </c>
      <c r="DT41" s="15">
        <f t="shared" si="1"/>
        <v>0</v>
      </c>
      <c r="DU41" s="15">
        <f t="shared" si="1"/>
        <v>0</v>
      </c>
      <c r="DV41" s="15">
        <f t="shared" si="1"/>
        <v>0</v>
      </c>
      <c r="DW41" s="15">
        <f t="shared" si="1"/>
        <v>0</v>
      </c>
      <c r="DX41" s="15">
        <f t="shared" si="1"/>
        <v>0</v>
      </c>
      <c r="DY41" s="15">
        <f t="shared" si="1"/>
        <v>0</v>
      </c>
      <c r="DZ41" s="15">
        <f t="shared" si="1"/>
        <v>0</v>
      </c>
      <c r="EA41" s="15">
        <f t="shared" si="1"/>
        <v>0</v>
      </c>
      <c r="EB41" s="15">
        <f>COUNT(EB5:EB39)</f>
        <v>0</v>
      </c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 ht="15">
      <c r="A45" s="15"/>
      <c r="C45" s="15"/>
      <c r="D45" s="15"/>
      <c r="E45" s="146"/>
      <c r="F45" s="15"/>
      <c r="G45" s="15"/>
      <c r="H45" s="15"/>
      <c r="I45" s="33"/>
      <c r="J45" s="33"/>
    </row>
    <row r="46" spans="1:139" ht="15">
      <c r="A46" s="34" t="s">
        <v>99</v>
      </c>
      <c r="C46" s="15">
        <f>SUM(B41:EB41)</f>
        <v>2</v>
      </c>
      <c r="D46" s="15"/>
      <c r="E46" s="82"/>
      <c r="F46" s="15"/>
      <c r="G46" s="15"/>
      <c r="H46" s="15"/>
      <c r="I46" s="15"/>
      <c r="J46" s="15"/>
      <c r="Q46" s="327" t="s">
        <v>116</v>
      </c>
    </row>
    <row r="47" spans="1:139" ht="15">
      <c r="A47" s="15"/>
      <c r="C47" s="15"/>
      <c r="D47" s="15"/>
      <c r="E47" s="82"/>
      <c r="F47" s="82"/>
      <c r="G47" s="15"/>
      <c r="H47" s="15"/>
      <c r="I47" s="15"/>
      <c r="J47" s="15"/>
      <c r="Q47" s="328"/>
    </row>
    <row r="48" spans="1:139" ht="15">
      <c r="A48" s="15"/>
      <c r="C48" s="15"/>
      <c r="D48" s="15"/>
      <c r="E48" s="15"/>
      <c r="F48" s="82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1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5.2650001247656064E-8</v>
      </c>
      <c r="C58" s="35" t="e">
        <f t="shared" ref="C58:BN58" si="2">AVERAGE(C5:C39)</f>
        <v>#DIV/0!</v>
      </c>
      <c r="D58" s="35" t="e">
        <f t="shared" si="2"/>
        <v>#DIV/0!</v>
      </c>
      <c r="E58" s="35" t="e">
        <f t="shared" si="2"/>
        <v>#DIV/0!</v>
      </c>
      <c r="F58" s="35" t="e">
        <f t="shared" si="2"/>
        <v>#DIV/0!</v>
      </c>
      <c r="G58" s="35" t="e">
        <f t="shared" si="2"/>
        <v>#DIV/0!</v>
      </c>
      <c r="H58" s="35" t="e">
        <f t="shared" si="2"/>
        <v>#DIV/0!</v>
      </c>
      <c r="I58" s="35" t="e">
        <f t="shared" si="2"/>
        <v>#DIV/0!</v>
      </c>
      <c r="J58" s="35" t="e">
        <f t="shared" si="2"/>
        <v>#DIV/0!</v>
      </c>
      <c r="K58" s="35" t="e">
        <f t="shared" si="2"/>
        <v>#DIV/0!</v>
      </c>
      <c r="L58" s="35" t="e">
        <f t="shared" si="2"/>
        <v>#DIV/0!</v>
      </c>
      <c r="M58" s="35" t="e">
        <f t="shared" si="2"/>
        <v>#DIV/0!</v>
      </c>
      <c r="N58" s="35" t="e">
        <f t="shared" si="2"/>
        <v>#DIV/0!</v>
      </c>
      <c r="O58" s="35" t="e">
        <f t="shared" si="2"/>
        <v>#DIV/0!</v>
      </c>
      <c r="P58" s="35" t="e">
        <f t="shared" si="2"/>
        <v>#DIV/0!</v>
      </c>
      <c r="Q58" s="35" t="e">
        <f t="shared" si="2"/>
        <v>#DIV/0!</v>
      </c>
      <c r="R58" s="35" t="e">
        <f t="shared" si="2"/>
        <v>#DIV/0!</v>
      </c>
      <c r="S58" s="35" t="e">
        <f t="shared" si="2"/>
        <v>#DIV/0!</v>
      </c>
      <c r="T58" s="35" t="e">
        <f t="shared" si="2"/>
        <v>#DIV/0!</v>
      </c>
      <c r="U58" s="35" t="e">
        <f t="shared" si="2"/>
        <v>#DIV/0!</v>
      </c>
      <c r="V58" s="35" t="e">
        <f t="shared" si="2"/>
        <v>#DIV/0!</v>
      </c>
      <c r="W58" s="35" t="e">
        <f t="shared" si="2"/>
        <v>#DIV/0!</v>
      </c>
      <c r="X58" s="35" t="e">
        <f t="shared" si="2"/>
        <v>#DIV/0!</v>
      </c>
      <c r="Y58" s="35" t="e">
        <f t="shared" si="2"/>
        <v>#DIV/0!</v>
      </c>
      <c r="Z58" s="35" t="e">
        <f t="shared" si="2"/>
        <v>#DIV/0!</v>
      </c>
      <c r="AA58" s="35" t="e">
        <f t="shared" si="2"/>
        <v>#DIV/0!</v>
      </c>
      <c r="AB58" s="35" t="e">
        <f t="shared" si="2"/>
        <v>#DIV/0!</v>
      </c>
      <c r="AC58" s="35" t="e">
        <f t="shared" si="2"/>
        <v>#DIV/0!</v>
      </c>
      <c r="AD58" s="35" t="e">
        <f t="shared" si="2"/>
        <v>#DIV/0!</v>
      </c>
      <c r="AE58" s="35" t="e">
        <f t="shared" si="2"/>
        <v>#DIV/0!</v>
      </c>
      <c r="AF58" s="35" t="e">
        <f t="shared" si="2"/>
        <v>#DIV/0!</v>
      </c>
      <c r="AG58" s="35" t="e">
        <f t="shared" si="2"/>
        <v>#DIV/0!</v>
      </c>
      <c r="AH58" s="35" t="e">
        <f t="shared" si="2"/>
        <v>#DIV/0!</v>
      </c>
      <c r="AI58" s="35" t="e">
        <f t="shared" si="2"/>
        <v>#DIV/0!</v>
      </c>
      <c r="AJ58" s="35" t="e">
        <f t="shared" si="2"/>
        <v>#DIV/0!</v>
      </c>
      <c r="AK58" s="35" t="e">
        <f t="shared" si="2"/>
        <v>#DIV/0!</v>
      </c>
      <c r="AL58" s="35" t="e">
        <f t="shared" si="2"/>
        <v>#DIV/0!</v>
      </c>
      <c r="AM58" s="35" t="e">
        <f t="shared" si="2"/>
        <v>#DIV/0!</v>
      </c>
      <c r="AN58" s="35" t="e">
        <f t="shared" si="2"/>
        <v>#DIV/0!</v>
      </c>
      <c r="AO58" s="35" t="e">
        <f t="shared" si="2"/>
        <v>#DIV/0!</v>
      </c>
      <c r="AP58" s="35" t="e">
        <f t="shared" si="2"/>
        <v>#DIV/0!</v>
      </c>
      <c r="AQ58" s="35" t="e">
        <f t="shared" si="2"/>
        <v>#DIV/0!</v>
      </c>
      <c r="AR58" s="35" t="e">
        <f t="shared" si="2"/>
        <v>#DIV/0!</v>
      </c>
      <c r="AS58" s="35" t="e">
        <f t="shared" si="2"/>
        <v>#DIV/0!</v>
      </c>
      <c r="AT58" s="35" t="e">
        <f t="shared" si="2"/>
        <v>#DIV/0!</v>
      </c>
      <c r="AU58" s="35" t="e">
        <f t="shared" si="2"/>
        <v>#DIV/0!</v>
      </c>
      <c r="AV58" s="35" t="e">
        <f t="shared" si="2"/>
        <v>#DIV/0!</v>
      </c>
      <c r="AW58" s="35" t="e">
        <f t="shared" si="2"/>
        <v>#DIV/0!</v>
      </c>
      <c r="AX58" s="35" t="e">
        <f t="shared" si="2"/>
        <v>#DIV/0!</v>
      </c>
      <c r="AY58" s="35" t="e">
        <f t="shared" si="2"/>
        <v>#DIV/0!</v>
      </c>
      <c r="AZ58" s="35" t="e">
        <f t="shared" si="2"/>
        <v>#DIV/0!</v>
      </c>
      <c r="BA58" s="35" t="e">
        <f t="shared" si="2"/>
        <v>#DIV/0!</v>
      </c>
      <c r="BB58" s="35" t="e">
        <f t="shared" si="2"/>
        <v>#DIV/0!</v>
      </c>
      <c r="BC58" s="35" t="e">
        <f t="shared" si="2"/>
        <v>#DIV/0!</v>
      </c>
      <c r="BD58" s="35" t="e">
        <f t="shared" si="2"/>
        <v>#DIV/0!</v>
      </c>
      <c r="BE58" s="35" t="e">
        <f t="shared" si="2"/>
        <v>#DIV/0!</v>
      </c>
      <c r="BF58" s="35" t="e">
        <f t="shared" si="2"/>
        <v>#DIV/0!</v>
      </c>
      <c r="BG58" s="35" t="e">
        <f t="shared" si="2"/>
        <v>#DIV/0!</v>
      </c>
      <c r="BH58" s="35" t="e">
        <f t="shared" si="2"/>
        <v>#DIV/0!</v>
      </c>
      <c r="BI58" s="35" t="e">
        <f t="shared" si="2"/>
        <v>#DIV/0!</v>
      </c>
      <c r="BJ58" s="35" t="e">
        <f t="shared" si="2"/>
        <v>#DIV/0!</v>
      </c>
      <c r="BK58" s="35" t="e">
        <f t="shared" si="2"/>
        <v>#DIV/0!</v>
      </c>
      <c r="BL58" s="35" t="e">
        <f t="shared" si="2"/>
        <v>#DIV/0!</v>
      </c>
      <c r="BM58" s="35" t="e">
        <f t="shared" si="2"/>
        <v>#DIV/0!</v>
      </c>
      <c r="BN58" s="35" t="e">
        <f t="shared" si="2"/>
        <v>#DIV/0!</v>
      </c>
      <c r="BO58" s="35" t="e">
        <f t="shared" ref="BO58:DZ58" si="3">AVERAGE(BO5:BO39)</f>
        <v>#DIV/0!</v>
      </c>
      <c r="BP58" s="35" t="e">
        <f t="shared" si="3"/>
        <v>#DIV/0!</v>
      </c>
      <c r="BQ58" s="35" t="e">
        <f t="shared" si="3"/>
        <v>#DIV/0!</v>
      </c>
      <c r="BR58" s="35" t="e">
        <f t="shared" si="3"/>
        <v>#DIV/0!</v>
      </c>
      <c r="BS58" s="35" t="e">
        <f t="shared" si="3"/>
        <v>#DIV/0!</v>
      </c>
      <c r="BT58" s="35" t="e">
        <f t="shared" si="3"/>
        <v>#DIV/0!</v>
      </c>
      <c r="BU58" s="35" t="e">
        <f t="shared" si="3"/>
        <v>#DIV/0!</v>
      </c>
      <c r="BV58" s="35" t="e">
        <f t="shared" si="3"/>
        <v>#DIV/0!</v>
      </c>
      <c r="BW58" s="35" t="e">
        <f t="shared" si="3"/>
        <v>#DIV/0!</v>
      </c>
      <c r="BX58" s="35" t="e">
        <f t="shared" si="3"/>
        <v>#DIV/0!</v>
      </c>
      <c r="BY58" s="35" t="e">
        <f t="shared" si="3"/>
        <v>#DIV/0!</v>
      </c>
      <c r="BZ58" s="35" t="e">
        <f t="shared" si="3"/>
        <v>#DIV/0!</v>
      </c>
      <c r="CA58" s="35" t="e">
        <f t="shared" si="3"/>
        <v>#DIV/0!</v>
      </c>
      <c r="CB58" s="35" t="e">
        <f t="shared" si="3"/>
        <v>#DIV/0!</v>
      </c>
      <c r="CC58" s="35" t="e">
        <f t="shared" si="3"/>
        <v>#DIV/0!</v>
      </c>
      <c r="CD58" s="35" t="e">
        <f t="shared" si="3"/>
        <v>#DIV/0!</v>
      </c>
      <c r="CE58" s="35" t="e">
        <f t="shared" si="3"/>
        <v>#DIV/0!</v>
      </c>
      <c r="CF58" s="35" t="e">
        <f t="shared" si="3"/>
        <v>#DIV/0!</v>
      </c>
      <c r="CG58" s="35" t="e">
        <f t="shared" si="3"/>
        <v>#DIV/0!</v>
      </c>
      <c r="CH58" s="35" t="e">
        <f t="shared" si="3"/>
        <v>#DIV/0!</v>
      </c>
      <c r="CI58" s="35" t="e">
        <f t="shared" si="3"/>
        <v>#DIV/0!</v>
      </c>
      <c r="CJ58" s="35" t="e">
        <f t="shared" si="3"/>
        <v>#DIV/0!</v>
      </c>
      <c r="CK58" s="35" t="e">
        <f t="shared" si="3"/>
        <v>#DIV/0!</v>
      </c>
      <c r="CL58" s="35" t="e">
        <f t="shared" si="3"/>
        <v>#DIV/0!</v>
      </c>
      <c r="CM58" s="35" t="e">
        <f t="shared" si="3"/>
        <v>#DIV/0!</v>
      </c>
      <c r="CN58" s="35" t="e">
        <f t="shared" si="3"/>
        <v>#DIV/0!</v>
      </c>
      <c r="CO58" s="35" t="e">
        <f t="shared" si="3"/>
        <v>#DIV/0!</v>
      </c>
      <c r="CP58" s="35" t="e">
        <f t="shared" si="3"/>
        <v>#DIV/0!</v>
      </c>
      <c r="CQ58" s="35" t="e">
        <f t="shared" si="3"/>
        <v>#DIV/0!</v>
      </c>
      <c r="CR58" s="35" t="e">
        <f t="shared" si="3"/>
        <v>#DIV/0!</v>
      </c>
      <c r="CS58" s="35" t="e">
        <f t="shared" si="3"/>
        <v>#DIV/0!</v>
      </c>
      <c r="CT58" s="35" t="e">
        <f t="shared" si="3"/>
        <v>#DIV/0!</v>
      </c>
      <c r="CU58" s="35" t="e">
        <f t="shared" si="3"/>
        <v>#DIV/0!</v>
      </c>
      <c r="CV58" s="35" t="e">
        <f t="shared" si="3"/>
        <v>#DIV/0!</v>
      </c>
      <c r="CW58" s="35" t="e">
        <f t="shared" si="3"/>
        <v>#DIV/0!</v>
      </c>
      <c r="CX58" s="35" t="e">
        <f t="shared" si="3"/>
        <v>#DIV/0!</v>
      </c>
      <c r="CY58" s="35" t="e">
        <f t="shared" si="3"/>
        <v>#DIV/0!</v>
      </c>
      <c r="CZ58" s="35" t="e">
        <f t="shared" si="3"/>
        <v>#DIV/0!</v>
      </c>
      <c r="DA58" s="35" t="e">
        <f t="shared" si="3"/>
        <v>#DIV/0!</v>
      </c>
      <c r="DB58" s="35" t="e">
        <f t="shared" si="3"/>
        <v>#DIV/0!</v>
      </c>
      <c r="DC58" s="35" t="e">
        <f t="shared" si="3"/>
        <v>#DIV/0!</v>
      </c>
      <c r="DD58" s="35" t="e">
        <f t="shared" si="3"/>
        <v>#DIV/0!</v>
      </c>
      <c r="DE58" s="35" t="e">
        <f t="shared" si="3"/>
        <v>#DIV/0!</v>
      </c>
      <c r="DF58" s="35" t="e">
        <f t="shared" si="3"/>
        <v>#DIV/0!</v>
      </c>
      <c r="DG58" s="35" t="e">
        <f t="shared" si="3"/>
        <v>#DIV/0!</v>
      </c>
      <c r="DH58" s="35" t="e">
        <f t="shared" si="3"/>
        <v>#DIV/0!</v>
      </c>
      <c r="DI58" s="35" t="e">
        <f t="shared" si="3"/>
        <v>#DIV/0!</v>
      </c>
      <c r="DJ58" s="35" t="e">
        <f t="shared" si="3"/>
        <v>#DIV/0!</v>
      </c>
      <c r="DK58" s="35" t="e">
        <f t="shared" si="3"/>
        <v>#DIV/0!</v>
      </c>
      <c r="DL58" s="35" t="e">
        <f t="shared" si="3"/>
        <v>#DIV/0!</v>
      </c>
      <c r="DM58" s="35" t="e">
        <f t="shared" si="3"/>
        <v>#DIV/0!</v>
      </c>
      <c r="DN58" s="35" t="e">
        <f t="shared" si="3"/>
        <v>#DIV/0!</v>
      </c>
      <c r="DO58" s="35" t="e">
        <f t="shared" si="3"/>
        <v>#DIV/0!</v>
      </c>
      <c r="DP58" s="35" t="e">
        <f t="shared" si="3"/>
        <v>#DIV/0!</v>
      </c>
      <c r="DQ58" s="35" t="e">
        <f t="shared" si="3"/>
        <v>#DIV/0!</v>
      </c>
      <c r="DR58" s="35" t="e">
        <f t="shared" si="3"/>
        <v>#DIV/0!</v>
      </c>
      <c r="DS58" s="35" t="e">
        <f t="shared" si="3"/>
        <v>#DIV/0!</v>
      </c>
      <c r="DT58" s="35" t="e">
        <f t="shared" si="3"/>
        <v>#DIV/0!</v>
      </c>
      <c r="DU58" s="35" t="e">
        <f t="shared" si="3"/>
        <v>#DIV/0!</v>
      </c>
      <c r="DV58" s="35" t="e">
        <f t="shared" si="3"/>
        <v>#DIV/0!</v>
      </c>
      <c r="DW58" s="35" t="e">
        <f t="shared" si="3"/>
        <v>#DIV/0!</v>
      </c>
      <c r="DX58" s="35" t="e">
        <f t="shared" si="3"/>
        <v>#DIV/0!</v>
      </c>
      <c r="DY58" s="35" t="e">
        <f t="shared" si="3"/>
        <v>#DIV/0!</v>
      </c>
      <c r="DZ58" s="35" t="e">
        <f t="shared" si="3"/>
        <v>#DIV/0!</v>
      </c>
      <c r="EA58" s="35" t="e">
        <f>AVERAGE(EA5:EA39)</f>
        <v>#DIV/0!</v>
      </c>
      <c r="EB58" s="35" t="e">
        <f>AVERAGE(EB5:EB39)</f>
        <v>#DIV/0!</v>
      </c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5.2650001247656064E-8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103</v>
      </c>
      <c r="B70" s="38"/>
      <c r="C70" s="40">
        <f>VAR(B5:EB39)</f>
        <v>3.1126051646898006E-15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105</v>
      </c>
      <c r="C79" s="41">
        <f>1/C46+1/C76</f>
        <v>0.83333333333333326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2.5938376372415001E-15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5.0929732349988846E-8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71">
        <f>TINV(2*0.01,C51)</f>
        <v>31.820515948314124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1.6732603617338459E-6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314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1.3235018726591758E-6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1.6732603617338459E-6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49153" r:id="rId2"/>
    <oleObject progId="Equation.DSMT4" shapeId="49154" r:id="rId3"/>
    <oleObject progId="Equation.DSMT4" shapeId="49155" r:id="rId4"/>
    <oleObject progId="Equation.DSMT4" shapeId="49156" r:id="rId5"/>
    <oleObject progId="Equation.DSMT4" shapeId="49157" r:id="rId6"/>
    <oleObject progId="Equation.DSMT4" shapeId="49158" r:id="rId7"/>
    <oleObject progId="Equation.DSMT4" shapeId="49159" r:id="rId8"/>
    <oleObject progId="Equation.DSMT4" shapeId="49160" r:id="rId9"/>
    <oleObject progId="Equation.DSMT4" shapeId="49161" r:id="rId10"/>
    <oleObject progId="Equation.DSMT4" shapeId="49162" r:id="rId11"/>
    <oleObject progId="Equation.DSMT4" shapeId="49163" r:id="rId12"/>
    <oleObject progId="Equation.DSMT4" shapeId="49164" r:id="rId13"/>
  </oleObjects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>
    <tabColor rgb="FF92D050"/>
  </sheetPr>
  <dimension ref="A1:HJ210"/>
  <sheetViews>
    <sheetView topLeftCell="A41" workbookViewId="0">
      <selection activeCell="E70" sqref="E70:I78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329" t="s">
        <v>94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15">
      <c r="A2" s="127"/>
      <c r="B2" s="4">
        <v>1010</v>
      </c>
      <c r="C2" s="4">
        <v>7242</v>
      </c>
      <c r="D2" s="74"/>
      <c r="E2" s="74"/>
      <c r="F2" s="7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95</v>
      </c>
      <c r="B3" s="4" t="s">
        <v>128</v>
      </c>
      <c r="C3" s="4" t="s">
        <v>132</v>
      </c>
      <c r="D3" s="74"/>
      <c r="E3" s="74"/>
      <c r="F3" s="7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96</v>
      </c>
      <c r="B4" s="4" t="s">
        <v>130</v>
      </c>
      <c r="C4" s="4" t="s">
        <v>133</v>
      </c>
      <c r="D4" s="74"/>
      <c r="E4" s="74"/>
      <c r="F4" s="7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43">
        <v>1.3364009987526515E-7</v>
      </c>
      <c r="C5" s="199">
        <v>3.042421894861036E-6</v>
      </c>
      <c r="D5" s="135"/>
      <c r="E5" s="135"/>
      <c r="F5" s="135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43">
        <v>9.3244341314857593E-7</v>
      </c>
      <c r="C6" s="143">
        <v>8.2122591038569226E-7</v>
      </c>
      <c r="D6" s="137"/>
      <c r="E6" s="137"/>
      <c r="F6" s="13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41"/>
      <c r="C7" s="143">
        <v>7.4799844920967164E-7</v>
      </c>
      <c r="D7"/>
      <c r="E7"/>
      <c r="F7"/>
      <c r="G7"/>
      <c r="H7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209"/>
      <c r="C8" s="209"/>
      <c r="D8"/>
      <c r="E8"/>
      <c r="F8"/>
      <c r="G8"/>
      <c r="H8"/>
      <c r="I8"/>
      <c r="J8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0"/>
      <c r="AD8" s="70"/>
      <c r="AE8" s="70"/>
      <c r="AF8" s="70"/>
      <c r="AG8" s="111"/>
      <c r="AH8" s="70"/>
      <c r="AI8" s="70"/>
      <c r="AJ8" s="111"/>
      <c r="AK8" s="111"/>
      <c r="AL8" s="70"/>
      <c r="AM8" s="111"/>
      <c r="AN8" s="111"/>
      <c r="AO8" s="111"/>
      <c r="AP8" s="111"/>
      <c r="AQ8" s="111"/>
      <c r="AR8" s="111"/>
      <c r="AS8" s="111"/>
      <c r="AT8" s="111"/>
      <c r="AU8" s="70"/>
      <c r="AV8" s="70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40"/>
      <c r="C9" s="140"/>
      <c r="D9"/>
      <c r="E9"/>
      <c r="F9"/>
      <c r="G9"/>
      <c r="H9"/>
      <c r="I9"/>
      <c r="J9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61"/>
      <c r="C10" s="16"/>
      <c r="D10"/>
      <c r="E10"/>
      <c r="F10"/>
      <c r="G10"/>
      <c r="H10"/>
      <c r="I10"/>
      <c r="J10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61"/>
      <c r="C11" s="68"/>
      <c r="D11"/>
      <c r="E11"/>
      <c r="F11"/>
      <c r="G11"/>
      <c r="H11"/>
      <c r="I11"/>
      <c r="J11"/>
      <c r="K11" s="105"/>
      <c r="L11" s="106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61"/>
      <c r="C12" s="68"/>
      <c r="D12"/>
      <c r="E12"/>
      <c r="F12"/>
      <c r="G12"/>
      <c r="H12"/>
      <c r="I12"/>
      <c r="J12"/>
      <c r="K12" s="105"/>
      <c r="L12" s="106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61"/>
      <c r="C13" s="68"/>
      <c r="D13" s="74"/>
      <c r="E13" s="74"/>
      <c r="F13" s="74"/>
      <c r="G13"/>
      <c r="H13"/>
      <c r="I13"/>
      <c r="J13"/>
      <c r="K13" s="105"/>
      <c r="L13" s="106"/>
      <c r="M13" s="103"/>
      <c r="AO13" s="108"/>
      <c r="AP13" s="99"/>
      <c r="BF13" s="99"/>
      <c r="DY13" s="100"/>
    </row>
    <row r="14" spans="1:218" ht="15">
      <c r="A14" s="106">
        <v>10</v>
      </c>
      <c r="F14" s="133"/>
      <c r="G14"/>
      <c r="H14"/>
      <c r="I14"/>
      <c r="J14"/>
      <c r="K14" s="105"/>
      <c r="L14" s="106"/>
      <c r="M14" s="103"/>
      <c r="AO14" s="108"/>
      <c r="DY14" s="100"/>
    </row>
    <row r="15" spans="1:218" ht="15">
      <c r="A15" s="106">
        <v>11</v>
      </c>
      <c r="F15" s="133"/>
      <c r="G15"/>
      <c r="H15"/>
      <c r="I15"/>
      <c r="J15"/>
      <c r="K15" s="105"/>
      <c r="L15" s="106"/>
      <c r="M15" s="103"/>
      <c r="AO15" s="108"/>
      <c r="DY15" s="100"/>
    </row>
    <row r="16" spans="1:218" ht="15">
      <c r="A16" s="106">
        <v>12</v>
      </c>
      <c r="F16" s="133"/>
      <c r="G16"/>
      <c r="H16"/>
      <c r="I16"/>
      <c r="J16"/>
      <c r="K16" s="105"/>
      <c r="L16" s="106"/>
      <c r="M16" s="103"/>
      <c r="AO16" s="108"/>
      <c r="DY16" s="100"/>
    </row>
    <row r="17" spans="1:129" ht="15">
      <c r="A17" s="106">
        <v>13</v>
      </c>
      <c r="F17"/>
      <c r="G17"/>
      <c r="H17"/>
      <c r="I17"/>
      <c r="J17"/>
      <c r="K17" s="105"/>
      <c r="L17" s="106"/>
      <c r="M17" s="103"/>
      <c r="AO17" s="108"/>
      <c r="DY17" s="100"/>
    </row>
    <row r="18" spans="1:129" ht="15">
      <c r="A18" s="106">
        <v>14</v>
      </c>
      <c r="F18"/>
      <c r="G18"/>
      <c r="H18"/>
      <c r="I18"/>
      <c r="J18"/>
      <c r="K18" s="105"/>
      <c r="L18" s="106"/>
      <c r="M18" s="103"/>
      <c r="AO18" s="108"/>
      <c r="DY18" s="100"/>
    </row>
    <row r="19" spans="1:129" ht="15">
      <c r="A19" s="106">
        <v>15</v>
      </c>
      <c r="F19"/>
      <c r="G19"/>
      <c r="H19"/>
      <c r="I19"/>
      <c r="J19"/>
      <c r="K19" s="53"/>
      <c r="L19" s="106"/>
      <c r="M19" s="103"/>
      <c r="AO19" s="108"/>
      <c r="DY19" s="100"/>
    </row>
    <row r="20" spans="1:129" ht="15">
      <c r="A20" s="106">
        <v>16</v>
      </c>
      <c r="F20"/>
      <c r="G20"/>
      <c r="H20"/>
      <c r="I20"/>
      <c r="J20"/>
      <c r="K20" s="54"/>
      <c r="L20" s="106"/>
      <c r="M20" s="103"/>
      <c r="AO20" s="108"/>
      <c r="DY20" s="100"/>
    </row>
    <row r="21" spans="1:129" ht="15">
      <c r="A21" s="106">
        <v>17</v>
      </c>
      <c r="F21" s="107"/>
      <c r="G21"/>
      <c r="H21"/>
      <c r="I21"/>
      <c r="J21"/>
      <c r="K21" s="53"/>
      <c r="L21" s="106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F22" s="107"/>
      <c r="G22" s="105"/>
      <c r="H22" s="105"/>
      <c r="I22" s="105"/>
      <c r="J22" s="104"/>
      <c r="K22" s="105"/>
      <c r="L22" s="106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F23" s="107"/>
      <c r="G23" s="105"/>
      <c r="H23" s="105"/>
      <c r="I23" s="105"/>
      <c r="J23" s="104"/>
      <c r="K23" s="105"/>
      <c r="L23" s="106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F24" s="105"/>
      <c r="G24" s="105"/>
      <c r="H24" s="105"/>
      <c r="I24" s="105"/>
      <c r="J24" s="104"/>
      <c r="K24" s="105"/>
      <c r="L24" s="106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F25" s="105"/>
      <c r="G25" s="105"/>
      <c r="H25" s="105"/>
      <c r="I25" s="105"/>
      <c r="J25" s="109"/>
      <c r="K25" s="105"/>
      <c r="L25" s="106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F26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/>
      <c r="D27"/>
      <c r="E27"/>
      <c r="F27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7"/>
      <c r="C28"/>
      <c r="D28"/>
      <c r="E28"/>
      <c r="F28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7"/>
      <c r="D29" s="107"/>
      <c r="E29" s="107"/>
      <c r="F29" s="107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7"/>
      <c r="D30" s="107"/>
      <c r="E30" s="107"/>
      <c r="F30" s="107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7"/>
      <c r="D31" s="107"/>
      <c r="E31" s="107"/>
      <c r="F31" s="107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97</v>
      </c>
      <c r="B41" s="86">
        <f t="shared" ref="B41:C41" si="0">COUNT(B5:B39)</f>
        <v>2</v>
      </c>
      <c r="C41" s="86">
        <f t="shared" si="0"/>
        <v>3</v>
      </c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98</v>
      </c>
      <c r="C43" s="89">
        <v>2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99</v>
      </c>
      <c r="C46" s="86">
        <f>SUM(B41:EB41)</f>
        <v>5</v>
      </c>
      <c r="D46" s="86"/>
      <c r="E46" s="86"/>
      <c r="F46" s="86"/>
      <c r="G46" s="86"/>
      <c r="H46" s="86"/>
      <c r="I46" s="86"/>
      <c r="J46" s="86"/>
      <c r="Q46" s="330" t="s">
        <v>116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331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4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100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101</v>
      </c>
      <c r="B58" s="96">
        <f t="shared" ref="B58:C58" si="1">AVERAGE(B5:B39)</f>
        <v>5.3304175651192054E-7</v>
      </c>
      <c r="C58" s="96">
        <f t="shared" si="1"/>
        <v>1.5372154181521332E-6</v>
      </c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1.135545953496048E-6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102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 ht="22.5">
      <c r="A70" s="87" t="s">
        <v>103</v>
      </c>
      <c r="B70" s="95"/>
      <c r="C70" s="93">
        <f>VAR(B5:EB39)</f>
        <v>1.2325579986878226E-12</v>
      </c>
      <c r="D70" s="93"/>
      <c r="E70" s="177"/>
      <c r="F70" s="178" t="s">
        <v>276</v>
      </c>
      <c r="G70" s="178" t="s">
        <v>277</v>
      </c>
      <c r="H70" s="179"/>
      <c r="I70" s="179"/>
      <c r="J70" s="95"/>
      <c r="K70" s="94"/>
    </row>
    <row r="71" spans="1:12" s="84" customFormat="1">
      <c r="A71" s="86"/>
      <c r="B71" s="86"/>
      <c r="C71" s="86"/>
      <c r="D71" s="86"/>
      <c r="E71" s="177"/>
      <c r="F71" s="177"/>
      <c r="G71" s="177"/>
      <c r="H71" s="179"/>
      <c r="I71" s="179"/>
      <c r="J71" s="86"/>
    </row>
    <row r="72" spans="1:12" s="84" customFormat="1">
      <c r="A72" s="86"/>
      <c r="B72" s="86"/>
      <c r="C72" s="86"/>
      <c r="D72" s="86"/>
      <c r="E72" s="180" t="s">
        <v>278</v>
      </c>
      <c r="F72" s="181">
        <f>SKEW(B5:C7)</f>
        <v>1.7753081253505236</v>
      </c>
      <c r="G72" s="181" t="e">
        <f>SKEW(N72:O74)</f>
        <v>#DIV/0!</v>
      </c>
      <c r="H72" s="179"/>
      <c r="I72" s="179"/>
      <c r="J72" s="86"/>
    </row>
    <row r="73" spans="1:12" s="84" customFormat="1">
      <c r="A73" s="86"/>
      <c r="B73" s="86"/>
      <c r="C73" s="86"/>
      <c r="D73" s="86"/>
      <c r="E73" s="180" t="s">
        <v>279</v>
      </c>
      <c r="F73" s="182">
        <f>SQRT(6/F78)</f>
        <v>1.0954451150103321</v>
      </c>
      <c r="G73" s="182" t="e">
        <f>SQRT(6/G78)</f>
        <v>#DIV/0!</v>
      </c>
      <c r="H73" s="179"/>
      <c r="I73" s="179"/>
      <c r="J73" s="86"/>
    </row>
    <row r="74" spans="1:12" s="84" customFormat="1">
      <c r="A74" s="86"/>
      <c r="B74" s="86"/>
      <c r="C74" s="86"/>
      <c r="D74" s="86"/>
      <c r="E74" s="180" t="s">
        <v>280</v>
      </c>
      <c r="F74" s="183" t="str">
        <f>IF(F72&gt;2*F73,"non-normal","normal")</f>
        <v>normal</v>
      </c>
      <c r="G74" s="182" t="e">
        <f>IF(G72&gt;2*G73,"non-normal","normal")</f>
        <v>#DIV/0!</v>
      </c>
      <c r="H74" s="179"/>
      <c r="I74" s="179"/>
      <c r="J74" s="86"/>
      <c r="K74" s="86"/>
      <c r="L74" s="86"/>
    </row>
    <row r="75" spans="1:12" s="84" customFormat="1">
      <c r="A75" s="86"/>
      <c r="B75" s="86"/>
      <c r="C75" s="86"/>
      <c r="D75" s="86"/>
      <c r="E75" s="180" t="s">
        <v>281</v>
      </c>
      <c r="F75" s="181">
        <f>KURT(B5:C7)</f>
        <v>3.7359859218113165</v>
      </c>
      <c r="G75" s="181" t="e">
        <f>KURT(N72:O74)</f>
        <v>#DIV/0!</v>
      </c>
      <c r="H75" s="179"/>
      <c r="I75" s="179"/>
      <c r="J75" s="86"/>
      <c r="K75" s="86"/>
      <c r="L75" s="86"/>
    </row>
    <row r="76" spans="1:12" s="84" customFormat="1">
      <c r="A76" s="86" t="s">
        <v>104</v>
      </c>
      <c r="C76" s="86">
        <v>3</v>
      </c>
      <c r="D76" s="86"/>
      <c r="E76" s="180" t="s">
        <v>282</v>
      </c>
      <c r="F76" s="182">
        <f>SQRT(24/F78)</f>
        <v>2.1908902300206643</v>
      </c>
      <c r="G76" s="182" t="e">
        <f>SQRT(24/G78)</f>
        <v>#DIV/0!</v>
      </c>
      <c r="H76" s="179"/>
      <c r="I76" s="179"/>
      <c r="J76" s="86"/>
      <c r="K76" s="86"/>
      <c r="L76" s="86"/>
    </row>
    <row r="77" spans="1:12" s="84" customFormat="1">
      <c r="A77" s="86"/>
      <c r="C77" s="86"/>
      <c r="D77" s="86"/>
      <c r="E77" s="180" t="s">
        <v>283</v>
      </c>
      <c r="F77" s="183" t="str">
        <f>IF(F75&gt;2*F76,"non-normal","normal")</f>
        <v>normal</v>
      </c>
      <c r="G77" s="182" t="e">
        <f>IF(G75&gt;2*G76,"non-normal","normal")</f>
        <v>#DIV/0!</v>
      </c>
      <c r="H77" s="179"/>
      <c r="I77" s="179"/>
      <c r="J77" s="86"/>
      <c r="K77" s="86"/>
      <c r="L77" s="86"/>
    </row>
    <row r="78" spans="1:12" s="84" customFormat="1" ht="22.5">
      <c r="A78" s="86"/>
      <c r="C78" s="86"/>
      <c r="D78" s="86"/>
      <c r="E78" s="180" t="s">
        <v>284</v>
      </c>
      <c r="F78" s="184">
        <f>COUNT(B5:C7)</f>
        <v>5</v>
      </c>
      <c r="G78" s="184">
        <f>COUNT(N72:O74)</f>
        <v>0</v>
      </c>
      <c r="H78" s="185" t="s">
        <v>285</v>
      </c>
      <c r="I78" s="186" t="s">
        <v>286</v>
      </c>
      <c r="J78" s="86"/>
      <c r="K78" s="86"/>
      <c r="L78" s="86"/>
    </row>
    <row r="79" spans="1:12" s="84" customFormat="1">
      <c r="A79" s="86" t="s">
        <v>105</v>
      </c>
      <c r="C79" s="92">
        <f>1/C46+1/C76</f>
        <v>0.53333333333333333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106</v>
      </c>
      <c r="C83" s="93">
        <f>C70*C79</f>
        <v>6.5736426596683873E-13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107</v>
      </c>
      <c r="B89" s="86"/>
      <c r="C89" s="86">
        <f>SQRT(C83)</f>
        <v>8.1078003550089879E-7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108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109</v>
      </c>
      <c r="B95" s="91" t="s">
        <v>110</v>
      </c>
      <c r="C95" s="204">
        <f>TINV(2*0.01,C51)</f>
        <v>3.7469473877564807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12" s="84" customForma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</row>
    <row r="98" spans="1:12" s="84" customFormat="1">
      <c r="A98" s="15" t="s">
        <v>111</v>
      </c>
      <c r="B98" s="15"/>
      <c r="C98" s="40">
        <f>C65+C95*C89</f>
        <v>4.1734960895612479E-6</v>
      </c>
      <c r="D98" s="15" t="str">
        <f>D102</f>
        <v>lb/MW</v>
      </c>
      <c r="E98" s="86"/>
      <c r="G98" s="86"/>
      <c r="H98" s="86"/>
      <c r="I98" s="86"/>
      <c r="J98" s="86"/>
      <c r="K98" s="86"/>
      <c r="L98" s="86"/>
    </row>
    <row r="99" spans="1:12" s="84" customFormat="1">
      <c r="A99" s="15"/>
      <c r="B99" s="15"/>
      <c r="C99" s="15"/>
      <c r="D99" s="15"/>
      <c r="E99" s="86"/>
      <c r="F99" s="86"/>
      <c r="G99" s="86"/>
      <c r="H99" s="86"/>
      <c r="I99" s="86"/>
      <c r="J99" s="86"/>
      <c r="K99" s="86"/>
      <c r="L99" s="86"/>
    </row>
    <row r="100" spans="1:12" s="84" customFormat="1">
      <c r="A100" s="15"/>
      <c r="B100" s="15"/>
      <c r="C100" s="15"/>
      <c r="D100" s="15"/>
      <c r="E100" s="86"/>
      <c r="F100" s="86"/>
      <c r="G100" s="86"/>
      <c r="H100" s="86"/>
      <c r="I100" s="86"/>
      <c r="J100" s="86"/>
    </row>
    <row r="101" spans="1:12" s="84" customFormat="1">
      <c r="A101" s="15"/>
      <c r="B101" s="15"/>
      <c r="C101" s="15"/>
      <c r="D101" s="15"/>
      <c r="E101" s="86"/>
      <c r="F101" s="86"/>
      <c r="G101" s="86"/>
      <c r="H101" s="86"/>
      <c r="I101" s="86"/>
      <c r="J101" s="86"/>
    </row>
    <row r="102" spans="1:12" s="84" customFormat="1">
      <c r="A102" s="15" t="s">
        <v>314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1.3235018726591757E-5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</row>
    <row r="103" spans="1:12" s="84" customFormat="1">
      <c r="A103" s="15"/>
      <c r="B103" s="15"/>
      <c r="C103" s="15"/>
      <c r="D103" s="15"/>
      <c r="E103" s="86"/>
      <c r="F103" s="86"/>
      <c r="G103" s="86"/>
      <c r="H103" s="86"/>
      <c r="I103" s="86"/>
      <c r="J103" s="86"/>
    </row>
    <row r="104" spans="1:12" s="84" customFormat="1">
      <c r="A104" s="15"/>
      <c r="B104" s="15" t="s">
        <v>313</v>
      </c>
      <c r="C104" s="40">
        <f>IFERROR(IF(FIND("MM",B1,1)&gt;0,IF(C98&lt;C102,C102*1,C98*1),IF(C98&lt;C102,C102*1000,C98*1000)),IF(C98&lt;C102,C102*1000,C98*1000))</f>
        <v>1.3235018726591757E-2</v>
      </c>
      <c r="D104" s="15" t="str">
        <f>IFERROR(IF(FIND("MM",B1,1)&gt;0,"lb/MMBtu","lb/GW"),"lb/GW")</f>
        <v>lb/GW</v>
      </c>
      <c r="E104" s="86"/>
      <c r="F104" s="86"/>
      <c r="G104" s="86"/>
      <c r="H104" s="86"/>
      <c r="I104" s="86"/>
      <c r="J104" s="86"/>
    </row>
    <row r="105" spans="1:12" s="84" customFormat="1">
      <c r="A105" s="86"/>
      <c r="B105" s="88"/>
      <c r="C105" s="86"/>
      <c r="D105" s="86"/>
      <c r="E105" s="86"/>
      <c r="F105" s="86"/>
      <c r="G105" s="86"/>
      <c r="H105" s="86"/>
      <c r="I105" s="86"/>
      <c r="J105" s="86"/>
    </row>
    <row r="106" spans="1:12" s="84" customForma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</row>
    <row r="107" spans="1:12" s="84" customForma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</row>
    <row r="108" spans="1:12" s="84" customForma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</row>
    <row r="109" spans="1:12" s="84" customFormat="1">
      <c r="A109" s="86"/>
      <c r="B109" s="88"/>
      <c r="C109" s="86"/>
      <c r="D109" s="86"/>
      <c r="E109" s="86"/>
      <c r="F109" s="86"/>
      <c r="G109" s="86"/>
      <c r="H109" s="86"/>
      <c r="I109" s="86"/>
      <c r="J109" s="86"/>
    </row>
    <row r="110" spans="1:12" s="84" customForma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</row>
    <row r="111" spans="1:12" s="84" customForma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</row>
    <row r="112" spans="1:12" s="84" customForma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66561" r:id="rId2"/>
    <oleObject progId="Equation.DSMT4" shapeId="66562" r:id="rId3"/>
    <oleObject progId="Equation.DSMT4" shapeId="66563" r:id="rId4"/>
    <oleObject progId="Equation.DSMT4" shapeId="66564" r:id="rId5"/>
    <oleObject progId="Equation.DSMT4" shapeId="66565" r:id="rId6"/>
    <oleObject progId="Equation.DSMT4" shapeId="66566" r:id="rId7"/>
    <oleObject progId="Equation.DSMT4" shapeId="66567" r:id="rId8"/>
    <oleObject progId="Equation.DSMT4" shapeId="66568" r:id="rId9"/>
    <oleObject progId="Equation.DSMT4" shapeId="66569" r:id="rId10"/>
    <oleObject progId="Equation.DSMT4" shapeId="66570" r:id="rId11"/>
    <oleObject progId="Equation.DSMT4" shapeId="66571" r:id="rId12"/>
    <oleObject progId="Equation.DSMT4" shapeId="66572" r:id="rId13"/>
  </oleObjects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>
    <tabColor rgb="FF92D050"/>
  </sheetPr>
  <dimension ref="A1:HJ210"/>
  <sheetViews>
    <sheetView workbookViewId="0">
      <selection activeCell="D9" sqref="D9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329" t="s">
        <v>94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>
      <c r="A2" s="127"/>
      <c r="B2" s="4">
        <v>1010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>
      <c r="A3" s="130" t="s">
        <v>95</v>
      </c>
      <c r="B3" s="4" t="s">
        <v>128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>
      <c r="A4" s="127" t="s">
        <v>96</v>
      </c>
      <c r="B4" s="4" t="s">
        <v>130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43">
        <v>1.3364009987526515E-7</v>
      </c>
      <c r="C5" s="123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43">
        <v>9.3244341314857593E-7</v>
      </c>
      <c r="C6" s="123"/>
      <c r="D6" s="17"/>
      <c r="E6" s="17"/>
      <c r="F6" s="1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/>
      <c r="C7" s="63"/>
      <c r="D7" s="17"/>
      <c r="E7" s="17"/>
      <c r="F7" s="17"/>
      <c r="G7" s="23"/>
      <c r="H7" s="23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 s="106"/>
      <c r="D8" s="110"/>
      <c r="E8" s="105"/>
      <c r="F8" s="113"/>
      <c r="G8" s="97"/>
      <c r="H8" s="97"/>
      <c r="I8" s="113"/>
      <c r="J8" s="104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0"/>
      <c r="AD8" s="70"/>
      <c r="AE8" s="70"/>
      <c r="AF8" s="70"/>
      <c r="AG8" s="111"/>
      <c r="AH8" s="70"/>
      <c r="AI8" s="70"/>
      <c r="AJ8" s="111"/>
      <c r="AK8" s="111"/>
      <c r="AL8" s="70"/>
      <c r="AM8" s="111"/>
      <c r="AN8" s="111"/>
      <c r="AO8" s="111"/>
      <c r="AP8" s="111"/>
      <c r="AQ8" s="111"/>
      <c r="AR8" s="111"/>
      <c r="AS8" s="111"/>
      <c r="AT8" s="111"/>
      <c r="AU8" s="70"/>
      <c r="AV8" s="70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6"/>
      <c r="D9" s="110"/>
      <c r="E9" s="105"/>
      <c r="F9" s="106"/>
      <c r="G9" s="105"/>
      <c r="H9" s="105"/>
      <c r="I9" s="106"/>
      <c r="J9" s="104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07"/>
      <c r="C10" s="106"/>
      <c r="D10" s="110"/>
      <c r="E10" s="105"/>
      <c r="F10" s="106"/>
      <c r="G10" s="105"/>
      <c r="H10" s="105"/>
      <c r="I10" s="106"/>
      <c r="J10" s="104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07"/>
      <c r="C11" s="106"/>
      <c r="D11" s="110"/>
      <c r="E11" s="105"/>
      <c r="F11" s="106"/>
      <c r="G11" s="105"/>
      <c r="H11" s="106"/>
      <c r="I11" s="106"/>
      <c r="J11" s="104"/>
      <c r="K11" s="105"/>
      <c r="L11" s="106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107"/>
      <c r="C12" s="106"/>
      <c r="D12" s="105"/>
      <c r="E12" s="105"/>
      <c r="F12" s="106"/>
      <c r="G12" s="105"/>
      <c r="H12" s="106"/>
      <c r="I12" s="106"/>
      <c r="J12" s="104"/>
      <c r="K12" s="105"/>
      <c r="L12" s="106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07"/>
      <c r="C13" s="106"/>
      <c r="D13" s="105"/>
      <c r="E13" s="105"/>
      <c r="F13" s="106"/>
      <c r="G13" s="105"/>
      <c r="H13" s="106"/>
      <c r="I13" s="106"/>
      <c r="J13" s="104"/>
      <c r="K13" s="105"/>
      <c r="L13" s="106"/>
      <c r="M13" s="103"/>
      <c r="AO13" s="108"/>
      <c r="AP13" s="99"/>
      <c r="BF13" s="99"/>
      <c r="DY13" s="100"/>
    </row>
    <row r="14" spans="1:218" ht="15">
      <c r="A14" s="106">
        <v>10</v>
      </c>
      <c r="B14" s="107"/>
      <c r="C14" s="105"/>
      <c r="D14" s="105"/>
      <c r="E14" s="105"/>
      <c r="F14" s="105"/>
      <c r="G14" s="105"/>
      <c r="H14" s="105"/>
      <c r="I14" s="105"/>
      <c r="J14" s="104"/>
      <c r="K14" s="105"/>
      <c r="L14" s="106"/>
      <c r="M14" s="103"/>
      <c r="AO14" s="108"/>
      <c r="DY14" s="100"/>
    </row>
    <row r="15" spans="1:218" ht="15">
      <c r="A15" s="106">
        <v>11</v>
      </c>
      <c r="B15" s="107"/>
      <c r="C15" s="105"/>
      <c r="D15" s="105"/>
      <c r="E15" s="105"/>
      <c r="F15" s="105"/>
      <c r="G15" s="105"/>
      <c r="H15" s="105"/>
      <c r="I15" s="105"/>
      <c r="J15" s="104"/>
      <c r="K15" s="105"/>
      <c r="L15" s="106"/>
      <c r="M15" s="103"/>
      <c r="AO15" s="108"/>
      <c r="DY15" s="100"/>
    </row>
    <row r="16" spans="1:218" ht="15">
      <c r="A16" s="106">
        <v>12</v>
      </c>
      <c r="B16" s="107"/>
      <c r="C16" s="105"/>
      <c r="D16" s="105"/>
      <c r="E16" s="105"/>
      <c r="F16" s="105"/>
      <c r="G16" s="105"/>
      <c r="H16" s="105"/>
      <c r="I16" s="105"/>
      <c r="J16" s="104"/>
      <c r="K16" s="105"/>
      <c r="L16" s="106"/>
      <c r="M16" s="103"/>
      <c r="AO16" s="108"/>
      <c r="DY16" s="100"/>
    </row>
    <row r="17" spans="1:129" ht="15">
      <c r="A17" s="106">
        <v>13</v>
      </c>
      <c r="B17" s="107"/>
      <c r="C17" s="105"/>
      <c r="D17" s="105"/>
      <c r="E17" s="105"/>
      <c r="F17" s="105"/>
      <c r="G17" s="105"/>
      <c r="H17" s="105"/>
      <c r="I17" s="105"/>
      <c r="J17" s="104"/>
      <c r="K17" s="105"/>
      <c r="L17" s="106"/>
      <c r="M17" s="103"/>
      <c r="AO17" s="108"/>
      <c r="DY17" s="100"/>
    </row>
    <row r="18" spans="1:129" ht="15">
      <c r="A18" s="106">
        <v>14</v>
      </c>
      <c r="B18" s="107"/>
      <c r="C18" s="105"/>
      <c r="D18" s="105"/>
      <c r="E18" s="105"/>
      <c r="F18" s="105"/>
      <c r="G18" s="105"/>
      <c r="H18" s="105"/>
      <c r="I18" s="105"/>
      <c r="J18" s="104"/>
      <c r="K18" s="105"/>
      <c r="L18" s="106"/>
      <c r="M18" s="103"/>
      <c r="AO18" s="108"/>
      <c r="DY18" s="100"/>
    </row>
    <row r="19" spans="1:129" ht="15">
      <c r="A19" s="106">
        <v>15</v>
      </c>
      <c r="B19" s="107"/>
      <c r="C19" s="105"/>
      <c r="D19" s="105"/>
      <c r="E19" s="105"/>
      <c r="F19" s="105"/>
      <c r="G19" s="105"/>
      <c r="H19" s="105"/>
      <c r="I19" s="105"/>
      <c r="J19" s="104"/>
      <c r="K19" s="105"/>
      <c r="L19" s="106"/>
      <c r="M19" s="103"/>
      <c r="AO19" s="108"/>
      <c r="DY19" s="100"/>
    </row>
    <row r="20" spans="1:129" ht="15">
      <c r="A20" s="106">
        <v>16</v>
      </c>
      <c r="B20" s="107"/>
      <c r="C20" s="105"/>
      <c r="D20" s="105"/>
      <c r="E20" s="105"/>
      <c r="F20" s="105"/>
      <c r="G20" s="105"/>
      <c r="H20" s="105"/>
      <c r="I20" s="105"/>
      <c r="J20" s="104"/>
      <c r="K20" s="105"/>
      <c r="L20" s="106"/>
      <c r="M20" s="103"/>
      <c r="AO20" s="108"/>
      <c r="DY20" s="100"/>
    </row>
    <row r="21" spans="1:129" ht="15">
      <c r="A21" s="106">
        <v>17</v>
      </c>
      <c r="B21" s="107"/>
      <c r="C21" s="105"/>
      <c r="D21" s="105"/>
      <c r="E21" s="105"/>
      <c r="F21" s="105"/>
      <c r="G21" s="105"/>
      <c r="H21" s="105"/>
      <c r="I21" s="105"/>
      <c r="J21" s="104"/>
      <c r="K21" s="105"/>
      <c r="L21" s="106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B22" s="107"/>
      <c r="C22" s="105"/>
      <c r="D22" s="105"/>
      <c r="E22" s="105"/>
      <c r="F22" s="105"/>
      <c r="G22" s="105"/>
      <c r="H22" s="105"/>
      <c r="I22" s="105"/>
      <c r="J22" s="104"/>
      <c r="K22" s="105"/>
      <c r="L22" s="106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B23" s="107"/>
      <c r="C23" s="105"/>
      <c r="D23" s="105"/>
      <c r="E23" s="105"/>
      <c r="F23" s="105"/>
      <c r="G23" s="105"/>
      <c r="H23" s="105"/>
      <c r="I23" s="105"/>
      <c r="J23" s="104"/>
      <c r="K23" s="105"/>
      <c r="L23" s="106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B24" s="107"/>
      <c r="C24" s="105"/>
      <c r="D24" s="105"/>
      <c r="E24" s="105"/>
      <c r="F24" s="105"/>
      <c r="G24" s="105"/>
      <c r="H24" s="105"/>
      <c r="I24" s="105"/>
      <c r="J24" s="104"/>
      <c r="K24" s="105"/>
      <c r="L24" s="106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B25" s="107"/>
      <c r="C25" s="105"/>
      <c r="D25" s="105"/>
      <c r="E25" s="105"/>
      <c r="F25" s="105"/>
      <c r="G25" s="105"/>
      <c r="H25" s="105"/>
      <c r="I25" s="105"/>
      <c r="J25" s="109"/>
      <c r="K25" s="105"/>
      <c r="L25" s="106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97</v>
      </c>
      <c r="B41" s="86">
        <f t="shared" ref="B41" si="0">COUNT(B5:B39)</f>
        <v>2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98</v>
      </c>
      <c r="C43" s="89">
        <v>1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99</v>
      </c>
      <c r="C46" s="86">
        <f>SUM(B41:EB41)</f>
        <v>2</v>
      </c>
      <c r="D46" s="86"/>
      <c r="E46" s="86"/>
      <c r="F46" s="86"/>
      <c r="G46" s="86"/>
      <c r="H46" s="86"/>
      <c r="I46" s="86"/>
      <c r="J46" s="86"/>
      <c r="Q46" s="330" t="s">
        <v>116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331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1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100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101</v>
      </c>
      <c r="B58" s="96">
        <f t="shared" ref="B58" si="1">AVERAGE(B5:B39)</f>
        <v>5.3304175651192054E-7</v>
      </c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5.3304175651192054E-7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102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103</v>
      </c>
      <c r="B70" s="95"/>
      <c r="C70" s="93">
        <f>VAR(B5:EB39)</f>
        <v>3.1904336664820954E-13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104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105</v>
      </c>
      <c r="C79" s="92">
        <f>1/C46+1/C76</f>
        <v>0.83333333333333326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106</v>
      </c>
      <c r="C83" s="93">
        <f>C70*C79</f>
        <v>2.6586947220684125E-13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107</v>
      </c>
      <c r="B89" s="86"/>
      <c r="C89" s="93">
        <f>SQRT(C83)</f>
        <v>5.1562532153380645E-7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108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109</v>
      </c>
      <c r="B95" s="91" t="s">
        <v>110</v>
      </c>
      <c r="C95" s="204">
        <f>TINV(2*0.01,C51)</f>
        <v>31.820515948314124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12" s="84" customForma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</row>
    <row r="98" spans="1:12" s="84" customFormat="1">
      <c r="A98" s="15" t="s">
        <v>111</v>
      </c>
      <c r="B98" s="15"/>
      <c r="C98" s="40">
        <f>C65+C95*C89</f>
        <v>1.6940505523733006E-5</v>
      </c>
      <c r="D98" s="15" t="str">
        <f>D102</f>
        <v>lb/MW</v>
      </c>
      <c r="E98" s="86"/>
      <c r="G98" s="86"/>
      <c r="H98" s="86"/>
      <c r="I98" s="86"/>
      <c r="J98" s="86"/>
      <c r="K98" s="86"/>
      <c r="L98" s="86"/>
    </row>
    <row r="99" spans="1:12" s="84" customFormat="1">
      <c r="A99" s="15"/>
      <c r="B99" s="15"/>
      <c r="C99" s="15"/>
      <c r="D99" s="15"/>
      <c r="E99" s="86"/>
      <c r="F99" s="86"/>
      <c r="G99" s="86"/>
      <c r="H99" s="86"/>
      <c r="I99" s="86"/>
      <c r="J99" s="86"/>
      <c r="K99" s="86"/>
      <c r="L99" s="86"/>
    </row>
    <row r="100" spans="1:12" s="84" customFormat="1">
      <c r="A100" s="15"/>
      <c r="B100" s="15"/>
      <c r="C100" s="15"/>
      <c r="D100" s="15"/>
      <c r="E100" s="86"/>
      <c r="F100" s="86"/>
      <c r="G100" s="86"/>
      <c r="H100" s="86"/>
      <c r="I100" s="86"/>
      <c r="J100" s="86"/>
    </row>
    <row r="101" spans="1:12" s="84" customFormat="1">
      <c r="A101" s="15"/>
      <c r="B101" s="15"/>
      <c r="C101" s="15"/>
      <c r="D101" s="15"/>
      <c r="E101" s="86"/>
      <c r="F101" s="86"/>
      <c r="G101" s="86"/>
      <c r="H101" s="86"/>
      <c r="I101" s="86"/>
      <c r="J101" s="86"/>
    </row>
    <row r="102" spans="1:12" s="84" customFormat="1">
      <c r="A102" s="15" t="s">
        <v>314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1.3235018726591757E-5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</row>
    <row r="103" spans="1:12" s="84" customFormat="1">
      <c r="A103" s="15"/>
      <c r="B103" s="15"/>
      <c r="C103" s="15"/>
      <c r="D103" s="15"/>
      <c r="E103" s="86"/>
      <c r="F103" s="86"/>
      <c r="G103" s="86"/>
      <c r="H103" s="86"/>
      <c r="I103" s="86"/>
      <c r="J103" s="86"/>
    </row>
    <row r="104" spans="1:12" s="84" customFormat="1">
      <c r="A104" s="15"/>
      <c r="B104" s="15" t="s">
        <v>313</v>
      </c>
      <c r="C104" s="40">
        <f>IFERROR(IF(FIND("MM",B1,1)&gt;0,IF(C98&lt;C102,C102*1,C98*1),IF(C98&lt;C102,C102*1000,C98*1000)),IF(C98&lt;C102,C102*1000,C98*1000))</f>
        <v>1.6940505523733006E-2</v>
      </c>
      <c r="D104" s="15" t="str">
        <f>IFERROR(IF(FIND("MM",B1,1)&gt;0,"lb/MMBtu","lb/GW"),"lb/GW")</f>
        <v>lb/GW</v>
      </c>
      <c r="E104" s="86"/>
      <c r="F104" s="86"/>
      <c r="G104" s="86"/>
      <c r="H104" s="86"/>
      <c r="I104" s="86"/>
      <c r="J104" s="86"/>
    </row>
    <row r="105" spans="1:12" s="84" customFormat="1">
      <c r="A105" s="86"/>
      <c r="B105" s="88"/>
      <c r="C105" s="86"/>
      <c r="D105" s="86"/>
      <c r="E105" s="86"/>
      <c r="F105" s="86"/>
      <c r="G105" s="86"/>
      <c r="H105" s="86"/>
      <c r="I105" s="86"/>
      <c r="J105" s="86"/>
    </row>
    <row r="106" spans="1:12" s="84" customForma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</row>
    <row r="107" spans="1:12" s="84" customForma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</row>
    <row r="108" spans="1:12" s="84" customForma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</row>
    <row r="109" spans="1:12" s="84" customFormat="1">
      <c r="A109" s="86"/>
      <c r="B109" s="88"/>
      <c r="C109" s="86"/>
      <c r="D109" s="86"/>
      <c r="E109" s="86"/>
      <c r="F109" s="86"/>
      <c r="G109" s="86"/>
      <c r="H109" s="86"/>
      <c r="I109" s="86"/>
      <c r="J109" s="86"/>
    </row>
    <row r="110" spans="1:12" s="84" customForma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</row>
    <row r="111" spans="1:12" s="84" customForma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</row>
    <row r="112" spans="1:12" s="84" customForma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67585" r:id="rId2"/>
    <oleObject progId="Equation.DSMT4" shapeId="67586" r:id="rId3"/>
    <oleObject progId="Equation.DSMT4" shapeId="67587" r:id="rId4"/>
    <oleObject progId="Equation.DSMT4" shapeId="67588" r:id="rId5"/>
    <oleObject progId="Equation.DSMT4" shapeId="67589" r:id="rId6"/>
    <oleObject progId="Equation.DSMT4" shapeId="67590" r:id="rId7"/>
    <oleObject progId="Equation.DSMT4" shapeId="67591" r:id="rId8"/>
    <oleObject progId="Equation.DSMT4" shapeId="67592" r:id="rId9"/>
    <oleObject progId="Equation.DSMT4" shapeId="67593" r:id="rId10"/>
    <oleObject progId="Equation.DSMT4" shapeId="67594" r:id="rId11"/>
    <oleObject progId="Equation.DSMT4" shapeId="67595" r:id="rId12"/>
    <oleObject progId="Equation.DSMT4" shapeId="67596" r:id="rId13"/>
  </oleObjects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>
    <tabColor rgb="FF92D050"/>
  </sheetPr>
  <dimension ref="A1:HJ210"/>
  <sheetViews>
    <sheetView topLeftCell="A39" workbookViewId="0">
      <selection activeCell="D9" sqref="D9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 ht="15">
      <c r="A2" s="83"/>
      <c r="B2" s="4">
        <v>1010</v>
      </c>
      <c r="C2" s="4">
        <v>7242</v>
      </c>
      <c r="D2" s="74"/>
      <c r="E2" s="74"/>
      <c r="F2" s="74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 ht="15">
      <c r="A3" s="8" t="s">
        <v>95</v>
      </c>
      <c r="B3" s="4" t="s">
        <v>128</v>
      </c>
      <c r="C3" s="4" t="s">
        <v>132</v>
      </c>
      <c r="D3" s="74"/>
      <c r="E3" s="74"/>
      <c r="F3" s="74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 ht="15">
      <c r="A4" s="83" t="s">
        <v>96</v>
      </c>
      <c r="B4" s="4" t="s">
        <v>130</v>
      </c>
      <c r="C4" s="4" t="s">
        <v>133</v>
      </c>
      <c r="D4" s="74"/>
      <c r="E4" s="74"/>
      <c r="F4" s="7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200">
        <v>1.98E-7</v>
      </c>
      <c r="C5" s="143">
        <v>9.1431945393083534E-7</v>
      </c>
      <c r="D5" s="133"/>
      <c r="E5" s="133"/>
      <c r="F5" s="13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3.96E-7</v>
      </c>
      <c r="C6" s="143">
        <v>1.0682802951795513E-6</v>
      </c>
      <c r="D6" s="133"/>
      <c r="E6" s="133"/>
      <c r="F6" s="133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5.2200000000000004E-7</v>
      </c>
      <c r="C7" s="143">
        <v>7.1940983622349753E-7</v>
      </c>
      <c r="D7" s="133"/>
      <c r="E7" s="133"/>
      <c r="F7" s="133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.75">
      <c r="A8" s="16">
        <v>4</v>
      </c>
      <c r="B8" s="210"/>
      <c r="C8" s="210"/>
      <c r="D8" s="68"/>
      <c r="E8" s="30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140"/>
      <c r="C9" s="140"/>
      <c r="D9" s="68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D10" s="68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D11" s="68"/>
      <c r="E11" s="30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D12" s="30"/>
      <c r="E12" s="30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D13" s="30"/>
      <c r="E13" s="30"/>
      <c r="M13" s="21"/>
      <c r="AO13" s="31"/>
      <c r="AP13" s="26"/>
      <c r="BF13" s="26"/>
      <c r="DY13" s="29"/>
    </row>
    <row r="14" spans="1:218" ht="15">
      <c r="A14" s="16">
        <v>10</v>
      </c>
      <c r="D14" s="30"/>
      <c r="E14" s="30"/>
      <c r="M14" s="21"/>
      <c r="AO14" s="31"/>
      <c r="DY14" s="29"/>
    </row>
    <row r="15" spans="1:218" ht="15">
      <c r="A15" s="16">
        <v>11</v>
      </c>
      <c r="D15" s="30"/>
      <c r="E15" s="30"/>
      <c r="M15" s="21"/>
      <c r="AO15" s="31"/>
      <c r="DY15" s="29"/>
    </row>
    <row r="16" spans="1:218" ht="15">
      <c r="A16" s="16">
        <v>12</v>
      </c>
      <c r="B16" s="61"/>
      <c r="C16" s="30"/>
      <c r="D16" s="30"/>
      <c r="E16" s="30"/>
      <c r="M16" s="21"/>
      <c r="AO16" s="31"/>
      <c r="DY16" s="29"/>
    </row>
    <row r="17" spans="1:129" ht="15">
      <c r="A17" s="16">
        <v>13</v>
      </c>
      <c r="B17" s="61"/>
      <c r="C17" s="30"/>
      <c r="D17" s="30"/>
      <c r="E17" s="30"/>
      <c r="M17" s="21"/>
      <c r="AO17" s="31"/>
      <c r="DY17" s="29"/>
    </row>
    <row r="18" spans="1:129" ht="15">
      <c r="A18" s="16">
        <v>14</v>
      </c>
      <c r="B18" s="61"/>
      <c r="C18" s="30"/>
      <c r="D18" s="30"/>
      <c r="E18" s="30"/>
      <c r="M18" s="21"/>
      <c r="AO18" s="31"/>
      <c r="DY18" s="29"/>
    </row>
    <row r="19" spans="1:129" ht="15">
      <c r="A19" s="16">
        <v>15</v>
      </c>
      <c r="B19" s="61"/>
      <c r="C19" s="30"/>
      <c r="D19" s="30"/>
      <c r="E19" s="30"/>
      <c r="M19" s="21"/>
      <c r="AO19" s="31"/>
      <c r="DY19" s="29"/>
    </row>
    <row r="20" spans="1:129" ht="15">
      <c r="A20" s="16">
        <v>16</v>
      </c>
      <c r="B20" s="61"/>
      <c r="C20" s="30"/>
      <c r="D20" s="30"/>
      <c r="E20" s="30"/>
      <c r="M20" s="21"/>
      <c r="AO20" s="31"/>
      <c r="DY20" s="29"/>
    </row>
    <row r="21" spans="1:129" ht="15">
      <c r="A21" s="16">
        <v>17</v>
      </c>
      <c r="B21" s="61"/>
      <c r="C21" s="30"/>
      <c r="D21" s="30"/>
      <c r="E21" s="30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D22" s="30"/>
      <c r="E22" s="30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D23" s="30"/>
      <c r="E23" s="30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30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30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 t="shared" ref="B41:C41" si="0">COUNT(B5:B39)</f>
        <v>3</v>
      </c>
      <c r="C41" s="15">
        <f t="shared" si="0"/>
        <v>3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2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6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5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 t="shared" ref="B58:C58" si="1">AVERAGE(B5:B39)</f>
        <v>3.72E-7</v>
      </c>
      <c r="C58" s="35">
        <f t="shared" si="1"/>
        <v>9.0066986177796149E-7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6.3633493088898058E-7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 ht="22.5">
      <c r="A70" s="34" t="s">
        <v>103</v>
      </c>
      <c r="B70" s="38"/>
      <c r="C70" s="40">
        <f>VAR(B5:EB39)</f>
        <v>1.0674489994870132E-13</v>
      </c>
      <c r="D70" s="40"/>
      <c r="E70" s="177"/>
      <c r="F70" s="178" t="s">
        <v>276</v>
      </c>
      <c r="G70" s="178" t="s">
        <v>277</v>
      </c>
      <c r="H70" s="179"/>
      <c r="I70" s="179"/>
      <c r="J70" s="38"/>
      <c r="K70" s="39"/>
    </row>
    <row r="71" spans="1:12">
      <c r="A71" s="15"/>
      <c r="B71" s="15"/>
      <c r="C71" s="15"/>
      <c r="D71" s="15"/>
      <c r="E71" s="177"/>
      <c r="F71" s="177"/>
      <c r="G71" s="177"/>
      <c r="H71" s="179"/>
      <c r="I71" s="179"/>
      <c r="J71" s="15"/>
    </row>
    <row r="72" spans="1:12">
      <c r="A72" s="15"/>
      <c r="B72" s="15"/>
      <c r="C72" s="15"/>
      <c r="D72" s="15"/>
      <c r="E72" s="180" t="s">
        <v>278</v>
      </c>
      <c r="F72" s="181">
        <f>SKEW(B5:C7)</f>
        <v>2.6223287792729436E-2</v>
      </c>
      <c r="G72" s="181" t="e">
        <f>SKEW(N72:O74)</f>
        <v>#DIV/0!</v>
      </c>
      <c r="H72" s="179"/>
      <c r="I72" s="179"/>
      <c r="J72" s="15"/>
    </row>
    <row r="73" spans="1:12">
      <c r="A73" s="15"/>
      <c r="B73" s="15"/>
      <c r="C73" s="15"/>
      <c r="D73" s="15"/>
      <c r="E73" s="180" t="s">
        <v>279</v>
      </c>
      <c r="F73" s="182">
        <f>SQRT(6/F78)</f>
        <v>1</v>
      </c>
      <c r="G73" s="182" t="e">
        <f>SQRT(6/G78)</f>
        <v>#DIV/0!</v>
      </c>
      <c r="H73" s="179"/>
      <c r="I73" s="179"/>
      <c r="J73" s="15"/>
    </row>
    <row r="74" spans="1:12">
      <c r="A74" s="15"/>
      <c r="B74" s="15"/>
      <c r="C74" s="15"/>
      <c r="D74" s="15"/>
      <c r="E74" s="180" t="s">
        <v>280</v>
      </c>
      <c r="F74" s="183" t="str">
        <f>IF(F72&gt;2*F73,"non-normal","normal")</f>
        <v>normal</v>
      </c>
      <c r="G74" s="182" t="e">
        <f>IF(G72&gt;2*G73,"non-normal","normal")</f>
        <v>#DIV/0!</v>
      </c>
      <c r="H74" s="179"/>
      <c r="I74" s="179"/>
      <c r="J74" s="15"/>
      <c r="K74" s="15"/>
      <c r="L74" s="15"/>
    </row>
    <row r="75" spans="1:12">
      <c r="A75" s="15"/>
      <c r="B75" s="15"/>
      <c r="C75" s="15"/>
      <c r="D75" s="15"/>
      <c r="E75" s="180" t="s">
        <v>281</v>
      </c>
      <c r="F75" s="181">
        <f>KURT(B5:C7)</f>
        <v>-1.2582964085585022</v>
      </c>
      <c r="G75" s="181" t="e">
        <f>KURT(N72:O74)</f>
        <v>#DIV/0!</v>
      </c>
      <c r="H75" s="179"/>
      <c r="I75" s="179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80" t="s">
        <v>282</v>
      </c>
      <c r="F76" s="182">
        <f>SQRT(24/F78)</f>
        <v>2</v>
      </c>
      <c r="G76" s="182" t="e">
        <f>SQRT(24/G78)</f>
        <v>#DIV/0!</v>
      </c>
      <c r="H76" s="179"/>
      <c r="I76" s="179"/>
      <c r="J76" s="15"/>
      <c r="K76" s="15"/>
      <c r="L76" s="15"/>
    </row>
    <row r="77" spans="1:12">
      <c r="A77" s="15"/>
      <c r="C77" s="15"/>
      <c r="D77" s="15"/>
      <c r="E77" s="180" t="s">
        <v>283</v>
      </c>
      <c r="F77" s="183" t="str">
        <f>IF(F75&gt;2*F76,"non-normal","normal")</f>
        <v>normal</v>
      </c>
      <c r="G77" s="182" t="e">
        <f>IF(G75&gt;2*G76,"non-normal","normal")</f>
        <v>#DIV/0!</v>
      </c>
      <c r="H77" s="179"/>
      <c r="I77" s="179"/>
      <c r="J77" s="15"/>
      <c r="K77" s="15"/>
      <c r="L77" s="15"/>
    </row>
    <row r="78" spans="1:12" ht="22.5">
      <c r="A78" s="15"/>
      <c r="C78" s="15"/>
      <c r="D78" s="15"/>
      <c r="E78" s="180" t="s">
        <v>284</v>
      </c>
      <c r="F78" s="184">
        <f>COUNT(B5:C7)</f>
        <v>6</v>
      </c>
      <c r="G78" s="184">
        <f>COUNT(N72:O74)</f>
        <v>0</v>
      </c>
      <c r="H78" s="185" t="s">
        <v>285</v>
      </c>
      <c r="I78" s="186" t="s">
        <v>286</v>
      </c>
      <c r="J78" s="15"/>
      <c r="K78" s="15"/>
      <c r="L78" s="15"/>
    </row>
    <row r="79" spans="1:12">
      <c r="A79" s="15" t="s">
        <v>105</v>
      </c>
      <c r="C79" s="41">
        <f>1/C46+1/C76</f>
        <v>0.5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5.3372449974350659E-14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2.3102478216492417E-7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3.3649299973503766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1.4137171505270701E-6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315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4.8127340823970042E-7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1.4137171505270701E-6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50177" r:id="rId2"/>
    <oleObject progId="Equation.DSMT4" shapeId="50178" r:id="rId3"/>
    <oleObject progId="Equation.DSMT4" shapeId="50179" r:id="rId4"/>
    <oleObject progId="Equation.DSMT4" shapeId="50180" r:id="rId5"/>
    <oleObject progId="Equation.DSMT4" shapeId="50181" r:id="rId6"/>
    <oleObject progId="Equation.DSMT4" shapeId="50182" r:id="rId7"/>
    <oleObject progId="Equation.DSMT4" shapeId="50183" r:id="rId8"/>
    <oleObject progId="Equation.DSMT4" shapeId="50184" r:id="rId9"/>
    <oleObject progId="Equation.DSMT4" shapeId="50185" r:id="rId10"/>
    <oleObject progId="Equation.DSMT4" shapeId="50186" r:id="rId11"/>
    <oleObject progId="Equation.DSMT4" shapeId="50187" r:id="rId12"/>
    <oleObject progId="Equation.DSMT4" shapeId="50188" r:id="rId13"/>
  </oleObjects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>
    <tabColor rgb="FF92D050"/>
  </sheetPr>
  <dimension ref="A1:HJ210"/>
  <sheetViews>
    <sheetView workbookViewId="0">
      <selection activeCell="A103" sqref="A103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>
      <c r="A2" s="83"/>
      <c r="B2" s="4">
        <v>1010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>
      <c r="A3" s="8" t="s">
        <v>95</v>
      </c>
      <c r="B3" s="4" t="s">
        <v>128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>
      <c r="A4" s="83" t="s">
        <v>96</v>
      </c>
      <c r="B4" s="4" t="s">
        <v>130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200">
        <v>1.9799999506631139E-7</v>
      </c>
      <c r="C5" s="62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3.9599999013262277E-7</v>
      </c>
      <c r="C6" s="63"/>
      <c r="D6" s="17"/>
      <c r="E6" s="17"/>
      <c r="F6" s="17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5.2199999345248216E-7</v>
      </c>
      <c r="C7" s="63"/>
      <c r="D7" s="17"/>
      <c r="E7" s="17"/>
      <c r="F7" s="17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B8" s="61"/>
      <c r="C8" s="16"/>
      <c r="D8" s="68"/>
      <c r="E8" s="30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1"/>
      <c r="C9" s="16"/>
      <c r="D9" s="68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C10" s="16"/>
      <c r="D10" s="68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1"/>
      <c r="C11" s="16"/>
      <c r="D11" s="68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1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1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1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1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1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1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1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1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3.7199999288380542E-7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3.7199999288380542E-7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103</v>
      </c>
      <c r="B70" s="38"/>
      <c r="C70" s="40">
        <f>VAR(B5:EB39)</f>
        <v>2.6675999639517098E-14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105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1.7783999759678063E-14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1.333566637243076E-7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6.9645567339634358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1.3007700432438294E-6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315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4.8127340823970042E-7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1.3007700432438294E-6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51201" r:id="rId2"/>
    <oleObject progId="Equation.DSMT4" shapeId="51202" r:id="rId3"/>
    <oleObject progId="Equation.DSMT4" shapeId="51203" r:id="rId4"/>
    <oleObject progId="Equation.DSMT4" shapeId="51204" r:id="rId5"/>
    <oleObject progId="Equation.DSMT4" shapeId="51205" r:id="rId6"/>
    <oleObject progId="Equation.DSMT4" shapeId="51206" r:id="rId7"/>
    <oleObject progId="Equation.DSMT4" shapeId="51207" r:id="rId8"/>
    <oleObject progId="Equation.DSMT4" shapeId="51208" r:id="rId9"/>
    <oleObject progId="Equation.DSMT4" shapeId="51209" r:id="rId10"/>
    <oleObject progId="Equation.DSMT4" shapeId="51210" r:id="rId11"/>
    <oleObject progId="Equation.DSMT4" shapeId="51211" r:id="rId12"/>
    <oleObject progId="Equation.DSMT4" shapeId="51212" r:id="rId13"/>
  </oleObjects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>
    <tabColor rgb="FF92D050"/>
  </sheetPr>
  <dimension ref="A1:HJ210"/>
  <sheetViews>
    <sheetView topLeftCell="A39" workbookViewId="0">
      <selection activeCell="G7" sqref="G7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329" t="s">
        <v>94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15">
      <c r="A2" s="127"/>
      <c r="B2" s="4">
        <v>1010</v>
      </c>
      <c r="C2" s="4">
        <v>7242</v>
      </c>
      <c r="D2" s="74"/>
      <c r="E2" s="74"/>
      <c r="F2" s="7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95</v>
      </c>
      <c r="B3" s="4" t="s">
        <v>128</v>
      </c>
      <c r="C3" s="4" t="s">
        <v>132</v>
      </c>
      <c r="D3" s="74"/>
      <c r="E3" s="74"/>
      <c r="F3" s="7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96</v>
      </c>
      <c r="B4" s="4" t="s">
        <v>130</v>
      </c>
      <c r="C4" s="4" t="s">
        <v>133</v>
      </c>
      <c r="D4" s="74"/>
      <c r="E4" s="74"/>
      <c r="F4" s="7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200">
        <v>2.0046013983319891E-6</v>
      </c>
      <c r="C5" s="143">
        <v>9.0210953892876422E-6</v>
      </c>
      <c r="D5" s="135"/>
      <c r="E5" s="135"/>
      <c r="F5" s="136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43">
        <v>4.0092027966639782E-6</v>
      </c>
      <c r="C6" s="143">
        <v>1.054014371440914E-5</v>
      </c>
      <c r="D6" s="137"/>
      <c r="E6" s="137"/>
      <c r="F6" s="13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43">
        <v>5.2848582973635353E-6</v>
      </c>
      <c r="C7" s="143">
        <v>7.0980276408456514E-6</v>
      </c>
      <c r="D7" s="137"/>
      <c r="E7" s="137"/>
      <c r="F7" s="137"/>
      <c r="G7" s="23"/>
      <c r="H7" s="23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.75">
      <c r="A8" s="106">
        <v>4</v>
      </c>
      <c r="B8" s="210"/>
      <c r="C8" s="210"/>
      <c r="D8" s="74"/>
      <c r="E8" s="74"/>
      <c r="F8" s="74"/>
      <c r="G8" s="97"/>
      <c r="H8" s="97"/>
      <c r="I8" s="113"/>
      <c r="J8" s="104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0"/>
      <c r="AD8" s="70"/>
      <c r="AE8" s="70"/>
      <c r="AF8" s="70"/>
      <c r="AG8" s="111"/>
      <c r="AH8" s="70"/>
      <c r="AI8" s="70"/>
      <c r="AJ8" s="111"/>
      <c r="AK8" s="111"/>
      <c r="AL8" s="70"/>
      <c r="AM8" s="111"/>
      <c r="AN8" s="111"/>
      <c r="AO8" s="111"/>
      <c r="AP8" s="111"/>
      <c r="AQ8" s="111"/>
      <c r="AR8" s="111"/>
      <c r="AS8" s="111"/>
      <c r="AT8" s="111"/>
      <c r="AU8" s="70"/>
      <c r="AV8" s="70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40"/>
      <c r="C9" s="140"/>
      <c r="D9" s="74"/>
      <c r="E9" s="74"/>
      <c r="F9" s="74"/>
      <c r="G9" s="105"/>
      <c r="H9" s="105"/>
      <c r="I9" s="106"/>
      <c r="J9" s="104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61"/>
      <c r="C10" s="16"/>
      <c r="D10" s="74"/>
      <c r="E10" s="74"/>
      <c r="F10" s="74"/>
      <c r="G10"/>
      <c r="H10"/>
      <c r="I10"/>
      <c r="J10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61"/>
      <c r="C11" s="16"/>
      <c r="D11" s="133"/>
      <c r="E11" s="133"/>
      <c r="F11" s="133"/>
      <c r="G11"/>
      <c r="H11"/>
      <c r="I11"/>
      <c r="J11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61"/>
      <c r="C12" s="68"/>
      <c r="D12" s="133"/>
      <c r="E12" s="133"/>
      <c r="F12" s="133"/>
      <c r="G12"/>
      <c r="H12"/>
      <c r="I12"/>
      <c r="J12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61"/>
      <c r="C13" s="68"/>
      <c r="D13" s="133"/>
      <c r="E13" s="133"/>
      <c r="F13" s="133"/>
      <c r="G13"/>
      <c r="H13"/>
      <c r="I13"/>
      <c r="J13"/>
      <c r="M13" s="103"/>
      <c r="AO13" s="108"/>
      <c r="AP13" s="99"/>
      <c r="BF13" s="99"/>
      <c r="DY13" s="100"/>
    </row>
    <row r="14" spans="1:218" ht="15">
      <c r="A14" s="106">
        <v>10</v>
      </c>
      <c r="B14" s="61"/>
      <c r="C14" s="68"/>
      <c r="D14"/>
      <c r="E14"/>
      <c r="F14"/>
      <c r="G14"/>
      <c r="H14"/>
      <c r="I14"/>
      <c r="J14"/>
      <c r="M14" s="103"/>
      <c r="AO14" s="108"/>
      <c r="DY14" s="100"/>
    </row>
    <row r="15" spans="1:218" ht="15">
      <c r="A15" s="106">
        <v>11</v>
      </c>
      <c r="B15" s="61"/>
      <c r="C15" s="30"/>
      <c r="G15"/>
      <c r="H15"/>
      <c r="I15"/>
      <c r="J15"/>
      <c r="M15" s="103"/>
      <c r="AO15" s="108"/>
      <c r="DY15" s="100"/>
    </row>
    <row r="16" spans="1:218" ht="15">
      <c r="A16" s="106">
        <v>12</v>
      </c>
      <c r="B16" s="61"/>
      <c r="C16" s="30"/>
      <c r="G16"/>
      <c r="H16"/>
      <c r="I16"/>
      <c r="J16"/>
      <c r="M16" s="103"/>
      <c r="AO16" s="108"/>
      <c r="DY16" s="100"/>
    </row>
    <row r="17" spans="1:129" ht="15">
      <c r="A17" s="106">
        <v>13</v>
      </c>
      <c r="B17" s="61"/>
      <c r="C17" s="30"/>
      <c r="G17"/>
      <c r="H17"/>
      <c r="I17"/>
      <c r="J17"/>
      <c r="M17" s="103"/>
      <c r="AO17" s="108"/>
      <c r="DY17" s="100"/>
    </row>
    <row r="18" spans="1:129" ht="15">
      <c r="A18" s="106">
        <v>14</v>
      </c>
      <c r="B18" s="61"/>
      <c r="C18" s="30"/>
      <c r="G18"/>
      <c r="H18"/>
      <c r="I18"/>
      <c r="J18"/>
      <c r="M18" s="103"/>
      <c r="AO18" s="108"/>
      <c r="DY18" s="100"/>
    </row>
    <row r="19" spans="1:129" ht="15">
      <c r="A19" s="106">
        <v>15</v>
      </c>
      <c r="B19" s="61"/>
      <c r="C19" s="30"/>
      <c r="G19"/>
      <c r="H19"/>
      <c r="I19"/>
      <c r="J19"/>
      <c r="M19" s="103"/>
      <c r="AO19" s="108"/>
      <c r="DY19" s="100"/>
    </row>
    <row r="20" spans="1:129" ht="15">
      <c r="A20" s="106">
        <v>16</v>
      </c>
      <c r="B20" s="61"/>
      <c r="C20" s="30"/>
      <c r="G20"/>
      <c r="H20"/>
      <c r="I20"/>
      <c r="J20"/>
      <c r="M20" s="103"/>
      <c r="AO20" s="108"/>
      <c r="DY20" s="100"/>
    </row>
    <row r="21" spans="1:129" ht="15">
      <c r="A21" s="106">
        <v>17</v>
      </c>
      <c r="B21" s="61"/>
      <c r="C21" s="30"/>
      <c r="G21"/>
      <c r="H21"/>
      <c r="I21"/>
      <c r="J21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B22" s="107"/>
      <c r="C22" s="105"/>
      <c r="D22"/>
      <c r="E22"/>
      <c r="F22"/>
      <c r="G22"/>
      <c r="H22"/>
      <c r="I22"/>
      <c r="J22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B23" s="107"/>
      <c r="C23" s="105"/>
      <c r="D23" s="105"/>
      <c r="E23" s="105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B24" s="107"/>
      <c r="C24" s="105"/>
      <c r="D24" s="105"/>
      <c r="E24" s="105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B25" s="107"/>
      <c r="C25" s="105"/>
      <c r="D25" s="105"/>
      <c r="E25" s="105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97</v>
      </c>
      <c r="B41" s="86">
        <f t="shared" ref="B41:C41" si="0">COUNT(B5:B39)</f>
        <v>3</v>
      </c>
      <c r="C41" s="86">
        <f t="shared" si="0"/>
        <v>3</v>
      </c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98</v>
      </c>
      <c r="C43" s="89">
        <v>2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99</v>
      </c>
      <c r="C46" s="86">
        <f>SUM(B41:EB41)</f>
        <v>6</v>
      </c>
      <c r="D46" s="86"/>
      <c r="E46" s="86"/>
      <c r="F46" s="86"/>
      <c r="G46" s="86"/>
      <c r="H46" s="86"/>
      <c r="I46" s="86"/>
      <c r="J46" s="86"/>
      <c r="Q46" s="330" t="s">
        <v>116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331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5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100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101</v>
      </c>
      <c r="B58" s="96">
        <f t="shared" ref="B58:C58" si="1">AVERAGE(B5:B39)</f>
        <v>3.766220830786501E-6</v>
      </c>
      <c r="C58" s="96">
        <f t="shared" si="1"/>
        <v>8.8864222481808114E-6</v>
      </c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6.3263215394836552E-6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102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 ht="22.5">
      <c r="A70" s="87" t="s">
        <v>103</v>
      </c>
      <c r="B70" s="95"/>
      <c r="C70" s="93">
        <f>VAR(B5:EB39)</f>
        <v>1.0148916732362008E-11</v>
      </c>
      <c r="D70" s="93"/>
      <c r="E70" s="177"/>
      <c r="F70" s="178" t="s">
        <v>276</v>
      </c>
      <c r="G70" s="178" t="s">
        <v>277</v>
      </c>
      <c r="H70" s="179"/>
      <c r="I70" s="179"/>
      <c r="J70" s="95"/>
      <c r="K70" s="94"/>
    </row>
    <row r="71" spans="1:12" s="84" customFormat="1">
      <c r="A71" s="86"/>
      <c r="B71" s="86"/>
      <c r="C71" s="86"/>
      <c r="D71" s="86"/>
      <c r="E71" s="177"/>
      <c r="F71" s="177"/>
      <c r="G71" s="177"/>
      <c r="H71" s="179"/>
      <c r="I71" s="179"/>
      <c r="J71" s="86"/>
    </row>
    <row r="72" spans="1:12" s="84" customFormat="1">
      <c r="A72" s="86"/>
      <c r="B72" s="86"/>
      <c r="C72" s="86"/>
      <c r="D72" s="86"/>
      <c r="E72" s="180" t="s">
        <v>278</v>
      </c>
      <c r="F72" s="181">
        <f>SKEW(B5:C7)</f>
        <v>5.2160446243446762E-3</v>
      </c>
      <c r="G72" s="181" t="e">
        <f>SKEW(N72:O74)</f>
        <v>#DIV/0!</v>
      </c>
      <c r="H72" s="179"/>
      <c r="I72" s="179"/>
      <c r="J72" s="86"/>
    </row>
    <row r="73" spans="1:12" s="84" customFormat="1">
      <c r="A73" s="86"/>
      <c r="B73" s="86"/>
      <c r="C73" s="86"/>
      <c r="D73" s="86"/>
      <c r="E73" s="180" t="s">
        <v>279</v>
      </c>
      <c r="F73" s="182">
        <f>SQRT(6/F78)</f>
        <v>1</v>
      </c>
      <c r="G73" s="182" t="e">
        <f>SQRT(6/G78)</f>
        <v>#DIV/0!</v>
      </c>
      <c r="H73" s="179"/>
      <c r="I73" s="179"/>
      <c r="J73" s="86"/>
    </row>
    <row r="74" spans="1:12" s="84" customFormat="1">
      <c r="A74" s="86"/>
      <c r="B74" s="86"/>
      <c r="C74" s="86"/>
      <c r="D74" s="86"/>
      <c r="E74" s="180" t="s">
        <v>280</v>
      </c>
      <c r="F74" s="183" t="str">
        <f>IF(F72&gt;2*F73,"non-normal","normal")</f>
        <v>normal</v>
      </c>
      <c r="G74" s="182" t="e">
        <f>IF(G72&gt;2*G73,"non-normal","normal")</f>
        <v>#DIV/0!</v>
      </c>
      <c r="H74" s="179"/>
      <c r="I74" s="179"/>
      <c r="J74" s="86"/>
      <c r="K74" s="86"/>
      <c r="L74" s="86"/>
    </row>
    <row r="75" spans="1:12" s="84" customFormat="1">
      <c r="A75" s="86"/>
      <c r="B75" s="86"/>
      <c r="C75" s="86"/>
      <c r="D75" s="86"/>
      <c r="E75" s="180" t="s">
        <v>281</v>
      </c>
      <c r="F75" s="181">
        <f>KURT(B5:C7)</f>
        <v>-1.1718456580099037</v>
      </c>
      <c r="G75" s="181" t="e">
        <f>KURT(N72:O74)</f>
        <v>#DIV/0!</v>
      </c>
      <c r="H75" s="179"/>
      <c r="I75" s="179"/>
      <c r="J75" s="86"/>
      <c r="K75" s="86"/>
      <c r="L75" s="86"/>
    </row>
    <row r="76" spans="1:12" s="84" customFormat="1">
      <c r="A76" s="86" t="s">
        <v>104</v>
      </c>
      <c r="C76" s="86">
        <v>3</v>
      </c>
      <c r="D76" s="86"/>
      <c r="E76" s="180" t="s">
        <v>282</v>
      </c>
      <c r="F76" s="182">
        <f>SQRT(24/F78)</f>
        <v>2</v>
      </c>
      <c r="G76" s="182" t="e">
        <f>SQRT(24/G78)</f>
        <v>#DIV/0!</v>
      </c>
      <c r="H76" s="179"/>
      <c r="I76" s="179"/>
      <c r="J76" s="86"/>
      <c r="K76" s="86"/>
      <c r="L76" s="86"/>
    </row>
    <row r="77" spans="1:12" s="84" customFormat="1">
      <c r="A77" s="86"/>
      <c r="C77" s="86"/>
      <c r="D77" s="86"/>
      <c r="E77" s="180" t="s">
        <v>283</v>
      </c>
      <c r="F77" s="183" t="str">
        <f>IF(F75&gt;2*F76,"non-normal","normal")</f>
        <v>normal</v>
      </c>
      <c r="G77" s="182" t="e">
        <f>IF(G75&gt;2*G76,"non-normal","normal")</f>
        <v>#DIV/0!</v>
      </c>
      <c r="H77" s="179"/>
      <c r="I77" s="179"/>
      <c r="J77" s="86"/>
      <c r="K77" s="86"/>
      <c r="L77" s="86"/>
    </row>
    <row r="78" spans="1:12" s="84" customFormat="1" ht="22.5">
      <c r="A78" s="86"/>
      <c r="C78" s="86"/>
      <c r="D78" s="86"/>
      <c r="E78" s="180" t="s">
        <v>284</v>
      </c>
      <c r="F78" s="184">
        <f>COUNT(B5:C7)</f>
        <v>6</v>
      </c>
      <c r="G78" s="184">
        <f>COUNT(N72:O74)</f>
        <v>0</v>
      </c>
      <c r="H78" s="185" t="s">
        <v>285</v>
      </c>
      <c r="I78" s="186" t="s">
        <v>286</v>
      </c>
      <c r="J78" s="86"/>
      <c r="K78" s="86"/>
      <c r="L78" s="86"/>
    </row>
    <row r="79" spans="1:12" s="84" customFormat="1">
      <c r="A79" s="86" t="s">
        <v>105</v>
      </c>
      <c r="C79" s="92">
        <f>1/C46+1/C76</f>
        <v>0.5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106</v>
      </c>
      <c r="C83" s="93">
        <f>C70*C79</f>
        <v>5.0744583661810042E-12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107</v>
      </c>
      <c r="B89" s="86"/>
      <c r="C89" s="93">
        <f>SQRT(C83)</f>
        <v>2.252655847256967E-6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108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109</v>
      </c>
      <c r="B95" s="91" t="s">
        <v>110</v>
      </c>
      <c r="C95" s="204">
        <f>TINV(2*0.01,C51)</f>
        <v>3.3649299973503766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12" s="84" customForma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</row>
    <row r="98" spans="1:12" s="84" customFormat="1">
      <c r="A98" s="15" t="s">
        <v>111</v>
      </c>
      <c r="B98" s="15"/>
      <c r="C98" s="40">
        <f>C65+C95*C89</f>
        <v>1.3906350773625351E-5</v>
      </c>
      <c r="D98" s="15" t="str">
        <f>D102</f>
        <v>lb/MW</v>
      </c>
      <c r="E98" s="86"/>
      <c r="G98" s="86"/>
      <c r="H98" s="86"/>
      <c r="I98" s="86"/>
      <c r="J98" s="86"/>
      <c r="K98" s="86"/>
      <c r="L98" s="86"/>
    </row>
    <row r="99" spans="1:12" s="84" customFormat="1">
      <c r="A99" s="15"/>
      <c r="B99" s="15"/>
      <c r="C99" s="15"/>
      <c r="D99" s="15"/>
      <c r="E99" s="86"/>
      <c r="F99" s="86"/>
      <c r="G99" s="86"/>
      <c r="H99" s="86"/>
      <c r="I99" s="86"/>
      <c r="J99" s="86"/>
      <c r="K99" s="86"/>
      <c r="L99" s="86"/>
    </row>
    <row r="100" spans="1:12" s="84" customFormat="1">
      <c r="A100" s="15"/>
      <c r="B100" s="15"/>
      <c r="C100" s="15"/>
      <c r="D100" s="15"/>
      <c r="E100" s="86"/>
      <c r="F100" s="86"/>
      <c r="G100" s="86"/>
      <c r="H100" s="86"/>
      <c r="I100" s="86"/>
      <c r="J100" s="86"/>
    </row>
    <row r="101" spans="1:12" s="84" customFormat="1">
      <c r="A101" s="15"/>
      <c r="B101" s="15"/>
      <c r="C101" s="15"/>
      <c r="D101" s="15"/>
      <c r="E101" s="86"/>
      <c r="F101" s="86"/>
      <c r="G101" s="86"/>
      <c r="H101" s="86"/>
      <c r="I101" s="86"/>
      <c r="J101" s="86"/>
    </row>
    <row r="102" spans="1:12" s="84" customFormat="1">
      <c r="A102" s="15" t="s">
        <v>315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4.8127340823970038E-6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</row>
    <row r="103" spans="1:12" s="84" customFormat="1">
      <c r="A103" s="15"/>
      <c r="B103" s="15"/>
      <c r="C103" s="15"/>
      <c r="D103" s="15"/>
      <c r="E103" s="86"/>
      <c r="F103" s="86"/>
      <c r="G103" s="86"/>
      <c r="H103" s="86"/>
      <c r="I103" s="86"/>
      <c r="J103" s="86"/>
    </row>
    <row r="104" spans="1:12" s="84" customFormat="1">
      <c r="A104" s="15"/>
      <c r="B104" s="15" t="s">
        <v>313</v>
      </c>
      <c r="C104" s="40">
        <f>IFERROR(IF(FIND("MM",B1,1)&gt;0,IF(C98&lt;C102,C102*1,C98*1),IF(C98&lt;C102,C102*1000,C98*1000)),IF(C98&lt;C102,C102*1000,C98*1000))</f>
        <v>1.3906350773625351E-2</v>
      </c>
      <c r="D104" s="15" t="str">
        <f>IFERROR(IF(FIND("MM",B1,1)&gt;0,"lb/MMBtu","lb/GW"),"lb/GW")</f>
        <v>lb/GW</v>
      </c>
      <c r="E104" s="86"/>
      <c r="F104" s="86"/>
      <c r="G104" s="86"/>
      <c r="H104" s="86"/>
      <c r="I104" s="86"/>
      <c r="J104" s="86"/>
    </row>
    <row r="105" spans="1:12" s="84" customFormat="1">
      <c r="A105" s="86"/>
      <c r="B105" s="88"/>
      <c r="C105" s="86"/>
      <c r="D105" s="86"/>
      <c r="E105" s="86"/>
      <c r="F105" s="86"/>
      <c r="G105" s="86"/>
      <c r="H105" s="86"/>
      <c r="I105" s="86"/>
      <c r="J105" s="86"/>
    </row>
    <row r="106" spans="1:12" s="84" customForma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</row>
    <row r="107" spans="1:12" s="84" customForma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</row>
    <row r="108" spans="1:12" s="84" customForma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</row>
    <row r="109" spans="1:12" s="84" customFormat="1">
      <c r="A109" s="86"/>
      <c r="B109" s="88"/>
      <c r="C109" s="86"/>
      <c r="D109" s="86"/>
      <c r="E109" s="86"/>
      <c r="F109" s="86"/>
      <c r="G109" s="86"/>
      <c r="H109" s="86"/>
      <c r="I109" s="86"/>
      <c r="J109" s="86"/>
    </row>
    <row r="110" spans="1:12" s="84" customForma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</row>
    <row r="111" spans="1:12" s="84" customForma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</row>
    <row r="112" spans="1:12" s="84" customForma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68609" r:id="rId2"/>
    <oleObject progId="Equation.DSMT4" shapeId="68610" r:id="rId3"/>
    <oleObject progId="Equation.DSMT4" shapeId="68611" r:id="rId4"/>
    <oleObject progId="Equation.DSMT4" shapeId="68612" r:id="rId5"/>
    <oleObject progId="Equation.DSMT4" shapeId="68613" r:id="rId6"/>
    <oleObject progId="Equation.DSMT4" shapeId="68614" r:id="rId7"/>
    <oleObject progId="Equation.DSMT4" shapeId="68615" r:id="rId8"/>
    <oleObject progId="Equation.DSMT4" shapeId="68616" r:id="rId9"/>
    <oleObject progId="Equation.DSMT4" shapeId="68617" r:id="rId10"/>
    <oleObject progId="Equation.DSMT4" shapeId="68618" r:id="rId11"/>
    <oleObject progId="Equation.DSMT4" shapeId="68619" r:id="rId12"/>
    <oleObject progId="Equation.DSMT4" shapeId="68620" r:id="rId13"/>
  </oleObjects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>
    <tabColor rgb="FF92D050"/>
  </sheetPr>
  <dimension ref="A1:HJ210"/>
  <sheetViews>
    <sheetView workbookViewId="0">
      <selection activeCell="C7" sqref="C7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329" t="s">
        <v>94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>
      <c r="A2" s="127"/>
      <c r="B2" s="4">
        <v>1010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>
      <c r="A3" s="130" t="s">
        <v>95</v>
      </c>
      <c r="B3" s="4" t="s">
        <v>128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>
      <c r="A4" s="127" t="s">
        <v>96</v>
      </c>
      <c r="B4" s="4" t="s">
        <v>130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200">
        <v>2.0046013560204301E-6</v>
      </c>
      <c r="C5" s="123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43">
        <v>4.0092027120408602E-6</v>
      </c>
      <c r="C6" s="63"/>
      <c r="D6" s="17"/>
      <c r="E6" s="17"/>
      <c r="F6" s="1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43">
        <v>5.2848581617581658E-6</v>
      </c>
      <c r="C7" s="63"/>
      <c r="D7" s="17"/>
      <c r="E7" s="17"/>
      <c r="F7" s="17"/>
      <c r="G7" s="23"/>
      <c r="H7" s="23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 s="106"/>
      <c r="D8" s="110"/>
      <c r="E8" s="105"/>
      <c r="F8" s="113"/>
      <c r="G8" s="97"/>
      <c r="H8" s="97"/>
      <c r="I8" s="113"/>
      <c r="J8" s="104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0"/>
      <c r="AD8" s="70"/>
      <c r="AE8" s="70"/>
      <c r="AF8" s="70"/>
      <c r="AG8" s="111"/>
      <c r="AH8" s="70"/>
      <c r="AI8" s="70"/>
      <c r="AJ8" s="111"/>
      <c r="AK8" s="111"/>
      <c r="AL8" s="70"/>
      <c r="AM8" s="111"/>
      <c r="AN8" s="111"/>
      <c r="AO8" s="111"/>
      <c r="AP8" s="111"/>
      <c r="AQ8" s="111"/>
      <c r="AR8" s="111"/>
      <c r="AS8" s="111"/>
      <c r="AT8" s="111"/>
      <c r="AU8" s="70"/>
      <c r="AV8" s="70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6"/>
      <c r="D9" s="110"/>
      <c r="E9" s="105"/>
      <c r="F9" s="106"/>
      <c r="G9" s="105"/>
      <c r="H9" s="105"/>
      <c r="I9" s="106"/>
      <c r="J9" s="104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07"/>
      <c r="C10" s="106"/>
      <c r="D10" s="110"/>
      <c r="E10" s="105"/>
      <c r="F10" s="106"/>
      <c r="G10" s="105"/>
      <c r="H10" s="105"/>
      <c r="I10" s="106"/>
      <c r="J10" s="104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07"/>
      <c r="C11" s="106"/>
      <c r="D11" s="110"/>
      <c r="E11" s="105"/>
      <c r="F11" s="106"/>
      <c r="G11" s="105"/>
      <c r="H11" s="106"/>
      <c r="I11" s="106"/>
      <c r="J11" s="104"/>
      <c r="K11" s="105"/>
      <c r="L11" s="106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107"/>
      <c r="C12" s="106"/>
      <c r="D12" s="105"/>
      <c r="E12" s="105"/>
      <c r="F12" s="106"/>
      <c r="G12" s="105"/>
      <c r="H12" s="106"/>
      <c r="I12" s="106"/>
      <c r="J12" s="104"/>
      <c r="K12" s="105"/>
      <c r="L12" s="106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07"/>
      <c r="C13" s="106"/>
      <c r="D13" s="105"/>
      <c r="E13" s="105"/>
      <c r="F13" s="106"/>
      <c r="G13" s="105"/>
      <c r="H13" s="106"/>
      <c r="I13" s="106"/>
      <c r="J13" s="104"/>
      <c r="K13" s="105"/>
      <c r="L13" s="106"/>
      <c r="M13" s="103"/>
      <c r="AO13" s="108"/>
      <c r="AP13" s="99"/>
      <c r="BF13" s="99"/>
      <c r="DY13" s="100"/>
    </row>
    <row r="14" spans="1:218" ht="15">
      <c r="A14" s="106">
        <v>10</v>
      </c>
      <c r="B14" s="107"/>
      <c r="C14" s="105"/>
      <c r="D14" s="105"/>
      <c r="E14" s="105"/>
      <c r="F14" s="105"/>
      <c r="G14" s="105"/>
      <c r="H14" s="105"/>
      <c r="I14" s="105"/>
      <c r="J14" s="104"/>
      <c r="K14" s="105"/>
      <c r="L14" s="106"/>
      <c r="M14" s="103"/>
      <c r="AO14" s="108"/>
      <c r="DY14" s="100"/>
    </row>
    <row r="15" spans="1:218" ht="15">
      <c r="A15" s="106">
        <v>11</v>
      </c>
      <c r="B15" s="107"/>
      <c r="C15" s="105"/>
      <c r="D15" s="105"/>
      <c r="E15" s="105"/>
      <c r="F15" s="105"/>
      <c r="G15" s="105"/>
      <c r="H15" s="105"/>
      <c r="I15" s="105"/>
      <c r="J15" s="104"/>
      <c r="K15" s="105"/>
      <c r="L15" s="106"/>
      <c r="M15" s="103"/>
      <c r="AO15" s="108"/>
      <c r="DY15" s="100"/>
    </row>
    <row r="16" spans="1:218" ht="15">
      <c r="A16" s="106">
        <v>12</v>
      </c>
      <c r="B16" s="107"/>
      <c r="C16" s="105"/>
      <c r="D16" s="105"/>
      <c r="E16" s="105"/>
      <c r="F16" s="105"/>
      <c r="G16" s="105"/>
      <c r="H16" s="105"/>
      <c r="I16" s="105"/>
      <c r="J16" s="104"/>
      <c r="K16" s="105"/>
      <c r="L16" s="106"/>
      <c r="M16" s="103"/>
      <c r="AO16" s="108"/>
      <c r="DY16" s="100"/>
    </row>
    <row r="17" spans="1:129" ht="15">
      <c r="A17" s="106">
        <v>13</v>
      </c>
      <c r="B17" s="107"/>
      <c r="C17" s="105"/>
      <c r="D17" s="105"/>
      <c r="E17" s="105"/>
      <c r="F17" s="105"/>
      <c r="G17" s="105"/>
      <c r="H17" s="105"/>
      <c r="I17" s="105"/>
      <c r="J17" s="104"/>
      <c r="K17" s="105"/>
      <c r="L17" s="106"/>
      <c r="M17" s="103"/>
      <c r="AO17" s="108"/>
      <c r="DY17" s="100"/>
    </row>
    <row r="18" spans="1:129" ht="15">
      <c r="A18" s="106">
        <v>14</v>
      </c>
      <c r="B18" s="107"/>
      <c r="C18" s="105"/>
      <c r="D18" s="105"/>
      <c r="E18" s="105"/>
      <c r="F18" s="105"/>
      <c r="G18" s="105"/>
      <c r="H18" s="105"/>
      <c r="I18" s="105"/>
      <c r="J18" s="104"/>
      <c r="K18" s="105"/>
      <c r="L18" s="106"/>
      <c r="M18" s="103"/>
      <c r="AO18" s="108"/>
      <c r="DY18" s="100"/>
    </row>
    <row r="19" spans="1:129" ht="15">
      <c r="A19" s="106">
        <v>15</v>
      </c>
      <c r="B19" s="107"/>
      <c r="C19" s="105"/>
      <c r="D19" s="105"/>
      <c r="E19" s="105"/>
      <c r="F19" s="105"/>
      <c r="G19" s="105"/>
      <c r="H19" s="105"/>
      <c r="I19" s="105"/>
      <c r="J19" s="104"/>
      <c r="K19" s="105"/>
      <c r="L19" s="106"/>
      <c r="M19" s="103"/>
      <c r="AO19" s="108"/>
      <c r="DY19" s="100"/>
    </row>
    <row r="20" spans="1:129" ht="15">
      <c r="A20" s="106">
        <v>16</v>
      </c>
      <c r="B20" s="107"/>
      <c r="C20" s="105"/>
      <c r="D20" s="105"/>
      <c r="E20" s="105"/>
      <c r="F20" s="105"/>
      <c r="G20" s="105"/>
      <c r="H20" s="105"/>
      <c r="I20" s="105"/>
      <c r="J20" s="104"/>
      <c r="K20" s="105"/>
      <c r="L20" s="106"/>
      <c r="M20" s="103"/>
      <c r="AO20" s="108"/>
      <c r="DY20" s="100"/>
    </row>
    <row r="21" spans="1:129" ht="15">
      <c r="A21" s="106">
        <v>17</v>
      </c>
      <c r="B21" s="107"/>
      <c r="C21" s="105"/>
      <c r="D21" s="105"/>
      <c r="E21" s="105"/>
      <c r="F21" s="105"/>
      <c r="G21" s="105"/>
      <c r="H21" s="105"/>
      <c r="I21" s="105"/>
      <c r="J21" s="104"/>
      <c r="K21" s="105"/>
      <c r="L21" s="106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B22" s="107"/>
      <c r="C22" s="105"/>
      <c r="D22" s="105"/>
      <c r="E22" s="105"/>
      <c r="F22" s="105"/>
      <c r="G22" s="105"/>
      <c r="H22" s="105"/>
      <c r="I22" s="105"/>
      <c r="J22" s="104"/>
      <c r="K22" s="105"/>
      <c r="L22" s="106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B23" s="107"/>
      <c r="C23" s="105"/>
      <c r="D23" s="105"/>
      <c r="E23" s="105"/>
      <c r="F23" s="105"/>
      <c r="G23" s="105"/>
      <c r="H23" s="105"/>
      <c r="I23" s="105"/>
      <c r="J23" s="104"/>
      <c r="K23" s="105"/>
      <c r="L23" s="106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B24" s="107"/>
      <c r="C24" s="105"/>
      <c r="D24" s="105"/>
      <c r="E24" s="105"/>
      <c r="F24" s="105"/>
      <c r="G24" s="105"/>
      <c r="H24" s="105"/>
      <c r="I24" s="105"/>
      <c r="J24" s="104"/>
      <c r="K24" s="105"/>
      <c r="L24" s="106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B25" s="107"/>
      <c r="C25" s="105"/>
      <c r="D25" s="105"/>
      <c r="E25" s="105"/>
      <c r="F25" s="105"/>
      <c r="G25" s="105"/>
      <c r="H25" s="105"/>
      <c r="I25" s="105"/>
      <c r="J25" s="109"/>
      <c r="K25" s="105"/>
      <c r="L25" s="106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97</v>
      </c>
      <c r="B41" s="86">
        <f t="shared" ref="B41" si="0">COUNT(B5:B39)</f>
        <v>3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98</v>
      </c>
      <c r="C43" s="89">
        <v>1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99</v>
      </c>
      <c r="C46" s="86">
        <f>SUM(B41:EB41)</f>
        <v>3</v>
      </c>
      <c r="D46" s="86"/>
      <c r="E46" s="86"/>
      <c r="F46" s="86"/>
      <c r="G46" s="86"/>
      <c r="H46" s="86"/>
      <c r="I46" s="86"/>
      <c r="J46" s="86"/>
      <c r="Q46" s="330" t="s">
        <v>116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331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2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100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101</v>
      </c>
      <c r="B58" s="96">
        <f t="shared" ref="B58" si="1">AVERAGE(B5:B39)</f>
        <v>3.766220743273152E-6</v>
      </c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3.766220743273152E-6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102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103</v>
      </c>
      <c r="B70" s="95"/>
      <c r="C70" s="93">
        <f>VAR(B5:EB39)</f>
        <v>2.7343013557568569E-12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104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105</v>
      </c>
      <c r="C79" s="92">
        <f>1/C46+1/C76</f>
        <v>0.66666666666666663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106</v>
      </c>
      <c r="C83" s="93">
        <f>C70*C79</f>
        <v>1.8228675705045711E-12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107</v>
      </c>
      <c r="B89" s="86"/>
      <c r="C89" s="93">
        <f>SQRT(C83)</f>
        <v>1.3501361303604059E-6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108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109</v>
      </c>
      <c r="B95" s="91" t="s">
        <v>110</v>
      </c>
      <c r="C95" s="204">
        <f>TINV(2*0.01,C51)</f>
        <v>6.9645567339634358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12" s="84" customForma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</row>
    <row r="98" spans="1:12" s="84" customFormat="1">
      <c r="A98" s="15" t="s">
        <v>111</v>
      </c>
      <c r="B98" s="15"/>
      <c r="C98" s="40">
        <f>C65+C95*C89</f>
        <v>1.3169320421742052E-5</v>
      </c>
      <c r="D98" s="15" t="str">
        <f>D102</f>
        <v>lb/MW</v>
      </c>
      <c r="E98" s="86"/>
      <c r="G98" s="86"/>
      <c r="H98" s="86"/>
      <c r="I98" s="86"/>
      <c r="J98" s="86"/>
      <c r="K98" s="86"/>
      <c r="L98" s="86"/>
    </row>
    <row r="99" spans="1:12" s="84" customFormat="1">
      <c r="A99" s="15"/>
      <c r="B99" s="15"/>
      <c r="C99" s="15"/>
      <c r="D99" s="15"/>
      <c r="E99" s="86"/>
      <c r="F99" s="86"/>
      <c r="G99" s="86"/>
      <c r="H99" s="86"/>
      <c r="I99" s="86"/>
      <c r="J99" s="86"/>
      <c r="K99" s="86"/>
      <c r="L99" s="86"/>
    </row>
    <row r="100" spans="1:12" s="84" customFormat="1">
      <c r="A100" s="15"/>
      <c r="B100" s="15"/>
      <c r="C100" s="15"/>
      <c r="D100" s="15"/>
      <c r="E100" s="86"/>
      <c r="F100" s="86"/>
      <c r="G100" s="86"/>
      <c r="H100" s="86"/>
      <c r="I100" s="86"/>
      <c r="J100" s="86"/>
    </row>
    <row r="101" spans="1:12" s="84" customFormat="1">
      <c r="A101" s="15"/>
      <c r="B101" s="15"/>
      <c r="C101" s="15"/>
      <c r="D101" s="15"/>
      <c r="E101" s="86"/>
      <c r="F101" s="86"/>
      <c r="G101" s="86"/>
      <c r="H101" s="86"/>
      <c r="I101" s="86"/>
      <c r="J101" s="86"/>
    </row>
    <row r="102" spans="1:12" s="84" customFormat="1">
      <c r="A102" s="15" t="s">
        <v>315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4.8127340823970038E-6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</row>
    <row r="103" spans="1:12" s="84" customFormat="1">
      <c r="A103" s="15"/>
      <c r="B103" s="15"/>
      <c r="C103" s="15"/>
      <c r="D103" s="15"/>
      <c r="E103" s="86"/>
      <c r="F103" s="86"/>
      <c r="G103" s="86"/>
      <c r="H103" s="86"/>
      <c r="I103" s="86"/>
      <c r="J103" s="86"/>
    </row>
    <row r="104" spans="1:12" s="84" customFormat="1">
      <c r="A104" s="15"/>
      <c r="B104" s="15" t="s">
        <v>313</v>
      </c>
      <c r="C104" s="40">
        <f>IFERROR(IF(FIND("MM",B1,1)&gt;0,IF(C98&lt;C102,C102*1,C98*1),IF(C98&lt;C102,C102*1000,C98*1000)),IF(C98&lt;C102,C102*1000,C98*1000))</f>
        <v>1.3169320421742053E-2</v>
      </c>
      <c r="D104" s="15" t="str">
        <f>IFERROR(IF(FIND("MM",B1,1)&gt;0,"lb/MMBtu","lb/GW"),"lb/GW")</f>
        <v>lb/GW</v>
      </c>
      <c r="E104" s="86"/>
      <c r="F104" s="86"/>
      <c r="G104" s="86"/>
      <c r="H104" s="86"/>
      <c r="I104" s="86"/>
      <c r="J104" s="86"/>
    </row>
    <row r="105" spans="1:12" s="84" customFormat="1">
      <c r="A105" s="86"/>
      <c r="B105" s="88"/>
      <c r="C105" s="86"/>
      <c r="D105" s="86"/>
      <c r="E105" s="86"/>
      <c r="F105" s="86"/>
      <c r="G105" s="86"/>
      <c r="H105" s="86"/>
      <c r="I105" s="86"/>
      <c r="J105" s="86"/>
    </row>
    <row r="106" spans="1:12" s="84" customForma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</row>
    <row r="107" spans="1:12" s="84" customForma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</row>
    <row r="108" spans="1:12" s="84" customForma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</row>
    <row r="109" spans="1:12" s="84" customFormat="1">
      <c r="A109" s="86"/>
      <c r="B109" s="88"/>
      <c r="C109" s="86"/>
      <c r="D109" s="86"/>
      <c r="E109" s="86"/>
      <c r="F109" s="86"/>
      <c r="G109" s="86"/>
      <c r="H109" s="86"/>
      <c r="I109" s="86"/>
      <c r="J109" s="86"/>
    </row>
    <row r="110" spans="1:12" s="84" customForma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</row>
    <row r="111" spans="1:12" s="84" customForma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</row>
    <row r="112" spans="1:12" s="84" customForma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69633" r:id="rId2"/>
    <oleObject progId="Equation.DSMT4" shapeId="69634" r:id="rId3"/>
    <oleObject progId="Equation.DSMT4" shapeId="69635" r:id="rId4"/>
    <oleObject progId="Equation.DSMT4" shapeId="69636" r:id="rId5"/>
    <oleObject progId="Equation.DSMT4" shapeId="69637" r:id="rId6"/>
    <oleObject progId="Equation.DSMT4" shapeId="69638" r:id="rId7"/>
    <oleObject progId="Equation.DSMT4" shapeId="69639" r:id="rId8"/>
    <oleObject progId="Equation.DSMT4" shapeId="69640" r:id="rId9"/>
    <oleObject progId="Equation.DSMT4" shapeId="69641" r:id="rId10"/>
    <oleObject progId="Equation.DSMT4" shapeId="69642" r:id="rId11"/>
    <oleObject progId="Equation.DSMT4" shapeId="69643" r:id="rId12"/>
    <oleObject progId="Equation.DSMT4" shapeId="69644" r:id="rId13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rgb="FFFFC000"/>
  </sheetPr>
  <dimension ref="A1:HJ210"/>
  <sheetViews>
    <sheetView topLeftCell="A64" workbookViewId="0">
      <selection activeCell="D80" sqref="D80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 ht="15">
      <c r="A2" s="56"/>
      <c r="B2" s="4">
        <v>1010</v>
      </c>
      <c r="C2" s="4">
        <v>7242</v>
      </c>
      <c r="D2" s="45"/>
      <c r="E2" s="45"/>
      <c r="F2" s="45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 ht="15">
      <c r="A3" s="8" t="s">
        <v>95</v>
      </c>
      <c r="B3" s="4" t="s">
        <v>128</v>
      </c>
      <c r="C3" s="4" t="s">
        <v>132</v>
      </c>
      <c r="D3" s="46"/>
      <c r="E3" s="46"/>
      <c r="F3" s="46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 ht="15">
      <c r="A4" s="56" t="s">
        <v>96</v>
      </c>
      <c r="B4" s="4" t="s">
        <v>130</v>
      </c>
      <c r="C4" s="4" t="s">
        <v>133</v>
      </c>
      <c r="D4" s="45"/>
      <c r="E4" s="45"/>
      <c r="F4" s="45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1">
        <v>1.2499999999999999E-7</v>
      </c>
      <c r="C5" s="141">
        <v>1.4402386041736261E-6</v>
      </c>
      <c r="E5" s="61"/>
      <c r="F5" s="81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1">
        <v>9.78E-7</v>
      </c>
      <c r="C6" s="141">
        <v>1.6523506142412613E-6</v>
      </c>
      <c r="E6" s="61"/>
      <c r="F6" s="81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1">
        <v>1.02E-7</v>
      </c>
      <c r="C7" s="141">
        <v>1.1912852275001338E-6</v>
      </c>
      <c r="E7" s="61"/>
      <c r="F7" s="81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B8" s="208"/>
      <c r="C8" s="208"/>
      <c r="D8" s="68"/>
      <c r="E8" s="61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E9" s="61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E10" s="61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E11" s="61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E12" s="61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E13" s="61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E14" s="61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E15" s="61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E16" s="61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E17" s="61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E18" s="61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E19" s="61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E20" s="61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C21" s="30"/>
      <c r="D21" s="30"/>
      <c r="E21" s="61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D22" s="30"/>
      <c r="E22" s="61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D23" s="30"/>
      <c r="E23" s="61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61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61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61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61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61"/>
      <c r="D29" s="61"/>
      <c r="E29" s="61"/>
      <c r="F29" s="61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COUNT(B4:B39)</f>
        <v>3</v>
      </c>
      <c r="C41" s="15">
        <f>COUNT(C4:C39)</f>
        <v>3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2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6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5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AVERAGE(B4:B39)</f>
        <v>4.016666666666667E-7</v>
      </c>
      <c r="C58" s="35">
        <f>AVERAGE(C4:C39)</f>
        <v>1.4279581486383403E-6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9.1481240765250359E-7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103</v>
      </c>
      <c r="B70" s="38"/>
      <c r="C70" s="40">
        <f>VAR(B5:EB39)</f>
        <v>4.3698656708513839E-13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105</v>
      </c>
      <c r="C79" s="41">
        <f>1/C46+1/C76</f>
        <v>0.5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2.184932835425692E-13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4.6743265134409383E-7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3.3649299973503766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2.4876905579012645E-6</v>
      </c>
      <c r="D98" s="15"/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/>
      <c r="B102" s="43"/>
      <c r="C102" s="15"/>
      <c r="D102" s="15"/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/>
      <c r="C104" s="15"/>
      <c r="D104" s="15"/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23553" r:id="rId2"/>
    <oleObject progId="Equation.DSMT4" shapeId="23554" r:id="rId3"/>
    <oleObject progId="Equation.DSMT4" shapeId="23555" r:id="rId4"/>
    <oleObject progId="Equation.DSMT4" shapeId="23556" r:id="rId5"/>
    <oleObject progId="Equation.DSMT4" shapeId="23557" r:id="rId6"/>
    <oleObject progId="Equation.DSMT4" shapeId="23558" r:id="rId7"/>
    <oleObject progId="Equation.DSMT4" shapeId="23559" r:id="rId8"/>
    <oleObject progId="Equation.DSMT4" shapeId="23560" r:id="rId9"/>
    <oleObject progId="Equation.DSMT4" shapeId="23561" r:id="rId10"/>
    <oleObject progId="Equation.DSMT4" shapeId="23562" r:id="rId11"/>
    <oleObject progId="Equation.DSMT4" shapeId="23563" r:id="rId12"/>
    <oleObject progId="Equation.DSMT4" shapeId="23564" r:id="rId13"/>
  </oleObjects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>
    <tabColor rgb="FF92D050"/>
  </sheetPr>
  <dimension ref="A1:HJ210"/>
  <sheetViews>
    <sheetView topLeftCell="A59" workbookViewId="0">
      <selection activeCell="C89" sqref="C89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 ht="15">
      <c r="A2" s="83"/>
      <c r="B2" s="4">
        <v>1010</v>
      </c>
      <c r="C2" s="4">
        <v>7242</v>
      </c>
      <c r="D2" s="74"/>
      <c r="E2" s="74"/>
      <c r="F2" s="74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 ht="15">
      <c r="A3" s="8" t="s">
        <v>95</v>
      </c>
      <c r="B3" s="4" t="s">
        <v>128</v>
      </c>
      <c r="C3" s="4" t="s">
        <v>132</v>
      </c>
      <c r="D3" s="74"/>
      <c r="E3" s="74"/>
      <c r="F3" s="74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 ht="15">
      <c r="A4" s="83" t="s">
        <v>96</v>
      </c>
      <c r="B4" s="4" t="s">
        <v>130</v>
      </c>
      <c r="C4" s="4" t="s">
        <v>133</v>
      </c>
      <c r="D4" s="74"/>
      <c r="E4" s="74"/>
      <c r="F4" s="7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4.3899999191410188E-9</v>
      </c>
      <c r="C5" s="143">
        <v>1.6813524794656587E-8</v>
      </c>
      <c r="D5" s="133"/>
      <c r="E5" s="133"/>
      <c r="F5" s="13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7.5599997373387851E-9</v>
      </c>
      <c r="C6" s="143">
        <v>1.6384667844704381E-8</v>
      </c>
      <c r="D6" s="133"/>
      <c r="E6" s="133"/>
      <c r="F6" s="133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6.1400000639366681E-9</v>
      </c>
      <c r="C7" s="143">
        <v>1.6130265123592835E-8</v>
      </c>
      <c r="D7" s="133"/>
      <c r="E7" s="133"/>
      <c r="F7" s="133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.75">
      <c r="A8" s="16">
        <v>4</v>
      </c>
      <c r="B8" s="210"/>
      <c r="C8" s="210"/>
      <c r="D8" s="68"/>
      <c r="E8" s="30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140"/>
      <c r="C9" s="14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C10" s="16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29"/>
      <c r="C11" s="29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C13" s="16"/>
      <c r="M13" s="21"/>
      <c r="AO13" s="31"/>
      <c r="AP13" s="26"/>
      <c r="BF13" s="26"/>
      <c r="DY13" s="29"/>
    </row>
    <row r="14" spans="1:218" ht="15">
      <c r="A14" s="16">
        <v>10</v>
      </c>
      <c r="B14" s="61"/>
      <c r="C14" s="16"/>
      <c r="M14" s="21"/>
      <c r="AO14" s="31"/>
      <c r="DY14" s="29"/>
    </row>
    <row r="15" spans="1:218" ht="15">
      <c r="A15" s="16">
        <v>11</v>
      </c>
      <c r="B15" s="61"/>
      <c r="C15" s="16"/>
      <c r="M15" s="21"/>
      <c r="AO15" s="31"/>
      <c r="DY15" s="29"/>
    </row>
    <row r="16" spans="1:218" ht="15">
      <c r="A16" s="16">
        <v>12</v>
      </c>
      <c r="B16" s="152"/>
      <c r="C16" s="16"/>
      <c r="M16" s="21"/>
      <c r="AO16" s="31"/>
      <c r="DY16" s="29"/>
    </row>
    <row r="17" spans="1:129" ht="15">
      <c r="A17" s="16">
        <v>13</v>
      </c>
      <c r="B17" s="152"/>
      <c r="C17" s="30"/>
      <c r="M17" s="21"/>
      <c r="AO17" s="31"/>
      <c r="DY17" s="29"/>
    </row>
    <row r="18" spans="1:129" ht="15">
      <c r="A18" s="16">
        <v>14</v>
      </c>
      <c r="B18" s="61"/>
      <c r="C18" s="30"/>
      <c r="M18" s="21"/>
      <c r="AO18" s="31"/>
      <c r="DY18" s="29"/>
    </row>
    <row r="19" spans="1:129" ht="15">
      <c r="A19" s="16">
        <v>15</v>
      </c>
      <c r="B19" s="61"/>
      <c r="C19" s="30"/>
      <c r="M19" s="21"/>
      <c r="AO19" s="31"/>
      <c r="DY19" s="29"/>
    </row>
    <row r="20" spans="1:129" ht="15">
      <c r="A20" s="16">
        <v>16</v>
      </c>
      <c r="B20" s="61"/>
      <c r="C20" s="30"/>
      <c r="M20" s="21"/>
      <c r="AO20" s="31"/>
      <c r="DY20" s="29"/>
    </row>
    <row r="21" spans="1:129" ht="15">
      <c r="A21" s="16">
        <v>17</v>
      </c>
      <c r="B21" s="61"/>
      <c r="C21" s="30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30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30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>
        <f t="shared" ref="C41" si="0">COUNT(C5:C39)</f>
        <v>3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2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6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5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6.0299999068054904E-9</v>
      </c>
      <c r="C58" s="35">
        <f t="shared" ref="C58" si="1">AVERAGE(C5:C39)</f>
        <v>1.6442819254317936E-8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1.1236409580561713E-8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 ht="22.5">
      <c r="A70" s="34" t="s">
        <v>103</v>
      </c>
      <c r="B70" s="38"/>
      <c r="C70" s="40">
        <f>VAR(B5:EB39)</f>
        <v>3.3584260778029123E-17</v>
      </c>
      <c r="D70" s="40"/>
      <c r="E70" s="177"/>
      <c r="F70" s="178" t="s">
        <v>276</v>
      </c>
      <c r="G70" s="178" t="s">
        <v>277</v>
      </c>
      <c r="H70" s="179"/>
      <c r="I70" s="179"/>
      <c r="J70" s="38"/>
      <c r="K70" s="39"/>
    </row>
    <row r="71" spans="1:12">
      <c r="A71" s="15"/>
      <c r="B71" s="15"/>
      <c r="C71" s="15"/>
      <c r="D71" s="15"/>
      <c r="E71" s="177"/>
      <c r="F71" s="177"/>
      <c r="G71" s="177"/>
      <c r="H71" s="179"/>
      <c r="I71" s="179"/>
      <c r="J71" s="15"/>
    </row>
    <row r="72" spans="1:12">
      <c r="A72" s="15"/>
      <c r="B72" s="15"/>
      <c r="C72" s="15"/>
      <c r="D72" s="15"/>
      <c r="E72" s="180" t="s">
        <v>278</v>
      </c>
      <c r="F72" s="181">
        <f>SKEW(B5:C7)</f>
        <v>-0.11690691150592905</v>
      </c>
      <c r="G72" s="181" t="e">
        <f>SKEW(N72:O74)</f>
        <v>#DIV/0!</v>
      </c>
      <c r="H72" s="179"/>
      <c r="I72" s="179"/>
      <c r="J72" s="15"/>
    </row>
    <row r="73" spans="1:12">
      <c r="A73" s="15"/>
      <c r="B73" s="15"/>
      <c r="C73" s="15"/>
      <c r="D73" s="15"/>
      <c r="E73" s="180" t="s">
        <v>279</v>
      </c>
      <c r="F73" s="182">
        <f>SQRT(6/F78)</f>
        <v>1</v>
      </c>
      <c r="G73" s="182" t="e">
        <f>SQRT(6/G78)</f>
        <v>#DIV/0!</v>
      </c>
      <c r="H73" s="179"/>
      <c r="I73" s="179"/>
      <c r="J73" s="15"/>
    </row>
    <row r="74" spans="1:12">
      <c r="A74" s="15"/>
      <c r="B74" s="15"/>
      <c r="C74" s="15"/>
      <c r="D74" s="15"/>
      <c r="E74" s="180" t="s">
        <v>280</v>
      </c>
      <c r="F74" s="183" t="str">
        <f>IF(F72&gt;2*F73,"non-normal","normal")</f>
        <v>normal</v>
      </c>
      <c r="G74" s="182" t="e">
        <f>IF(G72&gt;2*G73,"non-normal","normal")</f>
        <v>#DIV/0!</v>
      </c>
      <c r="H74" s="179"/>
      <c r="I74" s="179"/>
      <c r="J74" s="15"/>
      <c r="K74" s="15"/>
      <c r="L74" s="15"/>
    </row>
    <row r="75" spans="1:12">
      <c r="A75" s="15"/>
      <c r="B75" s="15"/>
      <c r="C75" s="15"/>
      <c r="D75" s="15"/>
      <c r="E75" s="180" t="s">
        <v>281</v>
      </c>
      <c r="F75" s="181">
        <f>KURT(B5:C7)</f>
        <v>-2.9619714233401928</v>
      </c>
      <c r="G75" s="181" t="e">
        <f>KURT(N72:O74)</f>
        <v>#DIV/0!</v>
      </c>
      <c r="H75" s="179"/>
      <c r="I75" s="179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80" t="s">
        <v>282</v>
      </c>
      <c r="F76" s="182">
        <f>SQRT(24/F78)</f>
        <v>2</v>
      </c>
      <c r="G76" s="182" t="e">
        <f>SQRT(24/G78)</f>
        <v>#DIV/0!</v>
      </c>
      <c r="H76" s="179"/>
      <c r="I76" s="179"/>
      <c r="J76" s="15"/>
      <c r="K76" s="15"/>
      <c r="L76" s="15"/>
    </row>
    <row r="77" spans="1:12">
      <c r="A77" s="15"/>
      <c r="C77" s="15"/>
      <c r="D77" s="15"/>
      <c r="E77" s="180" t="s">
        <v>283</v>
      </c>
      <c r="F77" s="183" t="str">
        <f>IF(F75&gt;2*F76,"non-normal","normal")</f>
        <v>normal</v>
      </c>
      <c r="G77" s="182" t="e">
        <f>IF(G75&gt;2*G76,"non-normal","normal")</f>
        <v>#DIV/0!</v>
      </c>
      <c r="H77" s="179"/>
      <c r="I77" s="179"/>
      <c r="J77" s="15"/>
      <c r="K77" s="15"/>
      <c r="L77" s="15"/>
    </row>
    <row r="78" spans="1:12" ht="22.5">
      <c r="A78" s="15"/>
      <c r="C78" s="15"/>
      <c r="D78" s="15"/>
      <c r="E78" s="180" t="s">
        <v>284</v>
      </c>
      <c r="F78" s="184">
        <f>COUNT(B5:C7)</f>
        <v>6</v>
      </c>
      <c r="G78" s="184">
        <f>COUNT(N72:O74)</f>
        <v>0</v>
      </c>
      <c r="H78" s="185" t="s">
        <v>285</v>
      </c>
      <c r="I78" s="186" t="s">
        <v>286</v>
      </c>
      <c r="J78" s="15"/>
      <c r="K78" s="15"/>
      <c r="L78" s="15"/>
    </row>
    <row r="79" spans="1:12">
      <c r="A79" s="15" t="s">
        <v>105</v>
      </c>
      <c r="C79" s="41">
        <f>1/C46+1/C76</f>
        <v>0.5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1.6792130389014561E-17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4.0978201996933148E-9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3.3649299973503766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2.5025287694258058E-8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316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9.6254681647940068E-8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9.6254681647940068E-8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52225" r:id="rId2"/>
    <oleObject progId="Equation.DSMT4" shapeId="52226" r:id="rId3"/>
    <oleObject progId="Equation.DSMT4" shapeId="52227" r:id="rId4"/>
    <oleObject progId="Equation.DSMT4" shapeId="52228" r:id="rId5"/>
    <oleObject progId="Equation.DSMT4" shapeId="52229" r:id="rId6"/>
    <oleObject progId="Equation.DSMT4" shapeId="52230" r:id="rId7"/>
    <oleObject progId="Equation.DSMT4" shapeId="52231" r:id="rId8"/>
    <oleObject progId="Equation.DSMT4" shapeId="52232" r:id="rId9"/>
    <oleObject progId="Equation.DSMT4" shapeId="52233" r:id="rId10"/>
    <oleObject progId="Equation.DSMT4" shapeId="52234" r:id="rId11"/>
    <oleObject progId="Equation.DSMT4" shapeId="52235" r:id="rId12"/>
    <oleObject progId="Equation.DSMT4" shapeId="52236" r:id="rId13"/>
  </oleObjects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>
    <tabColor rgb="FF92D050"/>
  </sheetPr>
  <dimension ref="A1:HJ210"/>
  <sheetViews>
    <sheetView workbookViewId="0">
      <selection activeCell="A103" sqref="A103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>
      <c r="A2" s="83"/>
      <c r="B2" s="4">
        <v>1010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>
      <c r="A3" s="8" t="s">
        <v>95</v>
      </c>
      <c r="B3" s="4" t="s">
        <v>128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>
      <c r="A4" s="83" t="s">
        <v>96</v>
      </c>
      <c r="B4" s="4" t="s">
        <v>130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4.3899999191410188E-9</v>
      </c>
      <c r="C5" s="62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7.5599997373387851E-9</v>
      </c>
      <c r="C6" s="62"/>
      <c r="D6" s="17"/>
      <c r="E6" s="17"/>
      <c r="F6" s="17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6.1400000639366681E-9</v>
      </c>
      <c r="C7" s="62"/>
      <c r="D7" s="17"/>
      <c r="E7" s="17"/>
      <c r="F7" s="17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B8" s="61"/>
      <c r="C8" s="16"/>
      <c r="D8" s="68"/>
      <c r="E8" s="30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1"/>
      <c r="C9" s="16"/>
      <c r="D9" s="68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C10" s="16"/>
      <c r="D10" s="68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1"/>
      <c r="C11" s="16"/>
      <c r="D11" s="68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1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1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1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1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1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1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1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1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6.0299999068054904E-9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6.0299999068054904E-9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103</v>
      </c>
      <c r="B70" s="38"/>
      <c r="C70" s="40">
        <f>VAR(B5:EB39)</f>
        <v>2.5212997377701306E-18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105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1.6808664918467538E-18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1.2964823530795758E-9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6.9645567339634358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1.5059424809410611E-8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316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9.6254681647940068E-8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9.6254681647940068E-8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53249" r:id="rId2"/>
    <oleObject progId="Equation.DSMT4" shapeId="53250" r:id="rId3"/>
    <oleObject progId="Equation.DSMT4" shapeId="53251" r:id="rId4"/>
    <oleObject progId="Equation.DSMT4" shapeId="53252" r:id="rId5"/>
    <oleObject progId="Equation.DSMT4" shapeId="53253" r:id="rId6"/>
    <oleObject progId="Equation.DSMT4" shapeId="53254" r:id="rId7"/>
    <oleObject progId="Equation.DSMT4" shapeId="53255" r:id="rId8"/>
    <oleObject progId="Equation.DSMT4" shapeId="53256" r:id="rId9"/>
    <oleObject progId="Equation.DSMT4" shapeId="53257" r:id="rId10"/>
    <oleObject progId="Equation.DSMT4" shapeId="53258" r:id="rId11"/>
    <oleObject progId="Equation.DSMT4" shapeId="53259" r:id="rId12"/>
    <oleObject progId="Equation.DSMT4" shapeId="53260" r:id="rId13"/>
  </oleObjects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>
    <tabColor rgb="FF92D050"/>
  </sheetPr>
  <dimension ref="A1:HJ210"/>
  <sheetViews>
    <sheetView topLeftCell="A39" workbookViewId="0">
      <selection activeCell="H66" sqref="H66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329" t="s">
        <v>94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15">
      <c r="A2" s="127"/>
      <c r="B2" s="4">
        <v>1010</v>
      </c>
      <c r="C2" s="4">
        <v>7242</v>
      </c>
      <c r="D2" s="74"/>
      <c r="E2" s="74"/>
      <c r="F2" s="7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95</v>
      </c>
      <c r="B3" s="4" t="s">
        <v>128</v>
      </c>
      <c r="C3" s="4" t="s">
        <v>132</v>
      </c>
      <c r="D3" s="74"/>
      <c r="E3" s="74"/>
      <c r="F3" s="7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96</v>
      </c>
      <c r="B4" s="4" t="s">
        <v>130</v>
      </c>
      <c r="C4" s="4" t="s">
        <v>133</v>
      </c>
      <c r="D4" s="74"/>
      <c r="E4" s="74"/>
      <c r="F4" s="7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43">
        <v>4.4445457092479046E-8</v>
      </c>
      <c r="C5" s="143">
        <v>1.658899577705597E-7</v>
      </c>
      <c r="D5" s="136"/>
      <c r="E5" s="135"/>
      <c r="F5" s="135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43">
        <v>7.6539322435564827E-8</v>
      </c>
      <c r="C6" s="143">
        <v>1.6165864735739888E-7</v>
      </c>
      <c r="D6" s="137"/>
      <c r="E6" s="137"/>
      <c r="F6" s="13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43">
        <v>6.2162897052076005E-8</v>
      </c>
      <c r="C7" s="143">
        <v>1.5914861251076218E-7</v>
      </c>
      <c r="D7" s="138"/>
      <c r="E7" s="138"/>
      <c r="F7" s="138"/>
      <c r="G7"/>
      <c r="H7"/>
      <c r="I7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.75">
      <c r="A8" s="106">
        <v>4</v>
      </c>
      <c r="B8" s="210"/>
      <c r="C8" s="210"/>
      <c r="D8" s="74"/>
      <c r="E8" s="74"/>
      <c r="F8" s="74"/>
      <c r="G8"/>
      <c r="H8"/>
      <c r="I8"/>
      <c r="J8" s="104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0"/>
      <c r="AD8" s="70"/>
      <c r="AE8" s="70"/>
      <c r="AF8" s="70"/>
      <c r="AG8" s="111"/>
      <c r="AH8" s="70"/>
      <c r="AI8" s="70"/>
      <c r="AJ8" s="111"/>
      <c r="AK8" s="111"/>
      <c r="AL8" s="70"/>
      <c r="AM8" s="111"/>
      <c r="AN8" s="111"/>
      <c r="AO8" s="111"/>
      <c r="AP8" s="111"/>
      <c r="AQ8" s="111"/>
      <c r="AR8" s="111"/>
      <c r="AS8" s="111"/>
      <c r="AT8" s="111"/>
      <c r="AU8" s="70"/>
      <c r="AV8" s="70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40"/>
      <c r="C9" s="140"/>
      <c r="D9" s="74"/>
      <c r="E9" s="74"/>
      <c r="F9" s="74"/>
      <c r="G9"/>
      <c r="H9"/>
      <c r="I9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61"/>
      <c r="C10" s="16"/>
      <c r="D10" s="74"/>
      <c r="E10" s="74"/>
      <c r="F10" s="74"/>
      <c r="G10"/>
      <c r="H10"/>
      <c r="I10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61"/>
      <c r="C11" s="145"/>
      <c r="D11" s="133"/>
      <c r="E11" s="133"/>
      <c r="F11" s="133"/>
      <c r="G11"/>
      <c r="H11"/>
      <c r="I11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61"/>
      <c r="C12" s="145"/>
      <c r="D12" s="133"/>
      <c r="E12" s="133"/>
      <c r="F12" s="133"/>
      <c r="G12"/>
      <c r="H12"/>
      <c r="I12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61"/>
      <c r="C13" s="145"/>
      <c r="D13" s="74"/>
      <c r="E13" s="74"/>
      <c r="F13" s="74"/>
      <c r="G13"/>
      <c r="H13"/>
      <c r="I13"/>
      <c r="M13" s="103"/>
      <c r="AO13" s="108"/>
      <c r="AP13" s="99"/>
      <c r="BF13" s="99"/>
      <c r="DY13" s="100"/>
    </row>
    <row r="14" spans="1:218" ht="15">
      <c r="A14" s="106">
        <v>10</v>
      </c>
      <c r="B14" s="61"/>
      <c r="C14" s="30"/>
      <c r="D14" s="74"/>
      <c r="E14" s="74"/>
      <c r="F14" s="74"/>
      <c r="G14"/>
      <c r="H14"/>
      <c r="I14"/>
      <c r="M14" s="103"/>
      <c r="AO14" s="108"/>
      <c r="DY14" s="100"/>
    </row>
    <row r="15" spans="1:218" ht="15">
      <c r="A15" s="106">
        <v>11</v>
      </c>
      <c r="B15" s="61"/>
      <c r="C15" s="30"/>
      <c r="D15" s="74"/>
      <c r="E15" s="74"/>
      <c r="F15" s="74"/>
      <c r="G15"/>
      <c r="H15"/>
      <c r="I15"/>
      <c r="M15" s="103"/>
      <c r="AO15" s="108"/>
      <c r="DY15" s="100"/>
    </row>
    <row r="16" spans="1:218" ht="15">
      <c r="A16" s="106">
        <v>12</v>
      </c>
      <c r="B16" s="61"/>
      <c r="C16" s="30"/>
      <c r="D16" s="133"/>
      <c r="E16" s="133"/>
      <c r="F16" s="132"/>
      <c r="G16"/>
      <c r="I16"/>
      <c r="M16" s="103"/>
      <c r="AO16" s="108"/>
      <c r="DY16" s="100"/>
    </row>
    <row r="17" spans="1:129" ht="15">
      <c r="A17" s="106">
        <v>13</v>
      </c>
      <c r="B17" s="61"/>
      <c r="C17" s="30"/>
      <c r="D17" s="133"/>
      <c r="E17" s="133"/>
      <c r="F17" s="132"/>
      <c r="G17"/>
      <c r="I17"/>
      <c r="M17" s="103"/>
      <c r="AO17" s="108"/>
      <c r="DY17" s="100"/>
    </row>
    <row r="18" spans="1:129" ht="15">
      <c r="A18" s="106">
        <v>14</v>
      </c>
      <c r="B18" s="61"/>
      <c r="C18" s="30"/>
      <c r="D18" s="133"/>
      <c r="E18" s="133"/>
      <c r="F18" s="132"/>
      <c r="G18"/>
      <c r="I18"/>
      <c r="M18" s="103"/>
      <c r="AO18" s="108"/>
      <c r="DY18" s="100"/>
    </row>
    <row r="19" spans="1:129" ht="15">
      <c r="A19" s="106">
        <v>15</v>
      </c>
      <c r="B19" s="61"/>
      <c r="C19" s="30"/>
      <c r="G19"/>
      <c r="H19"/>
      <c r="I19"/>
      <c r="M19" s="103"/>
      <c r="AO19" s="108"/>
      <c r="DY19" s="100"/>
    </row>
    <row r="20" spans="1:129" ht="15">
      <c r="A20" s="106">
        <v>16</v>
      </c>
      <c r="B20" s="61"/>
      <c r="C20" s="30"/>
      <c r="G20"/>
      <c r="H20"/>
      <c r="I20"/>
      <c r="M20" s="103"/>
      <c r="AO20" s="108"/>
      <c r="DY20" s="100"/>
    </row>
    <row r="21" spans="1:129" ht="15">
      <c r="A21" s="106">
        <v>17</v>
      </c>
      <c r="B21" s="61"/>
      <c r="C21" s="30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97</v>
      </c>
      <c r="B41" s="86">
        <f>COUNT(B5:B39)</f>
        <v>3</v>
      </c>
      <c r="C41" s="86">
        <f>COUNT(C5:C39)</f>
        <v>3</v>
      </c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98</v>
      </c>
      <c r="C43" s="89">
        <v>2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99</v>
      </c>
      <c r="C46" s="86">
        <f>SUM(B41:EB41)</f>
        <v>6</v>
      </c>
      <c r="D46" s="86"/>
      <c r="E46" s="86"/>
      <c r="F46" s="86"/>
      <c r="G46" s="86"/>
      <c r="H46" s="86"/>
      <c r="I46" s="86"/>
      <c r="J46" s="86"/>
      <c r="Q46" s="330" t="s">
        <v>116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331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5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100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101</v>
      </c>
      <c r="B58" s="205">
        <f>AVERAGE(B5:B39)</f>
        <v>6.1049225526706622E-8</v>
      </c>
      <c r="C58" s="205">
        <f>AVERAGE(C5:C39)</f>
        <v>1.6223240587957358E-7</v>
      </c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1.1164081570314011E-7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102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 ht="22.5">
      <c r="A70" s="87" t="s">
        <v>103</v>
      </c>
      <c r="B70" s="95"/>
      <c r="C70" s="93">
        <f>VAR(B5:EB39)</f>
        <v>3.1794278276858884E-15</v>
      </c>
      <c r="D70" s="93"/>
      <c r="E70" s="177"/>
      <c r="F70" s="178" t="s">
        <v>276</v>
      </c>
      <c r="G70" s="178" t="s">
        <v>277</v>
      </c>
      <c r="H70" s="179"/>
      <c r="I70" s="179"/>
      <c r="J70" s="95"/>
      <c r="K70" s="94"/>
    </row>
    <row r="71" spans="1:12" s="84" customFormat="1">
      <c r="A71" s="86"/>
      <c r="B71" s="86"/>
      <c r="C71" s="86"/>
      <c r="D71" s="86"/>
      <c r="E71" s="177"/>
      <c r="F71" s="177"/>
      <c r="G71" s="177"/>
      <c r="H71" s="179"/>
      <c r="I71" s="179"/>
      <c r="J71" s="86"/>
    </row>
    <row r="72" spans="1:12" s="84" customFormat="1">
      <c r="A72" s="86"/>
      <c r="B72" s="86"/>
      <c r="C72" s="86"/>
      <c r="D72" s="86"/>
      <c r="E72" s="180" t="s">
        <v>278</v>
      </c>
      <c r="F72" s="181">
        <f>SKEW(B5:C7)</f>
        <v>-0.12678251368151019</v>
      </c>
      <c r="G72" s="181" t="e">
        <f>SKEW(N72:O74)</f>
        <v>#DIV/0!</v>
      </c>
      <c r="H72" s="179"/>
      <c r="I72" s="179"/>
      <c r="J72" s="86"/>
    </row>
    <row r="73" spans="1:12" s="84" customFormat="1">
      <c r="A73" s="86"/>
      <c r="B73" s="86"/>
      <c r="C73" s="86"/>
      <c r="D73" s="86"/>
      <c r="E73" s="180" t="s">
        <v>279</v>
      </c>
      <c r="F73" s="182">
        <f>SQRT(6/F78)</f>
        <v>1</v>
      </c>
      <c r="G73" s="182" t="e">
        <f>SQRT(6/G78)</f>
        <v>#DIV/0!</v>
      </c>
      <c r="H73" s="179"/>
      <c r="I73" s="179"/>
      <c r="J73" s="86"/>
    </row>
    <row r="74" spans="1:12" s="84" customFormat="1">
      <c r="A74" s="86"/>
      <c r="B74" s="86"/>
      <c r="C74" s="86"/>
      <c r="D74" s="86"/>
      <c r="E74" s="180" t="s">
        <v>280</v>
      </c>
      <c r="F74" s="183" t="str">
        <f>IF(F72&gt;2*F73,"non-normal","normal")</f>
        <v>normal</v>
      </c>
      <c r="G74" s="182" t="e">
        <f>IF(G72&gt;2*G73,"non-normal","normal")</f>
        <v>#DIV/0!</v>
      </c>
      <c r="H74" s="179"/>
      <c r="I74" s="179"/>
      <c r="J74" s="86"/>
      <c r="K74" s="86"/>
      <c r="L74" s="86"/>
    </row>
    <row r="75" spans="1:12" s="84" customFormat="1">
      <c r="A75" s="86"/>
      <c r="B75" s="86"/>
      <c r="C75" s="86"/>
      <c r="D75" s="86"/>
      <c r="E75" s="180" t="s">
        <v>281</v>
      </c>
      <c r="F75" s="181">
        <f>KURT(B5:C7)</f>
        <v>-2.9322235172301974</v>
      </c>
      <c r="G75" s="181" t="e">
        <f>KURT(N72:O74)</f>
        <v>#DIV/0!</v>
      </c>
      <c r="H75" s="179"/>
      <c r="I75" s="179"/>
      <c r="J75" s="86"/>
      <c r="K75" s="86"/>
      <c r="L75" s="86"/>
    </row>
    <row r="76" spans="1:12" s="84" customFormat="1">
      <c r="A76" s="86" t="s">
        <v>104</v>
      </c>
      <c r="C76" s="86">
        <v>3</v>
      </c>
      <c r="D76" s="86"/>
      <c r="E76" s="180" t="s">
        <v>282</v>
      </c>
      <c r="F76" s="182">
        <f>SQRT(24/F78)</f>
        <v>2</v>
      </c>
      <c r="G76" s="182" t="e">
        <f>SQRT(24/G78)</f>
        <v>#DIV/0!</v>
      </c>
      <c r="H76" s="179"/>
      <c r="I76" s="179"/>
      <c r="J76" s="86"/>
      <c r="K76" s="86"/>
      <c r="L76" s="86"/>
    </row>
    <row r="77" spans="1:12" s="84" customFormat="1">
      <c r="A77" s="86"/>
      <c r="C77" s="86"/>
      <c r="D77" s="86"/>
      <c r="E77" s="180" t="s">
        <v>283</v>
      </c>
      <c r="F77" s="183" t="str">
        <f>IF(F75&gt;2*F76,"non-normal","normal")</f>
        <v>normal</v>
      </c>
      <c r="G77" s="182" t="e">
        <f>IF(G75&gt;2*G76,"non-normal","normal")</f>
        <v>#DIV/0!</v>
      </c>
      <c r="H77" s="179"/>
      <c r="I77" s="179"/>
      <c r="J77" s="86"/>
      <c r="K77" s="86"/>
      <c r="L77" s="86"/>
    </row>
    <row r="78" spans="1:12" s="84" customFormat="1" ht="22.5">
      <c r="A78" s="86"/>
      <c r="C78" s="86"/>
      <c r="D78" s="86"/>
      <c r="E78" s="180" t="s">
        <v>284</v>
      </c>
      <c r="F78" s="184">
        <f>COUNT(B5:C7)</f>
        <v>6</v>
      </c>
      <c r="G78" s="184">
        <f>COUNT(N72:O74)</f>
        <v>0</v>
      </c>
      <c r="H78" s="185" t="s">
        <v>285</v>
      </c>
      <c r="I78" s="186" t="s">
        <v>286</v>
      </c>
      <c r="J78" s="86"/>
      <c r="K78" s="86"/>
      <c r="L78" s="86"/>
    </row>
    <row r="79" spans="1:12" s="84" customFormat="1">
      <c r="A79" s="86" t="s">
        <v>105</v>
      </c>
      <c r="C79" s="92">
        <f>1/C46+1/C76</f>
        <v>0.5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106</v>
      </c>
      <c r="C83" s="93">
        <f>C70*C79</f>
        <v>1.5897139138429442E-15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107</v>
      </c>
      <c r="B89" s="86"/>
      <c r="C89" s="93">
        <f>SQRT(C83)</f>
        <v>3.9871216608512767E-8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108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109</v>
      </c>
      <c r="B95" s="91" t="s">
        <v>110</v>
      </c>
      <c r="C95" s="204">
        <f>TINV(2*0.01,C51)</f>
        <v>3.3649299973503766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12" s="84" customForma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</row>
    <row r="98" spans="1:12" s="84" customFormat="1">
      <c r="A98" s="15" t="s">
        <v>111</v>
      </c>
      <c r="B98" s="15"/>
      <c r="C98" s="40">
        <f>C65+C95*C89</f>
        <v>2.4580466849997923E-7</v>
      </c>
      <c r="D98" s="15" t="str">
        <f>D102</f>
        <v>lb/MW</v>
      </c>
      <c r="E98" s="86"/>
      <c r="G98" s="86"/>
      <c r="H98" s="86"/>
      <c r="I98" s="86"/>
      <c r="J98" s="86"/>
      <c r="K98" s="86"/>
      <c r="L98" s="86"/>
    </row>
    <row r="99" spans="1:12" s="84" customFormat="1">
      <c r="A99" s="15"/>
      <c r="B99" s="15"/>
      <c r="C99" s="15"/>
      <c r="D99" s="15"/>
      <c r="E99" s="86"/>
      <c r="F99" s="86"/>
      <c r="G99" s="86"/>
      <c r="H99" s="86"/>
      <c r="I99" s="86"/>
      <c r="J99" s="86"/>
      <c r="K99" s="86"/>
      <c r="L99" s="86"/>
    </row>
    <row r="100" spans="1:12" s="84" customFormat="1">
      <c r="A100" s="15"/>
      <c r="B100" s="15"/>
      <c r="C100" s="15"/>
      <c r="D100" s="15"/>
      <c r="E100" s="86"/>
      <c r="F100" s="86"/>
      <c r="G100" s="86"/>
      <c r="H100" s="86"/>
      <c r="I100" s="86"/>
      <c r="J100" s="86"/>
    </row>
    <row r="101" spans="1:12" s="84" customFormat="1">
      <c r="A101" s="15"/>
      <c r="B101" s="15"/>
      <c r="C101" s="15"/>
      <c r="D101" s="15"/>
      <c r="E101" s="86"/>
      <c r="F101" s="86"/>
      <c r="G101" s="86"/>
      <c r="H101" s="86"/>
      <c r="I101" s="86"/>
      <c r="J101" s="86"/>
    </row>
    <row r="102" spans="1:12" s="84" customFormat="1">
      <c r="A102" s="15" t="s">
        <v>316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9.6254681647940063E-7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</row>
    <row r="103" spans="1:12" s="84" customFormat="1">
      <c r="A103" s="15"/>
      <c r="B103" s="15"/>
      <c r="C103" s="15"/>
      <c r="D103" s="15"/>
      <c r="E103" s="86"/>
      <c r="F103" s="86"/>
      <c r="G103" s="86"/>
      <c r="H103" s="86"/>
      <c r="I103" s="86"/>
      <c r="J103" s="86"/>
    </row>
    <row r="104" spans="1:12" s="84" customFormat="1">
      <c r="A104" s="15"/>
      <c r="B104" s="15" t="s">
        <v>313</v>
      </c>
      <c r="C104" s="40">
        <f>IFERROR(IF(FIND("MM",B1,1)&gt;0,IF(C98&lt;C102,C102*1,C98*1),IF(C98&lt;C102,C102*1000,C98*1000)),IF(C98&lt;C102,C102*1000,C98*1000))</f>
        <v>9.6254681647940058E-4</v>
      </c>
      <c r="D104" s="15" t="str">
        <f>IFERROR(IF(FIND("MM",B1,1)&gt;0,"lb/MMBtu","lb/GW"),"lb/GW")</f>
        <v>lb/GW</v>
      </c>
      <c r="E104" s="86"/>
      <c r="F104" s="86"/>
      <c r="G104" s="86"/>
      <c r="H104" s="86"/>
      <c r="I104" s="86"/>
      <c r="J104" s="86"/>
    </row>
    <row r="105" spans="1:12" s="84" customFormat="1">
      <c r="A105" s="86"/>
      <c r="B105" s="88"/>
      <c r="C105" s="86"/>
      <c r="D105" s="86"/>
      <c r="E105" s="86"/>
      <c r="F105" s="86"/>
      <c r="G105" s="86"/>
      <c r="H105" s="86"/>
      <c r="I105" s="86"/>
      <c r="J105" s="86"/>
    </row>
    <row r="106" spans="1:12" s="84" customForma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</row>
    <row r="107" spans="1:12" s="84" customForma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</row>
    <row r="108" spans="1:12" s="84" customForma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</row>
    <row r="109" spans="1:12" s="84" customFormat="1">
      <c r="A109" s="86"/>
      <c r="B109" s="88"/>
      <c r="C109" s="86"/>
      <c r="D109" s="86"/>
      <c r="E109" s="86"/>
      <c r="F109" s="86"/>
      <c r="G109" s="86"/>
      <c r="H109" s="86"/>
      <c r="I109" s="86"/>
      <c r="J109" s="86"/>
    </row>
    <row r="110" spans="1:12" s="84" customForma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</row>
    <row r="111" spans="1:12" s="84" customForma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</row>
    <row r="112" spans="1:12" s="84" customForma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pageSetup orientation="portrait" r:id="rId1"/>
  <legacyDrawing r:id="rId2"/>
  <oleObjects>
    <oleObject progId="Equation.DSMT4" shapeId="70657" r:id="rId3"/>
    <oleObject progId="Equation.DSMT4" shapeId="70658" r:id="rId4"/>
    <oleObject progId="Equation.DSMT4" shapeId="70659" r:id="rId5"/>
    <oleObject progId="Equation.DSMT4" shapeId="70660" r:id="rId6"/>
    <oleObject progId="Equation.DSMT4" shapeId="70661" r:id="rId7"/>
    <oleObject progId="Equation.DSMT4" shapeId="70662" r:id="rId8"/>
    <oleObject progId="Equation.DSMT4" shapeId="70663" r:id="rId9"/>
    <oleObject progId="Equation.DSMT4" shapeId="70664" r:id="rId10"/>
    <oleObject progId="Equation.DSMT4" shapeId="70665" r:id="rId11"/>
    <oleObject progId="Equation.DSMT4" shapeId="70666" r:id="rId12"/>
    <oleObject progId="Equation.DSMT4" shapeId="70667" r:id="rId13"/>
    <oleObject progId="Equation.DSMT4" shapeId="70668" r:id="rId14"/>
  </oleObjects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>
    <tabColor rgb="FF92D050"/>
  </sheetPr>
  <dimension ref="A1:HJ210"/>
  <sheetViews>
    <sheetView workbookViewId="0">
      <selection activeCell="A103" sqref="A103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329" t="s">
        <v>94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>
      <c r="A2" s="127"/>
      <c r="B2" s="4">
        <v>1010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>
      <c r="A3" s="130" t="s">
        <v>95</v>
      </c>
      <c r="B3" s="4" t="s">
        <v>128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>
      <c r="A4" s="127" t="s">
        <v>96</v>
      </c>
      <c r="B4" s="4" t="s">
        <v>130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43">
        <v>4.4445457092479046E-8</v>
      </c>
      <c r="C5" s="123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43">
        <v>7.6539322435564827E-8</v>
      </c>
      <c r="C6" s="123"/>
      <c r="D6" s="17"/>
      <c r="E6" s="17"/>
      <c r="F6" s="1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43">
        <v>6.2162897052076005E-8</v>
      </c>
      <c r="C7" s="123"/>
      <c r="D7" s="17"/>
      <c r="E7" s="17"/>
      <c r="F7" s="17"/>
      <c r="G7" s="23"/>
      <c r="H7" s="23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 s="106"/>
      <c r="D8" s="110"/>
      <c r="E8" s="105"/>
      <c r="F8" s="113"/>
      <c r="G8" s="97"/>
      <c r="H8" s="97"/>
      <c r="I8" s="113"/>
      <c r="J8" s="104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0"/>
      <c r="AD8" s="70"/>
      <c r="AE8" s="70"/>
      <c r="AF8" s="70"/>
      <c r="AG8" s="111"/>
      <c r="AH8" s="70"/>
      <c r="AI8" s="70"/>
      <c r="AJ8" s="111"/>
      <c r="AK8" s="111"/>
      <c r="AL8" s="70"/>
      <c r="AM8" s="111"/>
      <c r="AN8" s="111"/>
      <c r="AO8" s="111"/>
      <c r="AP8" s="111"/>
      <c r="AQ8" s="111"/>
      <c r="AR8" s="111"/>
      <c r="AS8" s="111"/>
      <c r="AT8" s="111"/>
      <c r="AU8" s="70"/>
      <c r="AV8" s="70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6"/>
      <c r="D9" s="110"/>
      <c r="E9" s="105"/>
      <c r="F9" s="106"/>
      <c r="G9" s="105"/>
      <c r="H9" s="105"/>
      <c r="I9" s="106"/>
      <c r="J9" s="104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07"/>
      <c r="C10" s="106"/>
      <c r="D10" s="110"/>
      <c r="E10" s="105"/>
      <c r="F10" s="106"/>
      <c r="G10" s="105"/>
      <c r="H10" s="105"/>
      <c r="I10" s="106"/>
      <c r="J10" s="104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07"/>
      <c r="C11" s="106"/>
      <c r="D11" s="110"/>
      <c r="E11" s="105"/>
      <c r="F11" s="106"/>
      <c r="G11" s="105"/>
      <c r="H11" s="106"/>
      <c r="I11" s="106"/>
      <c r="J11" s="104"/>
      <c r="K11" s="105"/>
      <c r="L11" s="106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107"/>
      <c r="C12" s="106"/>
      <c r="D12" s="105"/>
      <c r="E12" s="105"/>
      <c r="F12" s="106"/>
      <c r="G12" s="105"/>
      <c r="H12" s="106"/>
      <c r="I12" s="106"/>
      <c r="J12" s="104"/>
      <c r="K12" s="105"/>
      <c r="L12" s="106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07"/>
      <c r="C13" s="106"/>
      <c r="D13" s="105"/>
      <c r="E13" s="105"/>
      <c r="F13" s="106"/>
      <c r="G13" s="105"/>
      <c r="H13" s="106"/>
      <c r="I13" s="106"/>
      <c r="J13" s="104"/>
      <c r="K13" s="105"/>
      <c r="L13" s="106"/>
      <c r="M13" s="103"/>
      <c r="AO13" s="108"/>
      <c r="AP13" s="99"/>
      <c r="BF13" s="99"/>
      <c r="DY13" s="100"/>
    </row>
    <row r="14" spans="1:218" ht="15">
      <c r="A14" s="106">
        <v>10</v>
      </c>
      <c r="B14" s="107"/>
      <c r="C14" s="105"/>
      <c r="D14" s="105"/>
      <c r="E14" s="105"/>
      <c r="F14" s="105"/>
      <c r="G14" s="105"/>
      <c r="H14" s="105"/>
      <c r="I14" s="105"/>
      <c r="J14" s="104"/>
      <c r="K14" s="105"/>
      <c r="L14" s="106"/>
      <c r="M14" s="103"/>
      <c r="AO14" s="108"/>
      <c r="DY14" s="100"/>
    </row>
    <row r="15" spans="1:218" ht="15">
      <c r="A15" s="106">
        <v>11</v>
      </c>
      <c r="B15" s="107"/>
      <c r="C15" s="105"/>
      <c r="D15" s="105"/>
      <c r="E15" s="105"/>
      <c r="F15" s="105"/>
      <c r="G15" s="105"/>
      <c r="H15" s="105"/>
      <c r="I15" s="105"/>
      <c r="J15" s="104"/>
      <c r="K15" s="105"/>
      <c r="L15" s="106"/>
      <c r="M15" s="103"/>
      <c r="AO15" s="108"/>
      <c r="DY15" s="100"/>
    </row>
    <row r="16" spans="1:218" ht="15">
      <c r="A16" s="106">
        <v>12</v>
      </c>
      <c r="B16" s="107"/>
      <c r="C16" s="105"/>
      <c r="D16" s="105"/>
      <c r="E16" s="105"/>
      <c r="F16" s="105"/>
      <c r="G16" s="105"/>
      <c r="H16" s="105"/>
      <c r="I16" s="105"/>
      <c r="J16" s="104"/>
      <c r="K16" s="105"/>
      <c r="L16" s="106"/>
      <c r="M16" s="103"/>
      <c r="AO16" s="108"/>
      <c r="DY16" s="100"/>
    </row>
    <row r="17" spans="1:129" ht="15">
      <c r="A17" s="106">
        <v>13</v>
      </c>
      <c r="B17" s="107"/>
      <c r="C17" s="105"/>
      <c r="D17" s="105"/>
      <c r="E17" s="105"/>
      <c r="F17" s="105"/>
      <c r="G17" s="105"/>
      <c r="H17" s="105"/>
      <c r="I17" s="105"/>
      <c r="J17" s="104"/>
      <c r="K17" s="105"/>
      <c r="L17" s="106"/>
      <c r="M17" s="103"/>
      <c r="AO17" s="108"/>
      <c r="DY17" s="100"/>
    </row>
    <row r="18" spans="1:129" ht="15">
      <c r="A18" s="106">
        <v>14</v>
      </c>
      <c r="B18" s="107"/>
      <c r="C18" s="105"/>
      <c r="D18" s="105"/>
      <c r="E18" s="105"/>
      <c r="F18" s="105"/>
      <c r="G18" s="105"/>
      <c r="H18" s="105"/>
      <c r="I18" s="105"/>
      <c r="J18" s="104"/>
      <c r="K18" s="105"/>
      <c r="L18" s="106"/>
      <c r="M18" s="103"/>
      <c r="AO18" s="108"/>
      <c r="DY18" s="100"/>
    </row>
    <row r="19" spans="1:129" ht="15">
      <c r="A19" s="106">
        <v>15</v>
      </c>
      <c r="B19" s="107"/>
      <c r="C19" s="105"/>
      <c r="D19" s="105"/>
      <c r="E19" s="105"/>
      <c r="F19" s="105"/>
      <c r="G19" s="105"/>
      <c r="H19" s="105"/>
      <c r="I19" s="105"/>
      <c r="J19" s="104"/>
      <c r="K19" s="105"/>
      <c r="L19" s="106"/>
      <c r="M19" s="103"/>
      <c r="AO19" s="108"/>
      <c r="DY19" s="100"/>
    </row>
    <row r="20" spans="1:129" ht="15">
      <c r="A20" s="106">
        <v>16</v>
      </c>
      <c r="B20" s="107"/>
      <c r="C20" s="105"/>
      <c r="D20" s="105"/>
      <c r="E20" s="105"/>
      <c r="F20" s="105"/>
      <c r="G20" s="105"/>
      <c r="H20" s="105"/>
      <c r="I20" s="105"/>
      <c r="J20" s="104"/>
      <c r="K20" s="105"/>
      <c r="L20" s="106"/>
      <c r="M20" s="103"/>
      <c r="AO20" s="108"/>
      <c r="DY20" s="100"/>
    </row>
    <row r="21" spans="1:129" ht="15">
      <c r="A21" s="106">
        <v>17</v>
      </c>
      <c r="B21" s="107"/>
      <c r="C21" s="105"/>
      <c r="D21" s="105"/>
      <c r="E21" s="105"/>
      <c r="F21" s="105"/>
      <c r="G21" s="105"/>
      <c r="H21" s="105"/>
      <c r="I21" s="105"/>
      <c r="J21" s="104"/>
      <c r="K21" s="105"/>
      <c r="L21" s="106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B22" s="107"/>
      <c r="C22" s="105"/>
      <c r="D22" s="105"/>
      <c r="E22" s="105"/>
      <c r="F22" s="105"/>
      <c r="G22" s="105"/>
      <c r="H22" s="105"/>
      <c r="I22" s="105"/>
      <c r="J22" s="104"/>
      <c r="K22" s="105"/>
      <c r="L22" s="106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B23" s="107"/>
      <c r="C23" s="105"/>
      <c r="D23" s="105"/>
      <c r="E23" s="105"/>
      <c r="F23" s="105"/>
      <c r="G23" s="105"/>
      <c r="H23" s="105"/>
      <c r="I23" s="105"/>
      <c r="J23" s="104"/>
      <c r="K23" s="105"/>
      <c r="L23" s="106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B24" s="107"/>
      <c r="C24" s="105"/>
      <c r="D24" s="105"/>
      <c r="E24" s="105"/>
      <c r="F24" s="105"/>
      <c r="G24" s="105"/>
      <c r="H24" s="105"/>
      <c r="I24" s="105"/>
      <c r="J24" s="104"/>
      <c r="K24" s="105"/>
      <c r="L24" s="106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B25" s="107"/>
      <c r="C25" s="105"/>
      <c r="D25" s="105"/>
      <c r="E25" s="105"/>
      <c r="F25" s="105"/>
      <c r="G25" s="105"/>
      <c r="H25" s="105"/>
      <c r="I25" s="105"/>
      <c r="J25" s="109"/>
      <c r="K25" s="105"/>
      <c r="L25" s="106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97</v>
      </c>
      <c r="B41" s="86">
        <f t="shared" ref="B41" si="0">COUNT(B5:B39)</f>
        <v>3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98</v>
      </c>
      <c r="C43" s="89">
        <v>1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99</v>
      </c>
      <c r="C46" s="86">
        <f>SUM(B41:EB41)</f>
        <v>3</v>
      </c>
      <c r="D46" s="86"/>
      <c r="E46" s="86"/>
      <c r="F46" s="86"/>
      <c r="G46" s="86"/>
      <c r="H46" s="86"/>
      <c r="I46" s="86"/>
      <c r="J46" s="86"/>
      <c r="Q46" s="330" t="s">
        <v>116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331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2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100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101</v>
      </c>
      <c r="B58" s="96">
        <f t="shared" ref="B58" si="1">AVERAGE(B5:B39)</f>
        <v>6.1049225526706622E-8</v>
      </c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6.1049225526706622E-8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102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103</v>
      </c>
      <c r="B70" s="95"/>
      <c r="C70" s="93">
        <f>VAR(B5:EB39)</f>
        <v>2.5843424636484456E-16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104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105</v>
      </c>
      <c r="C79" s="92">
        <f>1/C46+1/C76</f>
        <v>0.66666666666666663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106</v>
      </c>
      <c r="C83" s="93">
        <f>C70*C79</f>
        <v>1.7228949757656302E-16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107</v>
      </c>
      <c r="B89" s="86"/>
      <c r="C89" s="93">
        <f>SQRT(C83)</f>
        <v>1.3125909399983037E-8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108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109</v>
      </c>
      <c r="B95" s="91" t="s">
        <v>110</v>
      </c>
      <c r="C95" s="204">
        <f>TINV(2*0.01,C51)</f>
        <v>6.9645567339634358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12" s="84" customForma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</row>
    <row r="98" spans="1:12" s="84" customFormat="1">
      <c r="A98" s="15" t="s">
        <v>111</v>
      </c>
      <c r="B98" s="15"/>
      <c r="C98" s="40">
        <f>C65+C95*C89</f>
        <v>1.5246536622775246E-7</v>
      </c>
      <c r="D98" s="15" t="str">
        <f>D102</f>
        <v>lb/MW</v>
      </c>
      <c r="E98" s="86"/>
      <c r="G98" s="86"/>
      <c r="H98" s="86"/>
      <c r="I98" s="86"/>
      <c r="J98" s="86"/>
      <c r="K98" s="86"/>
      <c r="L98" s="86"/>
    </row>
    <row r="99" spans="1:12" s="84" customFormat="1">
      <c r="A99" s="15"/>
      <c r="B99" s="15"/>
      <c r="C99" s="15"/>
      <c r="D99" s="15"/>
      <c r="E99" s="86"/>
      <c r="F99" s="86"/>
      <c r="G99" s="86"/>
      <c r="H99" s="86"/>
      <c r="I99" s="86"/>
      <c r="J99" s="86"/>
      <c r="K99" s="86"/>
      <c r="L99" s="86"/>
    </row>
    <row r="100" spans="1:12" s="84" customFormat="1">
      <c r="A100" s="15"/>
      <c r="B100" s="15"/>
      <c r="C100" s="15"/>
      <c r="D100" s="15"/>
      <c r="E100" s="86"/>
      <c r="F100" s="86"/>
      <c r="G100" s="86"/>
      <c r="H100" s="86"/>
      <c r="I100" s="86"/>
      <c r="J100" s="86"/>
    </row>
    <row r="101" spans="1:12" s="84" customFormat="1">
      <c r="A101" s="15"/>
      <c r="B101" s="15"/>
      <c r="C101" s="15"/>
      <c r="D101" s="15"/>
      <c r="E101" s="86"/>
      <c r="F101" s="86"/>
      <c r="G101" s="86"/>
      <c r="H101" s="86"/>
      <c r="I101" s="86"/>
      <c r="J101" s="86"/>
    </row>
    <row r="102" spans="1:12" s="84" customFormat="1">
      <c r="A102" s="15" t="s">
        <v>316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9.6254681647940063E-7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</row>
    <row r="103" spans="1:12" s="84" customFormat="1">
      <c r="A103" s="15"/>
      <c r="B103" s="15"/>
      <c r="C103" s="15"/>
      <c r="D103" s="15"/>
      <c r="E103" s="86"/>
      <c r="F103" s="86"/>
      <c r="G103" s="86"/>
      <c r="H103" s="86"/>
      <c r="I103" s="86"/>
      <c r="J103" s="86"/>
    </row>
    <row r="104" spans="1:12" s="84" customFormat="1">
      <c r="A104" s="15"/>
      <c r="B104" s="15" t="s">
        <v>313</v>
      </c>
      <c r="C104" s="40">
        <f>IFERROR(IF(FIND("MM",B1,1)&gt;0,IF(C98&lt;C102,C102*1,C98*1),IF(C98&lt;C102,C102*1000,C98*1000)),IF(C98&lt;C102,C102*1000,C98*1000))</f>
        <v>9.6254681647940058E-4</v>
      </c>
      <c r="D104" s="15" t="str">
        <f>IFERROR(IF(FIND("MM",B1,1)&gt;0,"lb/MMBtu","lb/GW"),"lb/GW")</f>
        <v>lb/GW</v>
      </c>
      <c r="E104" s="86"/>
      <c r="F104" s="86"/>
      <c r="G104" s="86"/>
      <c r="H104" s="86"/>
      <c r="I104" s="86"/>
      <c r="J104" s="86"/>
    </row>
    <row r="105" spans="1:12" s="84" customFormat="1">
      <c r="A105" s="86"/>
      <c r="B105" s="88"/>
      <c r="C105" s="86"/>
      <c r="D105" s="86"/>
      <c r="E105" s="86"/>
      <c r="F105" s="86"/>
      <c r="G105" s="86"/>
      <c r="H105" s="86"/>
      <c r="I105" s="86"/>
      <c r="J105" s="86"/>
    </row>
    <row r="106" spans="1:12" s="84" customForma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</row>
    <row r="107" spans="1:12" s="84" customForma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</row>
    <row r="108" spans="1:12" s="84" customForma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</row>
    <row r="109" spans="1:12" s="84" customFormat="1">
      <c r="A109" s="86"/>
      <c r="B109" s="88"/>
      <c r="C109" s="86"/>
      <c r="D109" s="86"/>
      <c r="E109" s="86"/>
      <c r="F109" s="86"/>
      <c r="G109" s="86"/>
      <c r="H109" s="86"/>
      <c r="I109" s="86"/>
      <c r="J109" s="86"/>
    </row>
    <row r="110" spans="1:12" s="84" customForma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</row>
    <row r="111" spans="1:12" s="84" customForma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</row>
    <row r="112" spans="1:12" s="84" customForma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71681" r:id="rId2"/>
    <oleObject progId="Equation.DSMT4" shapeId="71682" r:id="rId3"/>
    <oleObject progId="Equation.DSMT4" shapeId="71683" r:id="rId4"/>
    <oleObject progId="Equation.DSMT4" shapeId="71684" r:id="rId5"/>
    <oleObject progId="Equation.DSMT4" shapeId="71685" r:id="rId6"/>
    <oleObject progId="Equation.DSMT4" shapeId="71686" r:id="rId7"/>
    <oleObject progId="Equation.DSMT4" shapeId="71687" r:id="rId8"/>
    <oleObject progId="Equation.DSMT4" shapeId="71688" r:id="rId9"/>
    <oleObject progId="Equation.DSMT4" shapeId="71689" r:id="rId10"/>
    <oleObject progId="Equation.DSMT4" shapeId="71690" r:id="rId11"/>
    <oleObject progId="Equation.DSMT4" shapeId="71691" r:id="rId12"/>
    <oleObject progId="Equation.DSMT4" shapeId="71692" r:id="rId13"/>
  </oleObjects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>
    <tabColor rgb="FF92D050"/>
  </sheetPr>
  <dimension ref="A1:HJ210"/>
  <sheetViews>
    <sheetView topLeftCell="A39" workbookViewId="0">
      <selection activeCell="D9" sqref="D9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 ht="15">
      <c r="A2" s="83"/>
      <c r="B2" s="4">
        <v>1010</v>
      </c>
      <c r="C2" s="4">
        <v>7242</v>
      </c>
      <c r="D2" s="74"/>
      <c r="E2" s="74"/>
      <c r="F2" s="74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 ht="15">
      <c r="A3" s="8" t="s">
        <v>95</v>
      </c>
      <c r="B3" s="4" t="s">
        <v>128</v>
      </c>
      <c r="C3" s="4" t="s">
        <v>132</v>
      </c>
      <c r="D3" s="74"/>
      <c r="E3" s="74"/>
      <c r="F3" s="74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 ht="15">
      <c r="A4" s="83" t="s">
        <v>96</v>
      </c>
      <c r="B4" s="4" t="s">
        <v>130</v>
      </c>
      <c r="C4" s="4" t="s">
        <v>133</v>
      </c>
      <c r="D4" s="74"/>
      <c r="E4" s="74"/>
      <c r="F4" s="7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4.3899998303231769E-8</v>
      </c>
      <c r="C5" s="143">
        <v>1.2240245439443243E-7</v>
      </c>
      <c r="D5" s="133"/>
      <c r="E5" s="133"/>
      <c r="F5" s="13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4.8899998716933624E-8</v>
      </c>
      <c r="C6" s="143">
        <v>6.5538671378817526E-8</v>
      </c>
      <c r="D6" s="133"/>
      <c r="E6" s="133"/>
      <c r="F6" s="13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8.769999837454634E-9</v>
      </c>
      <c r="C7" s="143">
        <v>6.4521060494371341E-8</v>
      </c>
      <c r="D7" s="133"/>
      <c r="E7" s="133"/>
      <c r="F7" s="13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.75">
      <c r="A8" s="16">
        <v>4</v>
      </c>
      <c r="B8" s="210"/>
      <c r="C8" s="210"/>
      <c r="D8" s="68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140"/>
      <c r="C9" s="140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C10" s="16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AP11" s="26"/>
      <c r="BN11" s="23"/>
      <c r="BO11" s="23"/>
      <c r="CD11" s="26"/>
      <c r="DY11" s="29"/>
    </row>
    <row r="12" spans="1:218" ht="15">
      <c r="A12" s="16">
        <v>8</v>
      </c>
      <c r="B12" s="61"/>
      <c r="C12" s="16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C13" s="16"/>
      <c r="AO13" s="31"/>
      <c r="AP13" s="26"/>
      <c r="BF13" s="26"/>
      <c r="DY13" s="29"/>
    </row>
    <row r="14" spans="1:218" ht="15">
      <c r="A14" s="16">
        <v>10</v>
      </c>
      <c r="B14" s="61"/>
      <c r="C14" s="30"/>
      <c r="AO14" s="31"/>
      <c r="DY14" s="29"/>
    </row>
    <row r="15" spans="1:218" ht="15">
      <c r="A15" s="16">
        <v>11</v>
      </c>
      <c r="B15" s="61"/>
      <c r="C15" s="30"/>
      <c r="AO15" s="31"/>
      <c r="DY15" s="29"/>
    </row>
    <row r="16" spans="1:218" ht="15">
      <c r="A16" s="16">
        <v>12</v>
      </c>
      <c r="B16" s="61"/>
      <c r="C16" s="30"/>
      <c r="AO16" s="31"/>
      <c r="DY16" s="29"/>
    </row>
    <row r="17" spans="1:129" ht="15">
      <c r="A17" s="16">
        <v>13</v>
      </c>
      <c r="B17" s="61"/>
      <c r="C17" s="30"/>
      <c r="AO17" s="31"/>
      <c r="DY17" s="29"/>
    </row>
    <row r="18" spans="1:129" ht="15">
      <c r="A18" s="16">
        <v>14</v>
      </c>
      <c r="B18" s="61"/>
      <c r="C18" s="30"/>
      <c r="AO18" s="31"/>
      <c r="DY18" s="29"/>
    </row>
    <row r="19" spans="1:129" ht="15">
      <c r="A19" s="16">
        <v>15</v>
      </c>
      <c r="B19" s="61"/>
      <c r="C19" s="30"/>
      <c r="AO19" s="31"/>
      <c r="DY19" s="29"/>
    </row>
    <row r="20" spans="1:129" ht="15">
      <c r="A20" s="16">
        <v>16</v>
      </c>
      <c r="B20" s="61"/>
      <c r="C20" s="30"/>
      <c r="AO20" s="31"/>
      <c r="DY20" s="29"/>
    </row>
    <row r="21" spans="1:129" ht="15">
      <c r="A21" s="16">
        <v>17</v>
      </c>
      <c r="B21" s="61"/>
      <c r="C21" s="30"/>
      <c r="DY21" s="29"/>
    </row>
    <row r="22" spans="1:129" ht="15">
      <c r="A22" s="16">
        <v>18</v>
      </c>
      <c r="B22" s="61"/>
      <c r="C22" s="30"/>
      <c r="DY22" s="29"/>
    </row>
    <row r="23" spans="1:129" ht="15">
      <c r="A23" s="16">
        <v>19</v>
      </c>
      <c r="B23" s="61"/>
      <c r="C23" s="30"/>
      <c r="DY23" s="29"/>
    </row>
    <row r="24" spans="1:129" ht="15">
      <c r="A24" s="16">
        <v>20</v>
      </c>
      <c r="B24" s="61"/>
      <c r="C24" s="30"/>
      <c r="D24" s="30"/>
      <c r="E24" s="30"/>
      <c r="DY24" s="29"/>
    </row>
    <row r="25" spans="1:129" ht="15">
      <c r="A25" s="16">
        <v>21</v>
      </c>
      <c r="B25" s="61"/>
      <c r="C25" s="30"/>
      <c r="D25" s="30"/>
      <c r="E25" s="30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 t="shared" ref="B41:C41" si="0">COUNT(B5:B39)</f>
        <v>3</v>
      </c>
      <c r="C41" s="15">
        <f t="shared" si="0"/>
        <v>3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2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6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5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 t="shared" ref="B58:C58" si="1">AVERAGE(B5:B39)</f>
        <v>3.3856665619206673E-8</v>
      </c>
      <c r="C58" s="35">
        <f t="shared" si="1"/>
        <v>8.4154062089207102E-8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5.9005363854206884E-8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 ht="22.5">
      <c r="A70" s="34" t="s">
        <v>103</v>
      </c>
      <c r="B70" s="38"/>
      <c r="C70" s="40">
        <f>VAR(B5:EB39)</f>
        <v>1.3892360752969641E-15</v>
      </c>
      <c r="D70" s="40"/>
      <c r="E70" s="177"/>
      <c r="F70" s="178" t="s">
        <v>276</v>
      </c>
      <c r="G70" s="178" t="s">
        <v>277</v>
      </c>
      <c r="H70" s="179"/>
      <c r="I70" s="179"/>
      <c r="J70" s="38"/>
      <c r="K70" s="39"/>
    </row>
    <row r="71" spans="1:12">
      <c r="A71" s="15"/>
      <c r="B71" s="15"/>
      <c r="C71" s="15"/>
      <c r="D71" s="15"/>
      <c r="E71" s="177"/>
      <c r="F71" s="177"/>
      <c r="G71" s="177"/>
      <c r="H71" s="179"/>
      <c r="I71" s="179"/>
      <c r="J71" s="15"/>
    </row>
    <row r="72" spans="1:12">
      <c r="A72" s="15"/>
      <c r="B72" s="15"/>
      <c r="C72" s="15"/>
      <c r="D72" s="15"/>
      <c r="E72" s="180" t="s">
        <v>278</v>
      </c>
      <c r="F72" s="181">
        <f>SKEW(B5:C7)</f>
        <v>0.71841827411163084</v>
      </c>
      <c r="G72" s="181" t="e">
        <f>SKEW(N72:O74)</f>
        <v>#DIV/0!</v>
      </c>
      <c r="H72" s="179"/>
      <c r="I72" s="179"/>
      <c r="J72" s="15"/>
    </row>
    <row r="73" spans="1:12">
      <c r="A73" s="15"/>
      <c r="B73" s="15"/>
      <c r="C73" s="15"/>
      <c r="D73" s="15"/>
      <c r="E73" s="180" t="s">
        <v>279</v>
      </c>
      <c r="F73" s="182">
        <f>SQRT(6/F78)</f>
        <v>1</v>
      </c>
      <c r="G73" s="182" t="e">
        <f>SQRT(6/G78)</f>
        <v>#DIV/0!</v>
      </c>
      <c r="H73" s="179"/>
      <c r="I73" s="179"/>
      <c r="J73" s="15"/>
    </row>
    <row r="74" spans="1:12">
      <c r="A74" s="15"/>
      <c r="B74" s="15"/>
      <c r="C74" s="15"/>
      <c r="D74" s="15"/>
      <c r="E74" s="180" t="s">
        <v>280</v>
      </c>
      <c r="F74" s="183" t="str">
        <f>IF(F72&gt;2*F73,"non-normal","normal")</f>
        <v>normal</v>
      </c>
      <c r="G74" s="182" t="e">
        <f>IF(G72&gt;2*G73,"non-normal","normal")</f>
        <v>#DIV/0!</v>
      </c>
      <c r="H74" s="179"/>
      <c r="I74" s="179"/>
      <c r="J74" s="15"/>
      <c r="K74" s="15"/>
      <c r="L74" s="15"/>
    </row>
    <row r="75" spans="1:12">
      <c r="A75" s="15"/>
      <c r="B75" s="15"/>
      <c r="C75" s="15"/>
      <c r="D75" s="15"/>
      <c r="E75" s="180" t="s">
        <v>281</v>
      </c>
      <c r="F75" s="181">
        <f>KURT(B5:C7)</f>
        <v>1.942510348612295</v>
      </c>
      <c r="G75" s="181" t="e">
        <f>KURT(N72:O74)</f>
        <v>#DIV/0!</v>
      </c>
      <c r="H75" s="179"/>
      <c r="I75" s="179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80" t="s">
        <v>282</v>
      </c>
      <c r="F76" s="182">
        <f>SQRT(24/F78)</f>
        <v>2</v>
      </c>
      <c r="G76" s="182" t="e">
        <f>SQRT(24/G78)</f>
        <v>#DIV/0!</v>
      </c>
      <c r="H76" s="179"/>
      <c r="I76" s="179"/>
      <c r="J76" s="15"/>
      <c r="K76" s="15"/>
      <c r="L76" s="15"/>
    </row>
    <row r="77" spans="1:12">
      <c r="A77" s="15"/>
      <c r="C77" s="15"/>
      <c r="D77" s="15"/>
      <c r="E77" s="180" t="s">
        <v>283</v>
      </c>
      <c r="F77" s="183" t="str">
        <f>IF(F75&gt;2*F76,"non-normal","normal")</f>
        <v>normal</v>
      </c>
      <c r="G77" s="182" t="e">
        <f>IF(G75&gt;2*G76,"non-normal","normal")</f>
        <v>#DIV/0!</v>
      </c>
      <c r="H77" s="179"/>
      <c r="I77" s="179"/>
      <c r="J77" s="15"/>
      <c r="K77" s="15"/>
      <c r="L77" s="15"/>
    </row>
    <row r="78" spans="1:12" ht="22.5">
      <c r="A78" s="15"/>
      <c r="C78" s="15"/>
      <c r="D78" s="15"/>
      <c r="E78" s="180" t="s">
        <v>284</v>
      </c>
      <c r="F78" s="184">
        <f>COUNT(B5:C7)</f>
        <v>6</v>
      </c>
      <c r="G78" s="184">
        <f>COUNT(N72:O74)</f>
        <v>0</v>
      </c>
      <c r="H78" s="185" t="s">
        <v>285</v>
      </c>
      <c r="I78" s="186" t="s">
        <v>286</v>
      </c>
      <c r="J78" s="15"/>
      <c r="K78" s="15"/>
      <c r="L78" s="15"/>
    </row>
    <row r="79" spans="1:12">
      <c r="A79" s="15" t="s">
        <v>105</v>
      </c>
      <c r="C79" s="41">
        <f>1/C46+1/C76</f>
        <v>0.5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6.9461803764848205E-16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2.6355607328393746E-8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3.3649299973503766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1.4769013755190641E-7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317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3.6095505617977529E-8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1.4769013755190641E-7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54273" r:id="rId2"/>
    <oleObject progId="Equation.DSMT4" shapeId="54274" r:id="rId3"/>
    <oleObject progId="Equation.DSMT4" shapeId="54275" r:id="rId4"/>
    <oleObject progId="Equation.DSMT4" shapeId="54276" r:id="rId5"/>
    <oleObject progId="Equation.DSMT4" shapeId="54277" r:id="rId6"/>
    <oleObject progId="Equation.DSMT4" shapeId="54278" r:id="rId7"/>
    <oleObject progId="Equation.DSMT4" shapeId="54279" r:id="rId8"/>
    <oleObject progId="Equation.DSMT4" shapeId="54280" r:id="rId9"/>
    <oleObject progId="Equation.DSMT4" shapeId="54281" r:id="rId10"/>
    <oleObject progId="Equation.DSMT4" shapeId="54282" r:id="rId11"/>
    <oleObject progId="Equation.DSMT4" shapeId="54283" r:id="rId12"/>
    <oleObject progId="Equation.DSMT4" shapeId="54284" r:id="rId13"/>
  </oleObject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>
    <tabColor rgb="FF92D050"/>
  </sheetPr>
  <dimension ref="A1:HJ210"/>
  <sheetViews>
    <sheetView workbookViewId="0">
      <selection activeCell="A102" sqref="A102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>
      <c r="A2" s="83"/>
      <c r="B2" s="4">
        <v>1010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>
      <c r="A3" s="8" t="s">
        <v>95</v>
      </c>
      <c r="B3" s="4" t="s">
        <v>128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>
      <c r="A4" s="83" t="s">
        <v>96</v>
      </c>
      <c r="B4" s="4" t="s">
        <v>130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4.3899998303231769E-8</v>
      </c>
      <c r="C5" s="62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4.8899998716933624E-8</v>
      </c>
      <c r="C6" s="62"/>
      <c r="D6" s="17"/>
      <c r="E6" s="17"/>
      <c r="F6" s="17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8.769999837454634E-9</v>
      </c>
      <c r="C7" s="62"/>
      <c r="D7" s="17"/>
      <c r="E7" s="17"/>
      <c r="F7" s="17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B8" s="61"/>
      <c r="C8" s="16"/>
      <c r="D8" s="68"/>
      <c r="E8" s="30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1"/>
      <c r="C9" s="16"/>
      <c r="D9" s="68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C10" s="16"/>
      <c r="D10" s="68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1"/>
      <c r="C11" s="16"/>
      <c r="D11" s="68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1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1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1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1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1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1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1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1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3.3856665619206673E-8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3.3856665619206673E-8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103</v>
      </c>
      <c r="B70" s="38"/>
      <c r="C70" s="40">
        <f>VAR(B5:EB39)</f>
        <v>4.7825560106825129E-16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105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3.1883706737883418E-16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1.7856009279198816E-8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6.9645567339634358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1.5821585528636436E-7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317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3.6095505617977529E-8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1.5821585528636436E-7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55297" r:id="rId2"/>
    <oleObject progId="Equation.DSMT4" shapeId="55298" r:id="rId3"/>
    <oleObject progId="Equation.DSMT4" shapeId="55299" r:id="rId4"/>
    <oleObject progId="Equation.DSMT4" shapeId="55300" r:id="rId5"/>
    <oleObject progId="Equation.DSMT4" shapeId="55301" r:id="rId6"/>
    <oleObject progId="Equation.DSMT4" shapeId="55302" r:id="rId7"/>
    <oleObject progId="Equation.DSMT4" shapeId="55303" r:id="rId8"/>
    <oleObject progId="Equation.DSMT4" shapeId="55304" r:id="rId9"/>
    <oleObject progId="Equation.DSMT4" shapeId="55305" r:id="rId10"/>
    <oleObject progId="Equation.DSMT4" shapeId="55306" r:id="rId11"/>
    <oleObject progId="Equation.DSMT4" shapeId="55307" r:id="rId12"/>
    <oleObject progId="Equation.DSMT4" shapeId="55308" r:id="rId13"/>
  </oleObjects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>
    <tabColor rgb="FF92D050"/>
  </sheetPr>
  <dimension ref="A1:HJ210"/>
  <sheetViews>
    <sheetView topLeftCell="A40" workbookViewId="0">
      <selection activeCell="G58" sqref="G58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329" t="s">
        <v>94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15">
      <c r="A2" s="127"/>
      <c r="B2" s="4">
        <v>1010</v>
      </c>
      <c r="C2" s="4">
        <v>7242</v>
      </c>
      <c r="D2" s="74"/>
      <c r="E2" s="74"/>
      <c r="F2" s="7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95</v>
      </c>
      <c r="B3" s="4" t="s">
        <v>128</v>
      </c>
      <c r="C3" s="4" t="s">
        <v>132</v>
      </c>
      <c r="D3" s="74"/>
      <c r="E3" s="74"/>
      <c r="F3" s="7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96</v>
      </c>
      <c r="B4" s="4" t="s">
        <v>130</v>
      </c>
      <c r="C4" s="4" t="s">
        <v>133</v>
      </c>
      <c r="D4" s="74"/>
      <c r="E4" s="74"/>
      <c r="F4" s="7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43">
        <v>4.4445454250308103E-7</v>
      </c>
      <c r="C5" s="143">
        <v>1.2076787925252574E-6</v>
      </c>
      <c r="D5" s="135"/>
      <c r="E5" s="135"/>
      <c r="F5" s="135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43">
        <v>4.9507582389196614E-7</v>
      </c>
      <c r="C6" s="143">
        <v>6.4663458942959551E-7</v>
      </c>
      <c r="D6" s="137"/>
      <c r="E6" s="137"/>
      <c r="F6" s="139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43">
        <v>8.8789668950539635E-8</v>
      </c>
      <c r="C7" s="143">
        <v>6.3659445004304871E-7</v>
      </c>
      <c r="D7" s="137"/>
      <c r="E7" s="137"/>
      <c r="F7" s="139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.75">
      <c r="A8" s="106">
        <v>4</v>
      </c>
      <c r="B8" s="210"/>
      <c r="C8" s="210"/>
      <c r="D8" s="110"/>
      <c r="E8" s="105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0"/>
      <c r="AD8" s="70"/>
      <c r="AE8" s="70"/>
      <c r="AF8" s="70"/>
      <c r="AG8" s="111"/>
      <c r="AH8" s="70"/>
      <c r="AI8" s="70"/>
      <c r="AJ8" s="111"/>
      <c r="AK8" s="111"/>
      <c r="AL8" s="70"/>
      <c r="AM8" s="111"/>
      <c r="AN8" s="111"/>
      <c r="AO8" s="111"/>
      <c r="AP8" s="111"/>
      <c r="AQ8" s="111"/>
      <c r="AR8" s="111"/>
      <c r="AS8" s="111"/>
      <c r="AT8" s="111"/>
      <c r="AU8" s="70"/>
      <c r="AV8" s="70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40"/>
      <c r="C9" s="140"/>
      <c r="D9" s="74"/>
      <c r="E9" s="74"/>
      <c r="F9" s="74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61"/>
      <c r="C10" s="16"/>
      <c r="D10" s="74"/>
      <c r="E10" s="74"/>
      <c r="F10" s="74"/>
      <c r="G10"/>
      <c r="H10"/>
      <c r="I10"/>
      <c r="J10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61"/>
      <c r="C11" s="16"/>
      <c r="D11" s="74"/>
      <c r="E11" s="74"/>
      <c r="F11" s="74"/>
      <c r="G11"/>
      <c r="H11"/>
      <c r="I11"/>
      <c r="J11"/>
      <c r="AP11" s="99"/>
      <c r="BN11" s="23"/>
      <c r="BO11" s="23"/>
      <c r="CD11" s="99"/>
      <c r="DY11" s="100"/>
    </row>
    <row r="12" spans="1:218" ht="15">
      <c r="A12" s="106">
        <v>8</v>
      </c>
      <c r="B12" s="61"/>
      <c r="C12" s="145"/>
      <c r="D12" s="74"/>
      <c r="E12" s="74"/>
      <c r="F12" s="74"/>
      <c r="G12"/>
      <c r="H12"/>
      <c r="I12"/>
      <c r="J12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61"/>
      <c r="C13" s="145"/>
      <c r="D13" s="133"/>
      <c r="E13" s="133"/>
      <c r="F13" s="133"/>
      <c r="G13"/>
      <c r="H13"/>
      <c r="I13"/>
      <c r="J13"/>
      <c r="AO13" s="108"/>
      <c r="AP13" s="99"/>
      <c r="BF13" s="99"/>
      <c r="DY13" s="100"/>
    </row>
    <row r="14" spans="1:218" ht="15">
      <c r="A14" s="106">
        <v>10</v>
      </c>
      <c r="B14" s="61"/>
      <c r="C14" s="145"/>
      <c r="D14" s="133"/>
      <c r="E14" s="133"/>
      <c r="F14" s="133"/>
      <c r="G14"/>
      <c r="H14"/>
      <c r="I14"/>
      <c r="J14"/>
      <c r="AO14" s="108"/>
      <c r="DY14" s="100"/>
    </row>
    <row r="15" spans="1:218" ht="15">
      <c r="A15" s="106">
        <v>11</v>
      </c>
      <c r="B15" s="61"/>
      <c r="C15" s="30"/>
      <c r="D15" s="133"/>
      <c r="E15" s="133"/>
      <c r="F15" s="133"/>
      <c r="G15"/>
      <c r="H15"/>
      <c r="I15"/>
      <c r="J15"/>
      <c r="AO15" s="108"/>
      <c r="DY15" s="100"/>
    </row>
    <row r="16" spans="1:218" ht="15">
      <c r="A16" s="106">
        <v>12</v>
      </c>
      <c r="B16" s="61"/>
      <c r="C16" s="30"/>
      <c r="D16" s="74"/>
      <c r="E16" s="74"/>
      <c r="F16" s="74"/>
      <c r="G16"/>
      <c r="H16"/>
      <c r="I16"/>
      <c r="J16"/>
      <c r="AO16" s="108"/>
      <c r="DY16" s="100"/>
    </row>
    <row r="17" spans="1:129" ht="15">
      <c r="A17" s="106">
        <v>13</v>
      </c>
      <c r="B17" s="61"/>
      <c r="C17" s="30"/>
      <c r="D17" s="74"/>
      <c r="E17" s="74"/>
      <c r="F17" s="74"/>
      <c r="G17"/>
      <c r="H17"/>
      <c r="I17"/>
      <c r="J17"/>
      <c r="AO17" s="108"/>
      <c r="DY17" s="100"/>
    </row>
    <row r="18" spans="1:129" ht="15">
      <c r="A18" s="106">
        <v>14</v>
      </c>
      <c r="B18" s="61"/>
      <c r="C18" s="30"/>
      <c r="D18" s="74"/>
      <c r="E18" s="74"/>
      <c r="F18" s="74"/>
      <c r="G18"/>
      <c r="H18"/>
      <c r="I18"/>
      <c r="J18"/>
      <c r="AO18" s="108"/>
      <c r="DY18" s="100"/>
    </row>
    <row r="19" spans="1:129" ht="15">
      <c r="A19" s="106">
        <v>15</v>
      </c>
      <c r="B19" s="61"/>
      <c r="C19" s="30"/>
      <c r="D19" s="133"/>
      <c r="E19" s="133"/>
      <c r="F19" s="133"/>
      <c r="G19"/>
      <c r="H19"/>
      <c r="I19"/>
      <c r="J19"/>
      <c r="AO19" s="108"/>
      <c r="DY19" s="100"/>
    </row>
    <row r="20" spans="1:129" ht="15">
      <c r="A20" s="106">
        <v>16</v>
      </c>
      <c r="B20" s="61"/>
      <c r="C20" s="30"/>
      <c r="D20" s="133"/>
      <c r="E20" s="133"/>
      <c r="F20" s="133"/>
      <c r="G20"/>
      <c r="H20"/>
      <c r="I20"/>
      <c r="J20"/>
      <c r="AO20" s="108"/>
      <c r="DY20" s="100"/>
    </row>
    <row r="21" spans="1:129" ht="15">
      <c r="A21" s="106">
        <v>17</v>
      </c>
      <c r="B21" s="61"/>
      <c r="C21" s="30"/>
      <c r="D21" s="133"/>
      <c r="E21" s="133"/>
      <c r="F21" s="133"/>
      <c r="G21"/>
      <c r="H21"/>
      <c r="I21"/>
      <c r="J21"/>
      <c r="DY21" s="100"/>
    </row>
    <row r="22" spans="1:129">
      <c r="A22" s="106">
        <v>18</v>
      </c>
      <c r="G22"/>
      <c r="H22"/>
      <c r="I22"/>
      <c r="J22"/>
      <c r="DY22" s="100"/>
    </row>
    <row r="23" spans="1:129" ht="15">
      <c r="A23" s="106">
        <v>19</v>
      </c>
      <c r="B23" s="107"/>
      <c r="C23" s="105"/>
      <c r="DY23" s="100"/>
    </row>
    <row r="24" spans="1:129" ht="15">
      <c r="A24" s="106">
        <v>20</v>
      </c>
      <c r="B24" s="107"/>
      <c r="C24" s="105"/>
      <c r="E24" s="105"/>
      <c r="DY24" s="100"/>
    </row>
    <row r="25" spans="1:129" ht="15">
      <c r="A25" s="106">
        <v>21</v>
      </c>
      <c r="B25" s="107"/>
      <c r="C25" s="105"/>
      <c r="D25" s="105"/>
      <c r="E25" s="105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97</v>
      </c>
      <c r="B41" s="86">
        <f t="shared" ref="B41:C41" si="0">COUNT(B5:B39)</f>
        <v>3</v>
      </c>
      <c r="C41" s="86">
        <f t="shared" si="0"/>
        <v>3</v>
      </c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98</v>
      </c>
      <c r="C43" s="89">
        <v>2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99</v>
      </c>
      <c r="C46" s="86">
        <f>SUM(B41:EB41)</f>
        <v>6</v>
      </c>
      <c r="D46" s="86"/>
      <c r="E46" s="86"/>
      <c r="F46" s="86"/>
      <c r="G46" s="86"/>
      <c r="H46" s="86"/>
      <c r="I46" s="86"/>
      <c r="J46" s="86"/>
      <c r="Q46" s="330" t="s">
        <v>116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331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5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100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101</v>
      </c>
      <c r="B58" s="96">
        <f t="shared" ref="B58:C58" si="1">AVERAGE(B5:B39)</f>
        <v>3.4277334511519558E-7</v>
      </c>
      <c r="C58" s="96">
        <f t="shared" si="1"/>
        <v>8.3030261066596722E-7</v>
      </c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5.8653797789058138E-7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102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 ht="22.5">
      <c r="A70" s="87" t="s">
        <v>103</v>
      </c>
      <c r="B70" s="95"/>
      <c r="C70" s="93">
        <f>VAR(B5:EB39)</f>
        <v>1.3364791440122051E-13</v>
      </c>
      <c r="D70" s="93"/>
      <c r="E70" s="177"/>
      <c r="F70" s="178" t="s">
        <v>276</v>
      </c>
      <c r="G70" s="178" t="s">
        <v>277</v>
      </c>
      <c r="H70" s="179"/>
      <c r="I70" s="179"/>
      <c r="J70" s="95"/>
      <c r="K70" s="94"/>
    </row>
    <row r="71" spans="1:12" s="84" customFormat="1">
      <c r="A71" s="86"/>
      <c r="B71" s="86"/>
      <c r="C71" s="86"/>
      <c r="D71" s="86"/>
      <c r="E71" s="177"/>
      <c r="F71" s="177"/>
      <c r="G71" s="177"/>
      <c r="H71" s="179"/>
      <c r="I71" s="179"/>
      <c r="J71" s="86"/>
    </row>
    <row r="72" spans="1:12" s="84" customFormat="1">
      <c r="A72" s="86"/>
      <c r="B72" s="86"/>
      <c r="C72" s="86"/>
      <c r="D72" s="86"/>
      <c r="E72" s="180" t="s">
        <v>278</v>
      </c>
      <c r="F72" s="181">
        <f>SKEW(B5:C7)</f>
        <v>0.69405764466483311</v>
      </c>
      <c r="G72" s="181" t="e">
        <f>SKEW(N72:O74)</f>
        <v>#DIV/0!</v>
      </c>
      <c r="H72" s="179"/>
      <c r="I72" s="179"/>
      <c r="J72" s="86"/>
    </row>
    <row r="73" spans="1:12" s="84" customFormat="1">
      <c r="A73" s="86"/>
      <c r="B73" s="86"/>
      <c r="C73" s="86"/>
      <c r="D73" s="86"/>
      <c r="E73" s="180" t="s">
        <v>279</v>
      </c>
      <c r="F73" s="182">
        <f>SQRT(6/F78)</f>
        <v>1</v>
      </c>
      <c r="G73" s="182" t="e">
        <f>SQRT(6/G78)</f>
        <v>#DIV/0!</v>
      </c>
      <c r="H73" s="179"/>
      <c r="I73" s="179"/>
      <c r="J73" s="86"/>
    </row>
    <row r="74" spans="1:12" s="84" customFormat="1">
      <c r="A74" s="86"/>
      <c r="B74" s="86"/>
      <c r="C74" s="86"/>
      <c r="D74" s="86"/>
      <c r="E74" s="180" t="s">
        <v>280</v>
      </c>
      <c r="F74" s="183" t="str">
        <f>IF(F72&gt;2*F73,"non-normal","normal")</f>
        <v>normal</v>
      </c>
      <c r="G74" s="182" t="e">
        <f>IF(G72&gt;2*G73,"non-normal","normal")</f>
        <v>#DIV/0!</v>
      </c>
      <c r="H74" s="179"/>
      <c r="I74" s="179"/>
      <c r="J74" s="86"/>
      <c r="K74" s="86"/>
      <c r="L74" s="86"/>
    </row>
    <row r="75" spans="1:12" s="84" customFormat="1">
      <c r="A75" s="86"/>
      <c r="B75" s="86"/>
      <c r="C75" s="86"/>
      <c r="D75" s="86"/>
      <c r="E75" s="180" t="s">
        <v>281</v>
      </c>
      <c r="F75" s="181">
        <f>KURT(B5:C7)</f>
        <v>2.008576278238916</v>
      </c>
      <c r="G75" s="181" t="e">
        <f>KURT(N72:O74)</f>
        <v>#DIV/0!</v>
      </c>
      <c r="H75" s="179"/>
      <c r="I75" s="179"/>
      <c r="J75" s="86"/>
      <c r="K75" s="86"/>
      <c r="L75" s="86"/>
    </row>
    <row r="76" spans="1:12" s="84" customFormat="1">
      <c r="A76" s="86" t="s">
        <v>104</v>
      </c>
      <c r="C76" s="86">
        <v>3</v>
      </c>
      <c r="D76" s="86"/>
      <c r="E76" s="180" t="s">
        <v>282</v>
      </c>
      <c r="F76" s="182">
        <f>SQRT(24/F78)</f>
        <v>2</v>
      </c>
      <c r="G76" s="182" t="e">
        <f>SQRT(24/G78)</f>
        <v>#DIV/0!</v>
      </c>
      <c r="H76" s="179"/>
      <c r="I76" s="179"/>
      <c r="J76" s="86"/>
      <c r="K76" s="86"/>
      <c r="L76" s="86"/>
    </row>
    <row r="77" spans="1:12" s="84" customFormat="1">
      <c r="A77" s="86"/>
      <c r="C77" s="86"/>
      <c r="D77" s="86"/>
      <c r="E77" s="180" t="s">
        <v>283</v>
      </c>
      <c r="F77" s="183" t="str">
        <f>IF(F75&gt;2*F76,"non-normal","normal")</f>
        <v>normal</v>
      </c>
      <c r="G77" s="182" t="e">
        <f>IF(G75&gt;2*G76,"non-normal","normal")</f>
        <v>#DIV/0!</v>
      </c>
      <c r="H77" s="179"/>
      <c r="I77" s="179"/>
      <c r="J77" s="86"/>
      <c r="K77" s="86"/>
      <c r="L77" s="86"/>
    </row>
    <row r="78" spans="1:12" s="84" customFormat="1" ht="22.5">
      <c r="A78" s="86"/>
      <c r="C78" s="86"/>
      <c r="D78" s="86"/>
      <c r="E78" s="180" t="s">
        <v>284</v>
      </c>
      <c r="F78" s="184">
        <f>COUNT(B5:C7)</f>
        <v>6</v>
      </c>
      <c r="G78" s="184">
        <f>COUNT(N72:O74)</f>
        <v>0</v>
      </c>
      <c r="H78" s="185" t="s">
        <v>285</v>
      </c>
      <c r="I78" s="186" t="s">
        <v>286</v>
      </c>
      <c r="J78" s="86"/>
      <c r="K78" s="86"/>
      <c r="L78" s="86"/>
    </row>
    <row r="79" spans="1:12" s="84" customFormat="1">
      <c r="A79" s="86" t="s">
        <v>105</v>
      </c>
      <c r="C79" s="92">
        <f>1/C46+1/C76</f>
        <v>0.5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106</v>
      </c>
      <c r="C83" s="93">
        <f>C70*C79</f>
        <v>6.6823957200610257E-14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107</v>
      </c>
      <c r="B89" s="86"/>
      <c r="C89" s="93">
        <f>SQRT(C83)</f>
        <v>2.5850330210774921E-7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108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109</v>
      </c>
      <c r="B95" s="91" t="s">
        <v>110</v>
      </c>
      <c r="C95" s="204">
        <f>TINV(2*0.01,C51)</f>
        <v>3.3649299973503766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12" s="84" customForma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</row>
    <row r="98" spans="1:12" s="84" customFormat="1">
      <c r="A98" s="15" t="s">
        <v>111</v>
      </c>
      <c r="B98" s="15"/>
      <c r="C98" s="40">
        <f>C65+C95*C89</f>
        <v>1.4563834935670736E-6</v>
      </c>
      <c r="D98" s="15" t="str">
        <f>D102</f>
        <v>lb/MW</v>
      </c>
      <c r="E98" s="86"/>
      <c r="G98" s="86"/>
      <c r="H98" s="86"/>
      <c r="I98" s="86"/>
      <c r="J98" s="86"/>
      <c r="K98" s="86"/>
      <c r="L98" s="86"/>
    </row>
    <row r="99" spans="1:12" s="84" customFormat="1">
      <c r="A99" s="15"/>
      <c r="B99" s="15"/>
      <c r="C99" s="15"/>
      <c r="D99" s="15"/>
      <c r="E99" s="86"/>
      <c r="F99" s="86"/>
      <c r="G99" s="86"/>
      <c r="H99" s="86"/>
      <c r="I99" s="86"/>
      <c r="J99" s="86"/>
      <c r="K99" s="86"/>
      <c r="L99" s="86"/>
    </row>
    <row r="100" spans="1:12" s="84" customFormat="1">
      <c r="A100" s="15"/>
      <c r="B100" s="15"/>
      <c r="C100" s="15"/>
      <c r="D100" s="15"/>
      <c r="E100" s="86"/>
      <c r="F100" s="86"/>
      <c r="G100" s="86"/>
      <c r="H100" s="86"/>
      <c r="I100" s="86"/>
      <c r="J100" s="86"/>
    </row>
    <row r="101" spans="1:12" s="84" customFormat="1">
      <c r="A101" s="15"/>
      <c r="B101" s="15"/>
      <c r="C101" s="15"/>
      <c r="D101" s="15"/>
      <c r="E101" s="86"/>
      <c r="F101" s="86"/>
      <c r="G101" s="86"/>
      <c r="H101" s="86"/>
      <c r="I101" s="86"/>
      <c r="J101" s="86"/>
    </row>
    <row r="102" spans="1:12" s="84" customFormat="1">
      <c r="A102" s="15" t="s">
        <v>317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3.6095505617977526E-7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</row>
    <row r="103" spans="1:12" s="84" customFormat="1">
      <c r="A103" s="15"/>
      <c r="B103" s="15"/>
      <c r="C103" s="15"/>
      <c r="D103" s="15"/>
      <c r="E103" s="86"/>
      <c r="F103" s="86"/>
      <c r="G103" s="86"/>
      <c r="H103" s="86"/>
      <c r="I103" s="86"/>
      <c r="J103" s="86"/>
    </row>
    <row r="104" spans="1:12" s="84" customFormat="1">
      <c r="A104" s="15"/>
      <c r="B104" s="15" t="s">
        <v>313</v>
      </c>
      <c r="C104" s="40">
        <f>IFERROR(IF(FIND("MM",B1,1)&gt;0,IF(C98&lt;C102,C102*1,C98*1),IF(C98&lt;C102,C102*1000,C98*1000)),IF(C98&lt;C102,C102*1000,C98*1000))</f>
        <v>1.4563834935670736E-3</v>
      </c>
      <c r="D104" s="15" t="str">
        <f>IFERROR(IF(FIND("MM",B1,1)&gt;0,"lb/MMBtu","lb/GW"),"lb/GW")</f>
        <v>lb/GW</v>
      </c>
      <c r="E104" s="86"/>
      <c r="F104" s="86"/>
      <c r="G104" s="86"/>
      <c r="H104" s="86"/>
      <c r="I104" s="86"/>
      <c r="J104" s="86"/>
    </row>
    <row r="105" spans="1:12" s="84" customFormat="1">
      <c r="A105" s="86"/>
      <c r="B105" s="88"/>
      <c r="C105" s="86"/>
      <c r="D105" s="86"/>
      <c r="E105" s="86"/>
      <c r="F105" s="86"/>
      <c r="G105" s="86"/>
      <c r="H105" s="86"/>
      <c r="I105" s="86"/>
      <c r="J105" s="86"/>
    </row>
    <row r="106" spans="1:12" s="84" customForma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</row>
    <row r="107" spans="1:12" s="84" customForma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</row>
    <row r="108" spans="1:12" s="84" customForma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</row>
    <row r="109" spans="1:12" s="84" customFormat="1">
      <c r="A109" s="86"/>
      <c r="B109" s="88"/>
      <c r="C109" s="86"/>
      <c r="D109" s="86"/>
      <c r="E109" s="86"/>
      <c r="F109" s="86"/>
      <c r="G109" s="86"/>
      <c r="H109" s="86"/>
      <c r="I109" s="86"/>
      <c r="J109" s="86"/>
    </row>
    <row r="110" spans="1:12" s="84" customForma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</row>
    <row r="111" spans="1:12" s="84" customForma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</row>
    <row r="112" spans="1:12" s="84" customForma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72705" r:id="rId2"/>
    <oleObject progId="Equation.DSMT4" shapeId="72706" r:id="rId3"/>
    <oleObject progId="Equation.DSMT4" shapeId="72707" r:id="rId4"/>
    <oleObject progId="Equation.DSMT4" shapeId="72708" r:id="rId5"/>
    <oleObject progId="Equation.DSMT4" shapeId="72709" r:id="rId6"/>
    <oleObject progId="Equation.DSMT4" shapeId="72710" r:id="rId7"/>
    <oleObject progId="Equation.DSMT4" shapeId="72711" r:id="rId8"/>
    <oleObject progId="Equation.DSMT4" shapeId="72712" r:id="rId9"/>
    <oleObject progId="Equation.DSMT4" shapeId="72713" r:id="rId10"/>
    <oleObject progId="Equation.DSMT4" shapeId="72714" r:id="rId11"/>
    <oleObject progId="Equation.DSMT4" shapeId="72715" r:id="rId12"/>
    <oleObject progId="Equation.DSMT4" shapeId="72716" r:id="rId13"/>
  </oleObject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>
    <tabColor rgb="FF92D050"/>
  </sheetPr>
  <dimension ref="A1:HJ210"/>
  <sheetViews>
    <sheetView workbookViewId="0">
      <selection activeCell="C7" sqref="C7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329" t="s">
        <v>94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>
      <c r="A2" s="127"/>
      <c r="B2" s="4">
        <v>1010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>
      <c r="A3" s="130" t="s">
        <v>95</v>
      </c>
      <c r="B3" s="4" t="s">
        <v>128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>
      <c r="A4" s="127" t="s">
        <v>96</v>
      </c>
      <c r="B4" s="4" t="s">
        <v>130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43">
        <v>4.4445454250308103E-7</v>
      </c>
      <c r="C5" s="123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43">
        <v>4.9507582389196614E-7</v>
      </c>
      <c r="C6" s="123"/>
      <c r="D6" s="17"/>
      <c r="E6" s="17"/>
      <c r="F6" s="1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43">
        <v>8.8789668950539635E-8</v>
      </c>
      <c r="C7" s="123"/>
      <c r="D7" s="17"/>
      <c r="E7" s="17"/>
      <c r="F7" s="17"/>
      <c r="G7" s="23"/>
      <c r="H7" s="23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 s="106"/>
      <c r="D8" s="110"/>
      <c r="E8" s="105"/>
      <c r="F8" s="113"/>
      <c r="G8" s="97"/>
      <c r="H8" s="97"/>
      <c r="I8" s="113"/>
      <c r="J8" s="104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0"/>
      <c r="AD8" s="70"/>
      <c r="AE8" s="70"/>
      <c r="AF8" s="70"/>
      <c r="AG8" s="111"/>
      <c r="AH8" s="70"/>
      <c r="AI8" s="70"/>
      <c r="AJ8" s="111"/>
      <c r="AK8" s="111"/>
      <c r="AL8" s="70"/>
      <c r="AM8" s="111"/>
      <c r="AN8" s="111"/>
      <c r="AO8" s="111"/>
      <c r="AP8" s="111"/>
      <c r="AQ8" s="111"/>
      <c r="AR8" s="111"/>
      <c r="AS8" s="111"/>
      <c r="AT8" s="111"/>
      <c r="AU8" s="70"/>
      <c r="AV8" s="70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6"/>
      <c r="D9" s="110"/>
      <c r="E9" s="105"/>
      <c r="F9" s="106"/>
      <c r="G9" s="105"/>
      <c r="H9" s="105"/>
      <c r="I9" s="106"/>
      <c r="J9" s="104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07"/>
      <c r="C10" s="106"/>
      <c r="D10" s="110"/>
      <c r="E10" s="105"/>
      <c r="F10" s="106"/>
      <c r="G10" s="105"/>
      <c r="H10" s="105"/>
      <c r="I10" s="106"/>
      <c r="J10" s="104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07"/>
      <c r="C11" s="106"/>
      <c r="D11" s="110"/>
      <c r="E11" s="105"/>
      <c r="F11" s="106"/>
      <c r="G11" s="105"/>
      <c r="H11" s="106"/>
      <c r="I11" s="106"/>
      <c r="J11" s="104"/>
      <c r="K11" s="105"/>
      <c r="L11" s="106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107"/>
      <c r="C12" s="106"/>
      <c r="D12" s="105"/>
      <c r="E12" s="105"/>
      <c r="F12" s="106"/>
      <c r="G12" s="105"/>
      <c r="H12" s="106"/>
      <c r="I12" s="106"/>
      <c r="J12" s="104"/>
      <c r="K12" s="105"/>
      <c r="L12" s="106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07"/>
      <c r="C13" s="106"/>
      <c r="D13" s="105"/>
      <c r="E13" s="105"/>
      <c r="F13" s="106"/>
      <c r="G13" s="105"/>
      <c r="H13" s="106"/>
      <c r="I13" s="106"/>
      <c r="J13" s="104"/>
      <c r="K13" s="105"/>
      <c r="L13" s="106"/>
      <c r="M13" s="103"/>
      <c r="AO13" s="108"/>
      <c r="AP13" s="99"/>
      <c r="BF13" s="99"/>
      <c r="DY13" s="100"/>
    </row>
    <row r="14" spans="1:218" ht="15">
      <c r="A14" s="106">
        <v>10</v>
      </c>
      <c r="B14" s="107"/>
      <c r="C14" s="105"/>
      <c r="D14" s="105"/>
      <c r="E14" s="105"/>
      <c r="F14" s="105"/>
      <c r="G14" s="105"/>
      <c r="H14" s="105"/>
      <c r="I14" s="105"/>
      <c r="J14" s="104"/>
      <c r="K14" s="105"/>
      <c r="L14" s="106"/>
      <c r="M14" s="103"/>
      <c r="AO14" s="108"/>
      <c r="DY14" s="100"/>
    </row>
    <row r="15" spans="1:218" ht="15">
      <c r="A15" s="106">
        <v>11</v>
      </c>
      <c r="B15" s="107"/>
      <c r="C15" s="105"/>
      <c r="D15" s="105"/>
      <c r="E15" s="105"/>
      <c r="F15" s="105"/>
      <c r="G15" s="105"/>
      <c r="H15" s="105"/>
      <c r="I15" s="105"/>
      <c r="J15" s="104"/>
      <c r="K15" s="105"/>
      <c r="L15" s="106"/>
      <c r="M15" s="103"/>
      <c r="AO15" s="108"/>
      <c r="DY15" s="100"/>
    </row>
    <row r="16" spans="1:218" ht="15">
      <c r="A16" s="106">
        <v>12</v>
      </c>
      <c r="B16" s="107"/>
      <c r="C16" s="105"/>
      <c r="D16" s="105"/>
      <c r="E16" s="105"/>
      <c r="F16" s="105"/>
      <c r="G16" s="105"/>
      <c r="H16" s="105"/>
      <c r="I16" s="105"/>
      <c r="J16" s="104"/>
      <c r="K16" s="105"/>
      <c r="L16" s="106"/>
      <c r="M16" s="103"/>
      <c r="AO16" s="108"/>
      <c r="DY16" s="100"/>
    </row>
    <row r="17" spans="1:129" ht="15">
      <c r="A17" s="106">
        <v>13</v>
      </c>
      <c r="B17" s="107"/>
      <c r="C17" s="105"/>
      <c r="D17" s="105"/>
      <c r="E17" s="105"/>
      <c r="F17" s="105"/>
      <c r="G17" s="105"/>
      <c r="H17" s="105"/>
      <c r="I17" s="105"/>
      <c r="J17" s="104"/>
      <c r="K17" s="105"/>
      <c r="L17" s="106"/>
      <c r="M17" s="103"/>
      <c r="AO17" s="108"/>
      <c r="DY17" s="100"/>
    </row>
    <row r="18" spans="1:129" ht="15">
      <c r="A18" s="106">
        <v>14</v>
      </c>
      <c r="B18" s="107"/>
      <c r="C18" s="105"/>
      <c r="D18" s="105"/>
      <c r="E18" s="105"/>
      <c r="F18" s="105"/>
      <c r="G18" s="105"/>
      <c r="H18" s="105"/>
      <c r="I18" s="105"/>
      <c r="J18" s="104"/>
      <c r="K18" s="105"/>
      <c r="L18" s="106"/>
      <c r="M18" s="103"/>
      <c r="AO18" s="108"/>
      <c r="DY18" s="100"/>
    </row>
    <row r="19" spans="1:129" ht="15">
      <c r="A19" s="106">
        <v>15</v>
      </c>
      <c r="B19" s="107"/>
      <c r="C19" s="105"/>
      <c r="D19" s="105"/>
      <c r="E19" s="105"/>
      <c r="F19" s="105"/>
      <c r="G19" s="105"/>
      <c r="H19" s="105"/>
      <c r="I19" s="105"/>
      <c r="J19" s="104"/>
      <c r="K19" s="105"/>
      <c r="L19" s="106"/>
      <c r="M19" s="103"/>
      <c r="AO19" s="108"/>
      <c r="DY19" s="100"/>
    </row>
    <row r="20" spans="1:129" ht="15">
      <c r="A20" s="106">
        <v>16</v>
      </c>
      <c r="B20" s="107"/>
      <c r="C20" s="105"/>
      <c r="D20" s="105"/>
      <c r="E20" s="105"/>
      <c r="F20" s="105"/>
      <c r="G20" s="105"/>
      <c r="H20" s="105"/>
      <c r="I20" s="105"/>
      <c r="J20" s="104"/>
      <c r="K20" s="105"/>
      <c r="L20" s="106"/>
      <c r="M20" s="103"/>
      <c r="AO20" s="108"/>
      <c r="DY20" s="100"/>
    </row>
    <row r="21" spans="1:129" ht="15">
      <c r="A21" s="106">
        <v>17</v>
      </c>
      <c r="B21" s="107"/>
      <c r="C21" s="105"/>
      <c r="D21" s="105"/>
      <c r="E21" s="105"/>
      <c r="F21" s="105"/>
      <c r="G21" s="105"/>
      <c r="H21" s="105"/>
      <c r="I21" s="105"/>
      <c r="J21" s="104"/>
      <c r="K21" s="105"/>
      <c r="L21" s="106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B22" s="107"/>
      <c r="C22" s="105"/>
      <c r="D22" s="105"/>
      <c r="E22" s="105"/>
      <c r="F22" s="105"/>
      <c r="G22" s="105"/>
      <c r="H22" s="105"/>
      <c r="I22" s="105"/>
      <c r="J22" s="104"/>
      <c r="K22" s="105"/>
      <c r="L22" s="106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B23" s="107"/>
      <c r="C23" s="105"/>
      <c r="D23" s="105"/>
      <c r="E23" s="105"/>
      <c r="F23" s="105"/>
      <c r="G23" s="105"/>
      <c r="H23" s="105"/>
      <c r="I23" s="105"/>
      <c r="J23" s="104"/>
      <c r="K23" s="105"/>
      <c r="L23" s="106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B24" s="107"/>
      <c r="C24" s="105"/>
      <c r="D24" s="105"/>
      <c r="E24" s="105"/>
      <c r="F24" s="105"/>
      <c r="G24" s="105"/>
      <c r="H24" s="105"/>
      <c r="I24" s="105"/>
      <c r="J24" s="104"/>
      <c r="K24" s="105"/>
      <c r="L24" s="106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B25" s="107"/>
      <c r="C25" s="105"/>
      <c r="D25" s="105"/>
      <c r="E25" s="105"/>
      <c r="F25" s="105"/>
      <c r="G25" s="105"/>
      <c r="H25" s="105"/>
      <c r="I25" s="105"/>
      <c r="J25" s="109"/>
      <c r="K25" s="105"/>
      <c r="L25" s="106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97</v>
      </c>
      <c r="B41" s="86">
        <f t="shared" ref="B41" si="0">COUNT(B5:B39)</f>
        <v>3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98</v>
      </c>
      <c r="C43" s="89">
        <v>1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99</v>
      </c>
      <c r="C46" s="86">
        <f>SUM(B41:EB41)</f>
        <v>3</v>
      </c>
      <c r="D46" s="86"/>
      <c r="E46" s="86"/>
      <c r="F46" s="86"/>
      <c r="G46" s="86"/>
      <c r="H46" s="86"/>
      <c r="I46" s="86"/>
      <c r="J46" s="86"/>
      <c r="Q46" s="330" t="s">
        <v>116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331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2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100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101</v>
      </c>
      <c r="B58" s="96">
        <f t="shared" ref="B58" si="1">AVERAGE(B5:B39)</f>
        <v>3.4277334511519558E-7</v>
      </c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3.4277334511519558E-7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102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103</v>
      </c>
      <c r="B70" s="95"/>
      <c r="C70" s="93">
        <f>VAR(B5:EB39)</f>
        <v>4.902140935094779E-14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104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105</v>
      </c>
      <c r="C79" s="92">
        <f>1/C46+1/C76</f>
        <v>0.66666666666666663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106</v>
      </c>
      <c r="C83" s="93">
        <f>C70*C79</f>
        <v>3.2680939567298523E-14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107</v>
      </c>
      <c r="B89" s="86"/>
      <c r="C89" s="93">
        <f>SQRT(C83)</f>
        <v>1.8077870330129742E-7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108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109</v>
      </c>
      <c r="B95" s="91" t="s">
        <v>110</v>
      </c>
      <c r="C95" s="204">
        <f>TINV(2*0.01,C51)</f>
        <v>6.9645567339634358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12" s="84" customForma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</row>
    <row r="98" spans="1:12" s="84" customFormat="1">
      <c r="A98" s="15" t="s">
        <v>111</v>
      </c>
      <c r="B98" s="15"/>
      <c r="C98" s="40">
        <f>C65+C95*C89</f>
        <v>1.6018168805494244E-6</v>
      </c>
      <c r="D98" s="15" t="str">
        <f>D102</f>
        <v>lb/MW</v>
      </c>
      <c r="E98" s="86"/>
      <c r="G98" s="86"/>
      <c r="H98" s="86"/>
      <c r="I98" s="86"/>
      <c r="J98" s="86"/>
      <c r="K98" s="86"/>
      <c r="L98" s="86"/>
    </row>
    <row r="99" spans="1:12" s="84" customFormat="1">
      <c r="A99" s="15"/>
      <c r="B99" s="15"/>
      <c r="C99" s="15"/>
      <c r="D99" s="15"/>
      <c r="E99" s="86"/>
      <c r="F99" s="86"/>
      <c r="G99" s="86"/>
      <c r="H99" s="86"/>
      <c r="I99" s="86"/>
      <c r="J99" s="86"/>
      <c r="K99" s="86"/>
      <c r="L99" s="86"/>
    </row>
    <row r="100" spans="1:12" s="84" customFormat="1">
      <c r="A100" s="15"/>
      <c r="B100" s="15"/>
      <c r="C100" s="15"/>
      <c r="D100" s="15"/>
      <c r="E100" s="86"/>
      <c r="F100" s="86"/>
      <c r="G100" s="86"/>
      <c r="H100" s="86"/>
      <c r="I100" s="86"/>
      <c r="J100" s="86"/>
    </row>
    <row r="101" spans="1:12" s="84" customFormat="1">
      <c r="A101" s="15"/>
      <c r="B101" s="15"/>
      <c r="C101" s="15"/>
      <c r="D101" s="15"/>
      <c r="E101" s="86"/>
      <c r="F101" s="86"/>
      <c r="G101" s="86"/>
      <c r="H101" s="86"/>
      <c r="I101" s="86"/>
      <c r="J101" s="86"/>
    </row>
    <row r="102" spans="1:12" s="84" customFormat="1">
      <c r="A102" s="15" t="s">
        <v>317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3.6095505617977526E-7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</row>
    <row r="103" spans="1:12" s="84" customFormat="1">
      <c r="A103" s="15"/>
      <c r="B103" s="15"/>
      <c r="C103" s="15"/>
      <c r="D103" s="15"/>
      <c r="E103" s="86"/>
      <c r="F103" s="86"/>
      <c r="G103" s="86"/>
      <c r="H103" s="86"/>
      <c r="I103" s="86"/>
      <c r="J103" s="86"/>
    </row>
    <row r="104" spans="1:12" s="84" customFormat="1">
      <c r="A104" s="15"/>
      <c r="B104" s="15" t="s">
        <v>313</v>
      </c>
      <c r="C104" s="40">
        <f>IFERROR(IF(FIND("MM",B1,1)&gt;0,IF(C98&lt;C102,C102*1,C98*1),IF(C98&lt;C102,C102*1000,C98*1000)),IF(C98&lt;C102,C102*1000,C98*1000))</f>
        <v>1.6018168805494244E-3</v>
      </c>
      <c r="D104" s="15" t="str">
        <f>IFERROR(IF(FIND("MM",B1,1)&gt;0,"lb/MMBtu","lb/GW"),"lb/GW")</f>
        <v>lb/GW</v>
      </c>
      <c r="E104" s="86"/>
      <c r="F104" s="86"/>
      <c r="G104" s="86"/>
      <c r="H104" s="86"/>
      <c r="I104" s="86"/>
      <c r="J104" s="86"/>
    </row>
    <row r="105" spans="1:12" s="84" customFormat="1">
      <c r="A105" s="86"/>
      <c r="B105" s="88"/>
      <c r="C105" s="86"/>
      <c r="D105" s="86"/>
      <c r="E105" s="86"/>
      <c r="F105" s="86"/>
      <c r="G105" s="86"/>
      <c r="H105" s="86"/>
      <c r="I105" s="86"/>
      <c r="J105" s="86"/>
    </row>
    <row r="106" spans="1:12" s="84" customForma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</row>
    <row r="107" spans="1:12" s="84" customForma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</row>
    <row r="108" spans="1:12" s="84" customForma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</row>
    <row r="109" spans="1:12" s="84" customFormat="1">
      <c r="A109" s="86"/>
      <c r="B109" s="88"/>
      <c r="C109" s="86"/>
      <c r="D109" s="86"/>
      <c r="E109" s="86"/>
      <c r="F109" s="86"/>
      <c r="G109" s="86"/>
      <c r="H109" s="86"/>
      <c r="I109" s="86"/>
      <c r="J109" s="86"/>
    </row>
    <row r="110" spans="1:12" s="84" customForma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</row>
    <row r="111" spans="1:12" s="84" customForma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</row>
    <row r="112" spans="1:12" s="84" customForma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73729" r:id="rId2"/>
    <oleObject progId="Equation.DSMT4" shapeId="73730" r:id="rId3"/>
    <oleObject progId="Equation.DSMT4" shapeId="73731" r:id="rId4"/>
    <oleObject progId="Equation.DSMT4" shapeId="73732" r:id="rId5"/>
    <oleObject progId="Equation.DSMT4" shapeId="73733" r:id="rId6"/>
    <oleObject progId="Equation.DSMT4" shapeId="73734" r:id="rId7"/>
    <oleObject progId="Equation.DSMT4" shapeId="73735" r:id="rId8"/>
    <oleObject progId="Equation.DSMT4" shapeId="73736" r:id="rId9"/>
    <oleObject progId="Equation.DSMT4" shapeId="73737" r:id="rId10"/>
    <oleObject progId="Equation.DSMT4" shapeId="73738" r:id="rId11"/>
    <oleObject progId="Equation.DSMT4" shapeId="73739" r:id="rId12"/>
    <oleObject progId="Equation.DSMT4" shapeId="73740" r:id="rId13"/>
  </oleObjects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>
    <tabColor rgb="FF92D050"/>
  </sheetPr>
  <dimension ref="A1:HJ210"/>
  <sheetViews>
    <sheetView topLeftCell="A74" zoomScale="115" zoomScaleNormal="115" workbookViewId="0">
      <selection activeCell="I79" sqref="I79"/>
    </sheetView>
  </sheetViews>
  <sheetFormatPr defaultColWidth="18" defaultRowHeight="12.75"/>
  <cols>
    <col min="1" max="1" width="44.140625" customWidth="1"/>
    <col min="2" max="2" width="27.42578125" bestFit="1" customWidth="1"/>
    <col min="3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 ht="15">
      <c r="A2" s="147"/>
      <c r="B2" s="4">
        <v>7242</v>
      </c>
      <c r="C2" s="4">
        <v>1010</v>
      </c>
      <c r="D2" s="4"/>
      <c r="E2" s="74"/>
      <c r="F2" s="74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 ht="15">
      <c r="A3" s="8" t="s">
        <v>95</v>
      </c>
      <c r="B3" s="4" t="s">
        <v>132</v>
      </c>
      <c r="C3" s="4" t="s">
        <v>128</v>
      </c>
      <c r="D3" s="4"/>
      <c r="E3" s="74"/>
      <c r="F3" s="74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 ht="15">
      <c r="A4" s="147" t="s">
        <v>96</v>
      </c>
      <c r="B4" s="4" t="s">
        <v>133</v>
      </c>
      <c r="C4" s="4" t="s">
        <v>130</v>
      </c>
      <c r="D4" s="4"/>
      <c r="E4" s="74"/>
      <c r="F4" s="7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1">
        <v>1.3652581287715293E-7</v>
      </c>
      <c r="C5" s="141">
        <v>5.0500000270403689E-7</v>
      </c>
      <c r="D5" s="141"/>
      <c r="E5" s="133"/>
      <c r="F5" s="13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1">
        <v>7.0126375817380904E-8</v>
      </c>
      <c r="C6" s="141">
        <v>8.8999998482108822E-9</v>
      </c>
      <c r="D6" s="141"/>
      <c r="E6" s="133"/>
      <c r="F6" s="13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1">
        <v>6.4521060494371341E-8</v>
      </c>
      <c r="C7" s="141">
        <v>2.6300000399714918E-8</v>
      </c>
      <c r="D7" s="141"/>
      <c r="E7" s="133"/>
      <c r="F7" s="13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.75">
      <c r="A8" s="16">
        <v>4</v>
      </c>
      <c r="B8" s="210"/>
      <c r="C8" s="210"/>
      <c r="D8" s="68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140"/>
      <c r="C9" s="140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AP11" s="26"/>
      <c r="BN11" s="23"/>
      <c r="BO11" s="23"/>
      <c r="CD11" s="26"/>
      <c r="DY11" s="29"/>
    </row>
    <row r="12" spans="1:218" ht="15">
      <c r="A12" s="16">
        <v>8</v>
      </c>
      <c r="AO12" s="31"/>
      <c r="AP12" s="26"/>
      <c r="BF12" s="26"/>
      <c r="BN12" s="23"/>
      <c r="BO12" s="23"/>
      <c r="DY12" s="29"/>
    </row>
    <row r="13" spans="1:218" ht="15">
      <c r="A13" s="16">
        <v>9</v>
      </c>
      <c r="AO13" s="31"/>
      <c r="AP13" s="26"/>
      <c r="BF13" s="26"/>
      <c r="DY13" s="29"/>
    </row>
    <row r="14" spans="1:218" ht="15">
      <c r="A14" s="16">
        <v>10</v>
      </c>
      <c r="AO14" s="31"/>
      <c r="DY14" s="29"/>
    </row>
    <row r="15" spans="1:218" ht="15">
      <c r="A15" s="16">
        <v>11</v>
      </c>
      <c r="AO15" s="31"/>
      <c r="DY15" s="29"/>
    </row>
    <row r="16" spans="1:218" ht="15">
      <c r="A16" s="16">
        <v>12</v>
      </c>
      <c r="AO16" s="31"/>
      <c r="DY16" s="29"/>
    </row>
    <row r="17" spans="1:129" ht="15">
      <c r="A17" s="16">
        <v>13</v>
      </c>
      <c r="AO17" s="31"/>
      <c r="DY17" s="29"/>
    </row>
    <row r="18" spans="1:129" ht="15">
      <c r="A18" s="16">
        <v>14</v>
      </c>
      <c r="AO18" s="31"/>
      <c r="DY18" s="29"/>
    </row>
    <row r="19" spans="1:129" ht="15">
      <c r="A19" s="16">
        <v>15</v>
      </c>
      <c r="AO19" s="31"/>
      <c r="DY19" s="29"/>
    </row>
    <row r="20" spans="1:129" ht="15">
      <c r="A20" s="16">
        <v>16</v>
      </c>
      <c r="AO20" s="31"/>
      <c r="DY20" s="29"/>
    </row>
    <row r="21" spans="1:129" ht="15">
      <c r="A21" s="16">
        <v>17</v>
      </c>
      <c r="B21" s="61"/>
      <c r="C21" s="30"/>
      <c r="DY21" s="29"/>
    </row>
    <row r="22" spans="1:129" ht="15">
      <c r="A22" s="16">
        <v>18</v>
      </c>
      <c r="B22" s="61"/>
      <c r="C22" s="30"/>
      <c r="DY22" s="29"/>
    </row>
    <row r="23" spans="1:129" ht="15">
      <c r="A23" s="16">
        <v>19</v>
      </c>
      <c r="B23" s="61"/>
      <c r="C23" s="30"/>
      <c r="DY23" s="29"/>
    </row>
    <row r="24" spans="1:129" ht="15">
      <c r="A24" s="16">
        <v>20</v>
      </c>
      <c r="B24" s="61"/>
      <c r="C24" s="30"/>
      <c r="D24" s="30"/>
      <c r="E24" s="30"/>
      <c r="DY24" s="29"/>
    </row>
    <row r="25" spans="1:129" ht="15">
      <c r="A25" s="16">
        <v>21</v>
      </c>
      <c r="B25" s="61"/>
      <c r="C25" s="30"/>
      <c r="D25" s="30"/>
      <c r="E25" s="30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 t="shared" ref="B41:C41" si="0">COUNT(B5:B39)</f>
        <v>3</v>
      </c>
      <c r="C41" s="15">
        <f t="shared" si="0"/>
        <v>3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2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6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5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 t="shared" ref="B58:C58" si="1">AVERAGE(B5:B39)</f>
        <v>9.0391083062968391E-8</v>
      </c>
      <c r="C58" s="35">
        <f t="shared" si="1"/>
        <v>1.8006666765065424E-7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1.352288753568113E-7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 ht="22.5">
      <c r="A70" s="34" t="s">
        <v>103</v>
      </c>
      <c r="B70" s="38"/>
      <c r="C70" s="40">
        <f>VAR(B5:EB39)</f>
        <v>3.4758956756431723E-14</v>
      </c>
      <c r="D70" s="40"/>
      <c r="E70" s="177"/>
      <c r="F70" s="178" t="s">
        <v>276</v>
      </c>
      <c r="G70" s="178" t="s">
        <v>277</v>
      </c>
      <c r="H70" s="179"/>
      <c r="I70" s="179"/>
      <c r="J70" s="38"/>
      <c r="K70" s="39"/>
    </row>
    <row r="71" spans="1:12">
      <c r="A71" s="15"/>
      <c r="B71" s="15"/>
      <c r="C71" s="15"/>
      <c r="D71" s="15"/>
      <c r="E71" s="177"/>
      <c r="F71" s="177"/>
      <c r="G71" s="177"/>
      <c r="H71" s="179"/>
      <c r="I71" s="179"/>
      <c r="J71" s="15"/>
      <c r="K71">
        <f>LN(B5)</f>
        <v>-15.806752134872427</v>
      </c>
      <c r="L71">
        <f>LN(C5)</f>
        <v>-14.498707402316523</v>
      </c>
    </row>
    <row r="72" spans="1:12">
      <c r="A72" s="15"/>
      <c r="B72" s="15"/>
      <c r="C72" s="15"/>
      <c r="D72" s="15"/>
      <c r="E72" s="180" t="s">
        <v>278</v>
      </c>
      <c r="F72" s="181">
        <f>SKEW(B5:C7)</f>
        <v>2.158257211343519</v>
      </c>
      <c r="G72" s="181">
        <f>SKEW(K71:L73)</f>
        <v>6.5988121603272984E-2</v>
      </c>
      <c r="H72" s="179"/>
      <c r="I72" s="179"/>
      <c r="J72" s="15"/>
      <c r="K72">
        <f t="shared" ref="K72:L73" si="2">LN(B6)</f>
        <v>-16.472966853796819</v>
      </c>
      <c r="L72">
        <f t="shared" si="2"/>
        <v>-18.537214577263274</v>
      </c>
    </row>
    <row r="73" spans="1:12">
      <c r="A73" s="15"/>
      <c r="B73" s="15"/>
      <c r="C73" s="15"/>
      <c r="D73" s="15"/>
      <c r="E73" s="180" t="s">
        <v>279</v>
      </c>
      <c r="F73" s="182">
        <f>SQRT(6/F78)</f>
        <v>1</v>
      </c>
      <c r="G73" s="182">
        <f>SQRT(6/G78)</f>
        <v>1</v>
      </c>
      <c r="H73" s="179"/>
      <c r="I73" s="179"/>
      <c r="J73" s="15"/>
      <c r="K73">
        <f t="shared" si="2"/>
        <v>-16.556274147147928</v>
      </c>
      <c r="L73">
        <f t="shared" si="2"/>
        <v>-17.453696882564408</v>
      </c>
    </row>
    <row r="74" spans="1:12">
      <c r="A74" s="15"/>
      <c r="B74" s="15"/>
      <c r="C74" s="15"/>
      <c r="D74" s="15"/>
      <c r="E74" s="180" t="s">
        <v>280</v>
      </c>
      <c r="F74" s="183" t="str">
        <f>IF(F72&gt;2*F73,"non-normal","normal")</f>
        <v>non-normal</v>
      </c>
      <c r="G74" s="182" t="str">
        <f>IF(G72&gt;2*G73,"non-normal","normal")</f>
        <v>normal</v>
      </c>
      <c r="H74" s="179"/>
      <c r="I74" s="179"/>
      <c r="J74" s="15"/>
      <c r="K74" s="15"/>
      <c r="L74" s="15"/>
    </row>
    <row r="75" spans="1:12">
      <c r="A75" s="15"/>
      <c r="B75" s="15"/>
      <c r="C75" s="15"/>
      <c r="D75" s="15"/>
      <c r="E75" s="180" t="s">
        <v>281</v>
      </c>
      <c r="F75" s="181">
        <f>KURT(B5:C7)</f>
        <v>4.8357217568053024</v>
      </c>
      <c r="G75" s="181">
        <f>KURT(K71:L73)</f>
        <v>0.35311223335401465</v>
      </c>
      <c r="H75" s="179"/>
      <c r="I75" s="179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80" t="s">
        <v>282</v>
      </c>
      <c r="F76" s="182">
        <f>SQRT(24/F78)</f>
        <v>2</v>
      </c>
      <c r="G76" s="182">
        <f>SQRT(24/G78)</f>
        <v>2</v>
      </c>
      <c r="H76" s="179"/>
      <c r="I76" s="179"/>
      <c r="J76" s="15"/>
      <c r="K76" s="15"/>
      <c r="L76" s="15"/>
    </row>
    <row r="77" spans="1:12">
      <c r="A77" s="15"/>
      <c r="C77" s="15"/>
      <c r="D77" s="15"/>
      <c r="E77" s="180" t="s">
        <v>283</v>
      </c>
      <c r="F77" s="183" t="str">
        <f>IF(F75&gt;2*F76,"non-normal","normal")</f>
        <v>non-normal</v>
      </c>
      <c r="G77" s="182" t="str">
        <f>IF(G75&gt;2*G76,"non-normal","normal")</f>
        <v>normal</v>
      </c>
      <c r="H77" s="179"/>
      <c r="I77" s="179"/>
      <c r="J77" s="15"/>
      <c r="K77" s="15"/>
      <c r="L77" s="15"/>
    </row>
    <row r="78" spans="1:12" ht="22.5">
      <c r="A78" s="15"/>
      <c r="C78" s="15"/>
      <c r="D78" s="15"/>
      <c r="E78" s="180" t="s">
        <v>284</v>
      </c>
      <c r="F78" s="184">
        <f>COUNT(B5:C7)</f>
        <v>6</v>
      </c>
      <c r="G78" s="184">
        <f>COUNT(K71:L73)</f>
        <v>6</v>
      </c>
      <c r="H78" s="185" t="s">
        <v>285</v>
      </c>
      <c r="I78" s="186" t="s">
        <v>331</v>
      </c>
      <c r="J78" s="15"/>
      <c r="K78" s="15"/>
      <c r="L78" s="15"/>
    </row>
    <row r="79" spans="1:12">
      <c r="A79" s="15" t="s">
        <v>105</v>
      </c>
      <c r="C79" s="41">
        <f>1/C46+1/C76</f>
        <v>0.5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1.7379478378215862E-14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1.31831249626998E-7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39">
      <c r="A95" s="15" t="s">
        <v>109</v>
      </c>
      <c r="B95" s="42" t="s">
        <v>110</v>
      </c>
      <c r="C95" s="38">
        <f>TINV(2*0.01,C51)</f>
        <v>3.3649299973503766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5.7883180181488246E-7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293" t="s">
        <v>330</v>
      </c>
      <c r="C100" s="40">
        <v>1.1353658864813484E-6</v>
      </c>
      <c r="D100" s="15" t="str">
        <f>D104</f>
        <v>lb/MMBtu</v>
      </c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319</v>
      </c>
      <c r="B102" s="43" t="s">
        <v>299</v>
      </c>
      <c r="C102" s="40">
        <f>IFERROR(IF(FIND("MM",B1,1)&gt;0,VLOOKUP(A102,Summary_IGCC!$A$63:$G$77,6,FALSE),VLOOKUP(A102,Summary_IGCC!$A$63:$G$77,7,FALSE)),VLOOKUP(A102,Summary_IGCC!$A$63:$G$77,7,FALSE))</f>
        <v>3.6095505617977531E-7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IFERROR(IF(FIND("MM",B1,1)&gt;0,IF(C98&lt;C102,C102*1,C100*1),IF(C100&lt;C102,C102*1000,C100*1000)),IF(C100&lt;C102,C102*1000,C100*1000))</f>
        <v>1.1353658864813484E-6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99329" r:id="rId2"/>
    <oleObject progId="Equation.DSMT4" shapeId="99330" r:id="rId3"/>
    <oleObject progId="Equation.DSMT4" shapeId="99331" r:id="rId4"/>
    <oleObject progId="Equation.DSMT4" shapeId="99332" r:id="rId5"/>
    <oleObject progId="Equation.DSMT4" shapeId="99333" r:id="rId6"/>
    <oleObject progId="Equation.DSMT4" shapeId="99334" r:id="rId7"/>
    <oleObject progId="Equation.DSMT4" shapeId="99335" r:id="rId8"/>
    <oleObject progId="Equation.DSMT4" shapeId="99336" r:id="rId9"/>
    <oleObject progId="Equation.DSMT4" shapeId="99337" r:id="rId10"/>
    <oleObject progId="Equation.DSMT4" shapeId="99338" r:id="rId11"/>
    <oleObject progId="Equation.DSMT4" shapeId="99339" r:id="rId12"/>
    <oleObject progId="Equation.DSMT4" shapeId="99340" r:id="rId13"/>
  </oleObjects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>
    <tabColor rgb="FF92D050"/>
  </sheetPr>
  <dimension ref="A1:HJ210"/>
  <sheetViews>
    <sheetView workbookViewId="0">
      <selection activeCell="C7" sqref="C7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>
      <c r="A2" s="147"/>
      <c r="B2" s="4">
        <v>7242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>
      <c r="A3" s="8" t="s">
        <v>95</v>
      </c>
      <c r="B3" s="4" t="s">
        <v>132</v>
      </c>
      <c r="C3" s="211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>
      <c r="A4" s="147" t="s">
        <v>96</v>
      </c>
      <c r="B4" s="4" t="s">
        <v>133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>
      <c r="A5" s="16">
        <v>1</v>
      </c>
      <c r="B5" s="141">
        <v>1.3652581287715293E-7</v>
      </c>
      <c r="C5" s="62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1">
        <v>7.0126375817380904E-8</v>
      </c>
      <c r="C6" s="62"/>
      <c r="D6" s="17"/>
      <c r="E6" s="17"/>
      <c r="F6" s="17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1">
        <v>6.4521060494371341E-8</v>
      </c>
      <c r="C7" s="62"/>
      <c r="D7" s="17"/>
      <c r="E7" s="17"/>
      <c r="F7" s="17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B8" s="61"/>
      <c r="C8" s="16"/>
      <c r="D8" s="68"/>
      <c r="E8" s="30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144"/>
      <c r="C9" s="16"/>
      <c r="D9" s="68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C10" s="16"/>
      <c r="D10" s="68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1"/>
      <c r="C11" s="16"/>
      <c r="D11" s="68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1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1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1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1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1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1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1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1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9.0391083062968391E-8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9.0391083062968391E-8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103</v>
      </c>
      <c r="B70" s="38"/>
      <c r="C70" s="40">
        <f>VAR(B5:EB39)</f>
        <v>1.6041648612384473E-15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105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1.0694432408256314E-15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3.2702343047947363E-8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6.9645567339634358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3.1814840655393256E-7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319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3.6095505617977531E-7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3.6095505617977531E-7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100353" r:id="rId2"/>
    <oleObject progId="Equation.DSMT4" shapeId="100354" r:id="rId3"/>
    <oleObject progId="Equation.DSMT4" shapeId="100355" r:id="rId4"/>
    <oleObject progId="Equation.DSMT4" shapeId="100356" r:id="rId5"/>
    <oleObject progId="Equation.DSMT4" shapeId="100357" r:id="rId6"/>
    <oleObject progId="Equation.DSMT4" shapeId="100358" r:id="rId7"/>
    <oleObject progId="Equation.DSMT4" shapeId="100359" r:id="rId8"/>
    <oleObject progId="Equation.DSMT4" shapeId="100360" r:id="rId9"/>
    <oleObject progId="Equation.DSMT4" shapeId="100361" r:id="rId10"/>
    <oleObject progId="Equation.DSMT4" shapeId="100362" r:id="rId11"/>
    <oleObject progId="Equation.DSMT4" shapeId="100363" r:id="rId12"/>
    <oleObject progId="Equation.DSMT4" shapeId="100364" r:id="rId1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5">
    <tabColor rgb="FFFFC000"/>
  </sheetPr>
  <dimension ref="A1:HJ210"/>
  <sheetViews>
    <sheetView workbookViewId="0">
      <selection activeCell="B9" sqref="B9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>
      <c r="A2" s="56"/>
      <c r="B2" s="4">
        <v>1010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>
      <c r="A3" s="8" t="s">
        <v>95</v>
      </c>
      <c r="B3" s="4" t="s">
        <v>128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>
      <c r="A4" s="56" t="s">
        <v>96</v>
      </c>
      <c r="B4" s="4" t="s">
        <v>130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>
      <c r="A5" s="16">
        <v>1</v>
      </c>
      <c r="B5" s="141">
        <v>1.2499999968440534E-7</v>
      </c>
      <c r="C5" s="62" t="s">
        <v>136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1">
        <v>9.780000027603819E-7</v>
      </c>
      <c r="C6" s="63"/>
      <c r="D6" s="17"/>
      <c r="E6" s="17"/>
      <c r="F6" s="17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1">
        <v>1.0200000133409048E-7</v>
      </c>
      <c r="C7" s="63"/>
      <c r="D7" s="17"/>
      <c r="E7" s="17"/>
      <c r="F7" s="17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B8" s="61"/>
      <c r="C8" s="16"/>
      <c r="D8" s="68"/>
      <c r="E8" s="30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1"/>
      <c r="C9" s="16"/>
      <c r="D9" s="68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C10" s="16"/>
      <c r="D10" s="68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1"/>
      <c r="C11" s="16"/>
      <c r="D11" s="68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1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1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1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1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1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1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1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1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4.0166666792629258E-7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4.0166666792629258E-7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103</v>
      </c>
      <c r="B70" s="38"/>
      <c r="C70" s="40">
        <f>VAR(B5:EB39)</f>
        <v>2.4925233461176551E-13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40"/>
      <c r="K75" s="15"/>
      <c r="L75" s="15"/>
    </row>
    <row r="76" spans="1:12">
      <c r="A76" s="15" t="s">
        <v>104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105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1.6616822307451033E-13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4.0763736712243437E-7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6.9645567339634358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3.2406802381339683E-6</v>
      </c>
      <c r="D98" s="15"/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/>
      <c r="B102" s="43"/>
      <c r="C102" s="15"/>
      <c r="D102" s="15"/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/>
      <c r="C104" s="15"/>
      <c r="D104" s="15"/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4097" r:id="rId2"/>
    <oleObject progId="Equation.DSMT4" shapeId="4098" r:id="rId3"/>
    <oleObject progId="Equation.DSMT4" shapeId="4099" r:id="rId4"/>
    <oleObject progId="Equation.DSMT4" shapeId="4100" r:id="rId5"/>
    <oleObject progId="Equation.DSMT4" shapeId="4101" r:id="rId6"/>
    <oleObject progId="Equation.DSMT4" shapeId="4102" r:id="rId7"/>
    <oleObject progId="Equation.DSMT4" shapeId="4103" r:id="rId8"/>
    <oleObject progId="Equation.DSMT4" shapeId="4104" r:id="rId9"/>
    <oleObject progId="Equation.DSMT4" shapeId="4105" r:id="rId10"/>
    <oleObject progId="Equation.DSMT4" shapeId="4106" r:id="rId11"/>
    <oleObject progId="Equation.DSMT4" shapeId="4107" r:id="rId12"/>
    <oleObject progId="Equation.DSMT4" shapeId="4108" r:id="rId13"/>
  </oleObject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>
    <tabColor rgb="FF92D050"/>
  </sheetPr>
  <dimension ref="A1:HJ210"/>
  <sheetViews>
    <sheetView topLeftCell="A70" workbookViewId="0">
      <selection activeCell="I78" sqref="I78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329" t="s">
        <v>94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15">
      <c r="A2" s="148"/>
      <c r="B2" s="4">
        <v>7242</v>
      </c>
      <c r="C2" s="4">
        <v>1010</v>
      </c>
      <c r="D2" s="4"/>
      <c r="E2" s="74"/>
      <c r="F2" s="7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95</v>
      </c>
      <c r="B3" s="4" t="s">
        <v>132</v>
      </c>
      <c r="C3" s="4" t="s">
        <v>128</v>
      </c>
      <c r="D3" s="4"/>
      <c r="E3" s="74"/>
      <c r="F3" s="7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48" t="s">
        <v>96</v>
      </c>
      <c r="B4" s="4" t="s">
        <v>133</v>
      </c>
      <c r="C4" s="4" t="s">
        <v>130</v>
      </c>
      <c r="D4" s="4"/>
      <c r="E4" s="74"/>
      <c r="F4" s="7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43">
        <v>1.3470263411363703E-6</v>
      </c>
      <c r="C5" s="143">
        <v>5.1127462938893586E-6</v>
      </c>
      <c r="D5" s="143"/>
      <c r="E5" s="135"/>
      <c r="F5" s="135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43">
        <v>6.9189900386845693E-7</v>
      </c>
      <c r="C6" s="143">
        <v>9.0105821470842784E-8</v>
      </c>
      <c r="D6" s="143"/>
      <c r="E6" s="137"/>
      <c r="F6" s="139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43">
        <v>6.3659445004304871E-7</v>
      </c>
      <c r="C7" s="143">
        <v>2.6626776161720045E-7</v>
      </c>
      <c r="D7" s="143"/>
      <c r="E7" s="137"/>
      <c r="F7" s="139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.75">
      <c r="A8" s="106">
        <v>4</v>
      </c>
      <c r="B8" s="210"/>
      <c r="C8" s="210"/>
      <c r="D8" s="110"/>
      <c r="E8" s="105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0"/>
      <c r="AD8" s="70"/>
      <c r="AE8" s="70"/>
      <c r="AF8" s="70"/>
      <c r="AG8" s="111"/>
      <c r="AH8" s="70"/>
      <c r="AI8" s="70"/>
      <c r="AJ8" s="111"/>
      <c r="AK8" s="111"/>
      <c r="AL8" s="70"/>
      <c r="AM8" s="111"/>
      <c r="AN8" s="111"/>
      <c r="AO8" s="111"/>
      <c r="AP8" s="111"/>
      <c r="AQ8" s="111"/>
      <c r="AR8" s="111"/>
      <c r="AS8" s="111"/>
      <c r="AT8" s="111"/>
      <c r="AU8" s="70"/>
      <c r="AV8" s="70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40"/>
      <c r="C9" s="140"/>
      <c r="D9" s="74"/>
      <c r="E9" s="74"/>
      <c r="F9" s="74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61"/>
      <c r="C10" s="16"/>
      <c r="D10" s="74"/>
      <c r="E10" s="74"/>
      <c r="F10" s="74"/>
      <c r="G10"/>
      <c r="H10"/>
      <c r="I10"/>
      <c r="J10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61"/>
      <c r="C11" s="16"/>
      <c r="D11" s="74"/>
      <c r="E11" s="74"/>
      <c r="F11" s="74"/>
      <c r="G11"/>
      <c r="H11"/>
      <c r="I11"/>
      <c r="J11"/>
      <c r="AP11" s="99"/>
      <c r="BN11" s="23"/>
      <c r="BO11" s="23"/>
      <c r="CD11" s="99"/>
      <c r="DY11" s="100"/>
    </row>
    <row r="12" spans="1:218" ht="15">
      <c r="A12" s="106">
        <v>8</v>
      </c>
      <c r="B12" s="61"/>
      <c r="C12" s="145"/>
      <c r="D12" s="74"/>
      <c r="E12" s="74"/>
      <c r="F12" s="74"/>
      <c r="G12"/>
      <c r="H12"/>
      <c r="I12"/>
      <c r="J12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61"/>
      <c r="C13" s="145"/>
      <c r="D13" s="133"/>
      <c r="E13" s="133"/>
      <c r="F13" s="133"/>
      <c r="G13"/>
      <c r="H13"/>
      <c r="I13"/>
      <c r="J13"/>
      <c r="AO13" s="108"/>
      <c r="AP13" s="99"/>
      <c r="BF13" s="99"/>
      <c r="DY13" s="100"/>
    </row>
    <row r="14" spans="1:218" ht="15">
      <c r="A14" s="106">
        <v>10</v>
      </c>
      <c r="B14" s="61"/>
      <c r="C14" s="145"/>
      <c r="D14" s="133"/>
      <c r="E14" s="133"/>
      <c r="F14" s="133"/>
      <c r="G14"/>
      <c r="H14"/>
      <c r="I14"/>
      <c r="J14"/>
      <c r="AO14" s="108"/>
      <c r="DY14" s="100"/>
    </row>
    <row r="15" spans="1:218" ht="15">
      <c r="A15" s="106">
        <v>11</v>
      </c>
      <c r="B15" s="61"/>
      <c r="C15" s="30"/>
      <c r="D15" s="133"/>
      <c r="E15" s="133"/>
      <c r="F15" s="133"/>
      <c r="G15"/>
      <c r="H15"/>
      <c r="I15"/>
      <c r="J15"/>
      <c r="AO15" s="108"/>
      <c r="DY15" s="100"/>
    </row>
    <row r="16" spans="1:218" ht="15">
      <c r="A16" s="106">
        <v>12</v>
      </c>
      <c r="B16" s="61"/>
      <c r="C16" s="30"/>
      <c r="D16" s="74"/>
      <c r="E16" s="74"/>
      <c r="F16" s="74"/>
      <c r="G16"/>
      <c r="H16"/>
      <c r="I16"/>
      <c r="J16"/>
      <c r="AO16" s="108"/>
      <c r="DY16" s="100"/>
    </row>
    <row r="17" spans="1:129" ht="15">
      <c r="A17" s="106">
        <v>13</v>
      </c>
      <c r="B17" s="61"/>
      <c r="C17" s="30"/>
      <c r="D17" s="74"/>
      <c r="E17" s="74"/>
      <c r="F17" s="74"/>
      <c r="G17"/>
      <c r="H17"/>
      <c r="I17"/>
      <c r="J17"/>
      <c r="AO17" s="108"/>
      <c r="DY17" s="100"/>
    </row>
    <row r="18" spans="1:129" ht="15">
      <c r="A18" s="106">
        <v>14</v>
      </c>
      <c r="B18" s="61"/>
      <c r="C18" s="30"/>
      <c r="D18" s="74"/>
      <c r="E18" s="74"/>
      <c r="F18" s="74"/>
      <c r="G18"/>
      <c r="H18"/>
      <c r="I18"/>
      <c r="J18"/>
      <c r="AO18" s="108"/>
      <c r="DY18" s="100"/>
    </row>
    <row r="19" spans="1:129" ht="15">
      <c r="A19" s="106">
        <v>15</v>
      </c>
      <c r="B19" s="61"/>
      <c r="C19" s="30"/>
      <c r="D19" s="133"/>
      <c r="E19" s="133"/>
      <c r="F19" s="133"/>
      <c r="G19"/>
      <c r="H19"/>
      <c r="I19"/>
      <c r="J19"/>
      <c r="AO19" s="108"/>
      <c r="DY19" s="100"/>
    </row>
    <row r="20" spans="1:129" ht="15">
      <c r="A20" s="106">
        <v>16</v>
      </c>
      <c r="B20" s="61"/>
      <c r="C20" s="30"/>
      <c r="D20" s="133"/>
      <c r="E20" s="133"/>
      <c r="F20" s="133"/>
      <c r="G20"/>
      <c r="H20"/>
      <c r="I20"/>
      <c r="J20"/>
      <c r="AO20" s="108"/>
      <c r="DY20" s="100"/>
    </row>
    <row r="21" spans="1:129" ht="15">
      <c r="A21" s="106">
        <v>17</v>
      </c>
      <c r="B21" s="61"/>
      <c r="C21" s="30"/>
      <c r="D21" s="133"/>
      <c r="E21" s="133"/>
      <c r="F21" s="133"/>
      <c r="G21"/>
      <c r="H21"/>
      <c r="I21"/>
      <c r="J21"/>
      <c r="DY21" s="100"/>
    </row>
    <row r="22" spans="1:129">
      <c r="A22" s="106">
        <v>18</v>
      </c>
      <c r="G22"/>
      <c r="H22"/>
      <c r="I22"/>
      <c r="J22"/>
      <c r="DY22" s="100"/>
    </row>
    <row r="23" spans="1:129" ht="15">
      <c r="A23" s="106">
        <v>19</v>
      </c>
      <c r="B23" s="107"/>
      <c r="C23" s="105"/>
      <c r="DY23" s="100"/>
    </row>
    <row r="24" spans="1:129" ht="15">
      <c r="A24" s="106">
        <v>20</v>
      </c>
      <c r="B24" s="107"/>
      <c r="C24" s="105"/>
      <c r="E24" s="105"/>
      <c r="DY24" s="100"/>
    </row>
    <row r="25" spans="1:129" ht="15">
      <c r="A25" s="106">
        <v>21</v>
      </c>
      <c r="B25" s="107"/>
      <c r="C25" s="105"/>
      <c r="D25" s="105"/>
      <c r="E25" s="105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97</v>
      </c>
      <c r="B41" s="86">
        <f t="shared" ref="B41:C41" si="0">COUNT(B5:B39)</f>
        <v>3</v>
      </c>
      <c r="C41" s="86">
        <f t="shared" si="0"/>
        <v>3</v>
      </c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98</v>
      </c>
      <c r="C43" s="89">
        <v>2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99</v>
      </c>
      <c r="C46" s="86">
        <f>SUM(B41:EB41)</f>
        <v>6</v>
      </c>
      <c r="D46" s="86"/>
      <c r="E46" s="86"/>
      <c r="F46" s="86"/>
      <c r="G46" s="86"/>
      <c r="H46" s="86"/>
      <c r="I46" s="86"/>
      <c r="J46" s="86"/>
      <c r="Q46" s="330" t="s">
        <v>116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331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5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100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101</v>
      </c>
      <c r="B58" s="96">
        <f t="shared" ref="B58:C58" si="1">AVERAGE(B5:B39)</f>
        <v>8.9183993168262532E-7</v>
      </c>
      <c r="C58" s="96">
        <f t="shared" si="1"/>
        <v>1.8230399589924673E-6</v>
      </c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1.3574399453375463E-6</v>
      </c>
      <c r="D65" s="96"/>
      <c r="E65" s="86"/>
      <c r="F65" s="86"/>
      <c r="G65" s="86"/>
      <c r="H65" s="86"/>
      <c r="I65" s="86"/>
      <c r="J65" s="86"/>
      <c r="K65" s="84">
        <f>LN(B5)</f>
        <v>-13.51761110531792</v>
      </c>
      <c r="L65" s="84">
        <f>LN(C5)</f>
        <v>-12.18377386291184</v>
      </c>
    </row>
    <row r="66" spans="1:12" s="84" customFormat="1">
      <c r="A66" s="87" t="s">
        <v>102</v>
      </c>
      <c r="B66" s="86"/>
      <c r="C66" s="86"/>
      <c r="D66" s="86"/>
      <c r="E66" s="86"/>
      <c r="F66" s="86"/>
      <c r="G66" s="86"/>
      <c r="H66" s="86"/>
      <c r="I66" s="86"/>
      <c r="J66" s="86"/>
      <c r="K66" s="84">
        <f t="shared" ref="K66:L67" si="2">LN(B6)</f>
        <v>-14.183825840147181</v>
      </c>
      <c r="L66" s="84">
        <f t="shared" si="2"/>
        <v>-16.222281063200214</v>
      </c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  <c r="K67" s="84">
        <f t="shared" si="2"/>
        <v>-14.267133040259186</v>
      </c>
      <c r="L67" s="84">
        <f t="shared" si="2"/>
        <v>-15.138763411848466</v>
      </c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 ht="22.5">
      <c r="A70" s="87" t="s">
        <v>103</v>
      </c>
      <c r="B70" s="95"/>
      <c r="C70" s="93">
        <f>VAR(B5:EB39)</f>
        <v>3.5723579407051899E-12</v>
      </c>
      <c r="D70" s="93"/>
      <c r="E70" s="177"/>
      <c r="F70" s="178" t="s">
        <v>276</v>
      </c>
      <c r="G70" s="178" t="s">
        <v>277</v>
      </c>
      <c r="H70" s="179"/>
      <c r="I70" s="179"/>
      <c r="J70" s="95"/>
      <c r="K70" s="94"/>
    </row>
    <row r="71" spans="1:12" s="84" customFormat="1">
      <c r="A71" s="86"/>
      <c r="B71" s="86"/>
      <c r="C71" s="86"/>
      <c r="D71" s="86"/>
      <c r="E71" s="177"/>
      <c r="F71" s="177"/>
      <c r="G71" s="177"/>
      <c r="H71" s="179"/>
      <c r="I71" s="179"/>
      <c r="J71" s="86"/>
    </row>
    <row r="72" spans="1:12" s="84" customFormat="1">
      <c r="A72" s="86"/>
      <c r="B72" s="86"/>
      <c r="C72" s="86"/>
      <c r="D72" s="86"/>
      <c r="E72" s="180" t="s">
        <v>278</v>
      </c>
      <c r="F72" s="181">
        <f>SKEW(B5:C7)</f>
        <v>2.1751095613642253</v>
      </c>
      <c r="G72" s="181">
        <f>SKEW(K65:L67)</f>
        <v>0.1037122590706334</v>
      </c>
      <c r="H72" s="179"/>
      <c r="I72" s="179"/>
      <c r="J72" s="86"/>
    </row>
    <row r="73" spans="1:12" s="84" customFormat="1">
      <c r="A73" s="86"/>
      <c r="B73" s="86"/>
      <c r="C73" s="86"/>
      <c r="D73" s="86"/>
      <c r="E73" s="180" t="s">
        <v>279</v>
      </c>
      <c r="F73" s="182">
        <f>SQRT(6/F78)</f>
        <v>1</v>
      </c>
      <c r="G73" s="182">
        <f>SQRT(6/G78)</f>
        <v>1</v>
      </c>
      <c r="H73" s="179"/>
      <c r="I73" s="179"/>
      <c r="J73" s="86"/>
    </row>
    <row r="74" spans="1:12" s="84" customFormat="1">
      <c r="A74" s="86"/>
      <c r="B74" s="86"/>
      <c r="C74" s="86"/>
      <c r="D74" s="86"/>
      <c r="E74" s="180" t="s">
        <v>280</v>
      </c>
      <c r="F74" s="183" t="str">
        <f>IF(F72&gt;2*F73,"non-normal","normal")</f>
        <v>non-normal</v>
      </c>
      <c r="G74" s="182" t="str">
        <f>IF(G72&gt;2*G73,"non-normal","normal")</f>
        <v>normal</v>
      </c>
      <c r="H74" s="179"/>
      <c r="I74" s="179"/>
      <c r="J74" s="86"/>
      <c r="K74" s="86"/>
      <c r="L74" s="86"/>
    </row>
    <row r="75" spans="1:12" s="84" customFormat="1">
      <c r="A75" s="86"/>
      <c r="B75" s="86"/>
      <c r="C75" s="86"/>
      <c r="D75" s="86"/>
      <c r="E75" s="180" t="s">
        <v>281</v>
      </c>
      <c r="F75" s="181">
        <f>KURT(B5:C7)</f>
        <v>4.9034459752087738</v>
      </c>
      <c r="G75" s="181">
        <f>KURT(K65:L67)</f>
        <v>0.41046736833606978</v>
      </c>
      <c r="H75" s="179"/>
      <c r="I75" s="179"/>
      <c r="J75" s="86"/>
      <c r="K75" s="86"/>
      <c r="L75" s="86"/>
    </row>
    <row r="76" spans="1:12" s="84" customFormat="1">
      <c r="A76" s="86" t="s">
        <v>104</v>
      </c>
      <c r="C76" s="86">
        <v>3</v>
      </c>
      <c r="D76" s="86"/>
      <c r="E76" s="180" t="s">
        <v>282</v>
      </c>
      <c r="F76" s="182">
        <f>SQRT(24/F78)</f>
        <v>2</v>
      </c>
      <c r="G76" s="182">
        <f>SQRT(24/G78)</f>
        <v>2</v>
      </c>
      <c r="H76" s="179"/>
      <c r="I76" s="179"/>
      <c r="J76" s="86"/>
      <c r="K76" s="86"/>
      <c r="L76" s="86"/>
    </row>
    <row r="77" spans="1:12" s="84" customFormat="1">
      <c r="A77" s="86"/>
      <c r="C77" s="86"/>
      <c r="D77" s="86"/>
      <c r="E77" s="180" t="s">
        <v>283</v>
      </c>
      <c r="F77" s="183" t="str">
        <f>IF(F75&gt;2*F76,"non-normal","normal")</f>
        <v>non-normal</v>
      </c>
      <c r="G77" s="182" t="str">
        <f>IF(G75&gt;2*G76,"non-normal","normal")</f>
        <v>normal</v>
      </c>
      <c r="H77" s="179"/>
      <c r="I77" s="179"/>
      <c r="J77" s="86"/>
      <c r="K77" s="86"/>
      <c r="L77" s="86"/>
    </row>
    <row r="78" spans="1:12" s="84" customFormat="1" ht="22.5">
      <c r="A78" s="86"/>
      <c r="C78" s="86"/>
      <c r="D78" s="86"/>
      <c r="E78" s="180" t="s">
        <v>284</v>
      </c>
      <c r="F78" s="184">
        <f>COUNT(B5:C7)</f>
        <v>6</v>
      </c>
      <c r="G78" s="184">
        <f>COUNT(K65:L67)</f>
        <v>6</v>
      </c>
      <c r="H78" s="185" t="s">
        <v>285</v>
      </c>
      <c r="I78" s="186" t="s">
        <v>331</v>
      </c>
      <c r="J78" s="86"/>
      <c r="K78" s="86"/>
      <c r="L78" s="86"/>
    </row>
    <row r="79" spans="1:12" s="84" customFormat="1">
      <c r="A79" s="86" t="s">
        <v>105</v>
      </c>
      <c r="C79" s="92">
        <f>1/C46+1/C76</f>
        <v>0.5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106</v>
      </c>
      <c r="C83" s="93">
        <f>C70*C79</f>
        <v>1.786178970352595E-12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107</v>
      </c>
      <c r="B89" s="86"/>
      <c r="C89" s="93">
        <f>SQRT(C83)</f>
        <v>1.3364800673233384E-6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108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109</v>
      </c>
      <c r="B95" s="91" t="s">
        <v>110</v>
      </c>
      <c r="C95" s="204">
        <f>TINV(2*0.01,C51)</f>
        <v>3.3649299973503766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12" s="84" customForma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</row>
    <row r="98" spans="1:12" s="84" customFormat="1">
      <c r="A98" s="15" t="s">
        <v>111</v>
      </c>
      <c r="B98" s="15"/>
      <c r="C98" s="40">
        <f>C65+C95*C89</f>
        <v>5.8546018147346984E-6</v>
      </c>
      <c r="D98" s="15" t="str">
        <f>D102</f>
        <v>lb/MW</v>
      </c>
      <c r="E98" s="86"/>
      <c r="G98" s="86"/>
      <c r="H98" s="86"/>
      <c r="I98" s="86"/>
      <c r="J98" s="86"/>
      <c r="K98" s="86"/>
      <c r="L98" s="86"/>
    </row>
    <row r="99" spans="1:12" s="84" customFormat="1">
      <c r="A99" s="15"/>
      <c r="B99" s="15"/>
      <c r="C99" s="15"/>
      <c r="D99" s="15"/>
      <c r="E99" s="86"/>
      <c r="F99" s="86"/>
      <c r="G99" s="86"/>
      <c r="H99" s="86"/>
      <c r="I99" s="86"/>
      <c r="J99" s="86"/>
      <c r="K99" s="86"/>
      <c r="L99" s="86"/>
    </row>
    <row r="100" spans="1:12" s="84" customFormat="1">
      <c r="B100" s="293" t="s">
        <v>330</v>
      </c>
      <c r="C100" s="301">
        <v>1.1257118353618344E-5</v>
      </c>
      <c r="D100" s="84" t="str">
        <f>D102</f>
        <v>lb/MW</v>
      </c>
      <c r="E100" s="86"/>
      <c r="F100" s="86"/>
      <c r="G100" s="86"/>
      <c r="H100" s="86"/>
      <c r="I100" s="86"/>
      <c r="J100" s="86"/>
    </row>
    <row r="101" spans="1:12" s="84" customFormat="1">
      <c r="E101" s="86"/>
      <c r="F101" s="86"/>
      <c r="G101" s="86"/>
      <c r="H101" s="86"/>
      <c r="I101" s="86"/>
      <c r="J101" s="86"/>
    </row>
    <row r="102" spans="1:12" s="84" customFormat="1">
      <c r="A102" s="15" t="s">
        <v>319</v>
      </c>
      <c r="B102" s="43" t="s">
        <v>299</v>
      </c>
      <c r="C102" s="40">
        <f>IFERROR(IF(FIND("MM",B1,1)&gt;0,VLOOKUP(A102,Summary_IGCC!$A$63:$G$77,6,FALSE),VLOOKUP(A102,Summary_IGCC!$A$63:$G$77,7,FALSE)),VLOOKUP(A102,Summary_IGCC!$A$63:$G$77,7,FALSE))</f>
        <v>3.6095505617977533E-6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</row>
    <row r="103" spans="1:12" s="84" customFormat="1">
      <c r="A103" s="15"/>
      <c r="B103" s="15"/>
      <c r="C103" s="15"/>
      <c r="D103" s="15"/>
      <c r="E103" s="86"/>
      <c r="F103" s="86"/>
      <c r="G103" s="86"/>
      <c r="H103" s="86"/>
      <c r="I103" s="86"/>
      <c r="J103" s="86"/>
    </row>
    <row r="104" spans="1:12" s="84" customFormat="1">
      <c r="A104" s="15"/>
      <c r="B104" s="15" t="s">
        <v>313</v>
      </c>
      <c r="C104" s="40">
        <f>IFERROR(IF(FIND("MM",B1,1)&gt;0,IF(C98&lt;C102,C102*1,C100*1),IF(C100&lt;C102,C102*1000,C100*1000)),IF(C100&lt;C102,C102*1000,C100*1000))</f>
        <v>1.1257118353618345E-2</v>
      </c>
      <c r="D104" s="15" t="str">
        <f>IFERROR(IF(FIND("MM",B1,1)&gt;0,"lb/MMBtu","lb/GW"),"lb/GW")</f>
        <v>lb/GW</v>
      </c>
      <c r="E104" s="86"/>
      <c r="F104" s="86"/>
      <c r="G104" s="86"/>
      <c r="H104" s="86"/>
      <c r="I104" s="86"/>
      <c r="J104" s="86"/>
    </row>
    <row r="105" spans="1:12" s="84" customFormat="1">
      <c r="E105" s="86"/>
      <c r="F105" s="86"/>
      <c r="G105" s="86"/>
      <c r="H105" s="86"/>
      <c r="I105" s="86"/>
      <c r="J105" s="86"/>
    </row>
    <row r="106" spans="1:12" s="84" customFormat="1">
      <c r="E106" s="86"/>
      <c r="F106" s="86"/>
      <c r="G106" s="86"/>
      <c r="H106" s="86"/>
      <c r="I106" s="86"/>
      <c r="J106" s="86"/>
    </row>
    <row r="107" spans="1:12" s="84" customForma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</row>
    <row r="108" spans="1:12" s="84" customForma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</row>
    <row r="109" spans="1:12" s="84" customFormat="1">
      <c r="A109" s="86"/>
      <c r="B109" s="88"/>
      <c r="C109" s="86"/>
      <c r="D109" s="86"/>
      <c r="E109" s="86"/>
      <c r="F109" s="86"/>
      <c r="G109" s="86"/>
      <c r="H109" s="86"/>
      <c r="I109" s="86"/>
      <c r="J109" s="86"/>
    </row>
    <row r="110" spans="1:12" s="84" customForma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</row>
    <row r="111" spans="1:12" s="84" customFormat="1">
      <c r="A111" s="86"/>
      <c r="C111" s="86"/>
      <c r="D111" s="86"/>
      <c r="E111" s="86"/>
      <c r="F111" s="86"/>
      <c r="G111" s="86"/>
      <c r="H111" s="86"/>
      <c r="I111" s="86"/>
      <c r="J111" s="86"/>
    </row>
    <row r="112" spans="1:12" s="84" customForma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101377" r:id="rId2"/>
    <oleObject progId="Equation.DSMT4" shapeId="101378" r:id="rId3"/>
    <oleObject progId="Equation.DSMT4" shapeId="101379" r:id="rId4"/>
    <oleObject progId="Equation.DSMT4" shapeId="101380" r:id="rId5"/>
    <oleObject progId="Equation.DSMT4" shapeId="101381" r:id="rId6"/>
    <oleObject progId="Equation.DSMT4" shapeId="101382" r:id="rId7"/>
    <oleObject progId="Equation.DSMT4" shapeId="101383" r:id="rId8"/>
    <oleObject progId="Equation.DSMT4" shapeId="101384" r:id="rId9"/>
    <oleObject progId="Equation.DSMT4" shapeId="101385" r:id="rId10"/>
    <oleObject progId="Equation.DSMT4" shapeId="101386" r:id="rId11"/>
    <oleObject progId="Equation.DSMT4" shapeId="101387" r:id="rId12"/>
    <oleObject progId="Equation.DSMT4" shapeId="101388" r:id="rId13"/>
  </oleObjects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>
    <tabColor rgb="FF92D050"/>
  </sheetPr>
  <dimension ref="A1:HJ210"/>
  <sheetViews>
    <sheetView workbookViewId="0">
      <selection activeCell="D7" sqref="D7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329" t="s">
        <v>94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>
      <c r="A2" s="148"/>
      <c r="B2" s="4">
        <v>7242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>
      <c r="A3" s="130" t="s">
        <v>95</v>
      </c>
      <c r="B3" s="4" t="s">
        <v>132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>
      <c r="A4" s="148" t="s">
        <v>96</v>
      </c>
      <c r="B4" s="4" t="s">
        <v>133</v>
      </c>
      <c r="C4" s="211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43">
        <v>1.3470263411363703E-6</v>
      </c>
      <c r="C5" s="123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43">
        <v>6.9189900386845693E-7</v>
      </c>
      <c r="C6" s="123"/>
      <c r="D6" s="17"/>
      <c r="E6" s="17"/>
      <c r="F6" s="1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43">
        <v>6.3659445004304871E-7</v>
      </c>
      <c r="C7" s="123"/>
      <c r="D7" s="17"/>
      <c r="E7" s="17"/>
      <c r="F7" s="17"/>
      <c r="G7" s="23"/>
      <c r="H7" s="23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 s="106"/>
      <c r="D8" s="110"/>
      <c r="E8" s="105"/>
      <c r="F8" s="113"/>
      <c r="G8" s="97"/>
      <c r="H8" s="97"/>
      <c r="I8" s="113"/>
      <c r="J8" s="104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0"/>
      <c r="AD8" s="70"/>
      <c r="AE8" s="70"/>
      <c r="AF8" s="70"/>
      <c r="AG8" s="111"/>
      <c r="AH8" s="70"/>
      <c r="AI8" s="70"/>
      <c r="AJ8" s="111"/>
      <c r="AK8" s="111"/>
      <c r="AL8" s="70"/>
      <c r="AM8" s="111"/>
      <c r="AN8" s="111"/>
      <c r="AO8" s="111"/>
      <c r="AP8" s="111"/>
      <c r="AQ8" s="111"/>
      <c r="AR8" s="111"/>
      <c r="AS8" s="111"/>
      <c r="AT8" s="111"/>
      <c r="AU8" s="70"/>
      <c r="AV8" s="70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6"/>
      <c r="D9" s="110"/>
      <c r="E9" s="105"/>
      <c r="F9" s="106"/>
      <c r="G9" s="105"/>
      <c r="H9" s="105"/>
      <c r="I9" s="106"/>
      <c r="J9" s="104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07"/>
      <c r="C10" s="106"/>
      <c r="D10" s="110"/>
      <c r="E10" s="105"/>
      <c r="F10" s="106"/>
      <c r="G10" s="105"/>
      <c r="H10" s="105"/>
      <c r="I10" s="106"/>
      <c r="J10" s="104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07"/>
      <c r="C11" s="106"/>
      <c r="D11" s="110"/>
      <c r="E11" s="105"/>
      <c r="F11" s="106"/>
      <c r="G11" s="105"/>
      <c r="H11" s="106"/>
      <c r="I11" s="106"/>
      <c r="J11" s="104"/>
      <c r="K11" s="105"/>
      <c r="L11" s="106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107"/>
      <c r="C12" s="106"/>
      <c r="D12" s="105"/>
      <c r="E12" s="105"/>
      <c r="F12" s="106"/>
      <c r="G12" s="105"/>
      <c r="H12" s="106"/>
      <c r="I12" s="106"/>
      <c r="J12" s="104"/>
      <c r="K12" s="105"/>
      <c r="L12" s="106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07"/>
      <c r="C13" s="106"/>
      <c r="D13" s="105"/>
      <c r="E13" s="105"/>
      <c r="F13" s="106"/>
      <c r="G13" s="105"/>
      <c r="H13" s="106"/>
      <c r="I13" s="106"/>
      <c r="J13" s="104"/>
      <c r="K13" s="105"/>
      <c r="L13" s="106"/>
      <c r="M13" s="103"/>
      <c r="AO13" s="108"/>
      <c r="AP13" s="99"/>
      <c r="BF13" s="99"/>
      <c r="DY13" s="100"/>
    </row>
    <row r="14" spans="1:218" ht="15">
      <c r="A14" s="106">
        <v>10</v>
      </c>
      <c r="B14" s="107"/>
      <c r="C14" s="105"/>
      <c r="D14" s="105"/>
      <c r="E14" s="105"/>
      <c r="F14" s="105"/>
      <c r="G14" s="105"/>
      <c r="H14" s="105"/>
      <c r="I14" s="105"/>
      <c r="J14" s="104"/>
      <c r="K14" s="105"/>
      <c r="L14" s="106"/>
      <c r="M14" s="103"/>
      <c r="AO14" s="108"/>
      <c r="DY14" s="100"/>
    </row>
    <row r="15" spans="1:218" ht="15">
      <c r="A15" s="106">
        <v>11</v>
      </c>
      <c r="B15" s="107"/>
      <c r="C15" s="105"/>
      <c r="D15" s="105"/>
      <c r="E15" s="105"/>
      <c r="F15" s="105"/>
      <c r="G15" s="105"/>
      <c r="H15" s="105"/>
      <c r="I15" s="105"/>
      <c r="J15" s="104"/>
      <c r="K15" s="105"/>
      <c r="L15" s="106"/>
      <c r="M15" s="103"/>
      <c r="AO15" s="108"/>
      <c r="DY15" s="100"/>
    </row>
    <row r="16" spans="1:218" ht="15">
      <c r="A16" s="106">
        <v>12</v>
      </c>
      <c r="B16" s="107"/>
      <c r="C16" s="105"/>
      <c r="D16" s="105"/>
      <c r="E16" s="105"/>
      <c r="F16" s="105"/>
      <c r="G16" s="105"/>
      <c r="H16" s="105"/>
      <c r="I16" s="105"/>
      <c r="J16" s="104"/>
      <c r="K16" s="105"/>
      <c r="L16" s="106"/>
      <c r="M16" s="103"/>
      <c r="AO16" s="108"/>
      <c r="DY16" s="100"/>
    </row>
    <row r="17" spans="1:129" ht="15">
      <c r="A17" s="106">
        <v>13</v>
      </c>
      <c r="B17" s="107"/>
      <c r="C17" s="105"/>
      <c r="D17" s="105"/>
      <c r="E17" s="105"/>
      <c r="F17" s="105"/>
      <c r="G17" s="105"/>
      <c r="H17" s="105"/>
      <c r="I17" s="105"/>
      <c r="J17" s="104"/>
      <c r="K17" s="105"/>
      <c r="L17" s="106"/>
      <c r="M17" s="103"/>
      <c r="AO17" s="108"/>
      <c r="DY17" s="100"/>
    </row>
    <row r="18" spans="1:129" ht="15">
      <c r="A18" s="106">
        <v>14</v>
      </c>
      <c r="B18" s="107"/>
      <c r="C18" s="105"/>
      <c r="D18" s="105"/>
      <c r="E18" s="105"/>
      <c r="F18" s="105"/>
      <c r="G18" s="105"/>
      <c r="H18" s="105"/>
      <c r="I18" s="105"/>
      <c r="J18" s="104"/>
      <c r="K18" s="105"/>
      <c r="L18" s="106"/>
      <c r="M18" s="103"/>
      <c r="AO18" s="108"/>
      <c r="DY18" s="100"/>
    </row>
    <row r="19" spans="1:129" ht="15">
      <c r="A19" s="106">
        <v>15</v>
      </c>
      <c r="B19" s="107"/>
      <c r="C19" s="105"/>
      <c r="D19" s="105"/>
      <c r="E19" s="105"/>
      <c r="F19" s="105"/>
      <c r="G19" s="105"/>
      <c r="H19" s="105"/>
      <c r="I19" s="105"/>
      <c r="J19" s="104"/>
      <c r="K19" s="105"/>
      <c r="L19" s="106"/>
      <c r="M19" s="103"/>
      <c r="AO19" s="108"/>
      <c r="DY19" s="100"/>
    </row>
    <row r="20" spans="1:129" ht="15">
      <c r="A20" s="106">
        <v>16</v>
      </c>
      <c r="B20" s="107"/>
      <c r="C20" s="105"/>
      <c r="D20" s="105"/>
      <c r="E20" s="105"/>
      <c r="F20" s="105"/>
      <c r="G20" s="105"/>
      <c r="H20" s="105"/>
      <c r="I20" s="105"/>
      <c r="J20" s="104"/>
      <c r="K20" s="105"/>
      <c r="L20" s="106"/>
      <c r="M20" s="103"/>
      <c r="AO20" s="108"/>
      <c r="DY20" s="100"/>
    </row>
    <row r="21" spans="1:129" ht="15">
      <c r="A21" s="106">
        <v>17</v>
      </c>
      <c r="B21" s="107"/>
      <c r="C21" s="105"/>
      <c r="D21" s="105"/>
      <c r="E21" s="105"/>
      <c r="F21" s="105"/>
      <c r="G21" s="105"/>
      <c r="H21" s="105"/>
      <c r="I21" s="105"/>
      <c r="J21" s="104"/>
      <c r="K21" s="105"/>
      <c r="L21" s="106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B22" s="107"/>
      <c r="C22" s="105"/>
      <c r="D22" s="105"/>
      <c r="E22" s="105"/>
      <c r="F22" s="105"/>
      <c r="G22" s="105"/>
      <c r="H22" s="105"/>
      <c r="I22" s="105"/>
      <c r="J22" s="104"/>
      <c r="K22" s="105"/>
      <c r="L22" s="106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B23" s="107"/>
      <c r="C23" s="105"/>
      <c r="D23" s="105"/>
      <c r="E23" s="105"/>
      <c r="F23" s="105"/>
      <c r="G23" s="105"/>
      <c r="H23" s="105"/>
      <c r="I23" s="105"/>
      <c r="J23" s="104"/>
      <c r="K23" s="105"/>
      <c r="L23" s="106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B24" s="107"/>
      <c r="C24" s="105"/>
      <c r="D24" s="105"/>
      <c r="E24" s="105"/>
      <c r="F24" s="105"/>
      <c r="G24" s="105"/>
      <c r="H24" s="105"/>
      <c r="I24" s="105"/>
      <c r="J24" s="104"/>
      <c r="K24" s="105"/>
      <c r="L24" s="106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B25" s="107"/>
      <c r="C25" s="105"/>
      <c r="D25" s="105"/>
      <c r="E25" s="105"/>
      <c r="F25" s="105"/>
      <c r="G25" s="105"/>
      <c r="H25" s="105"/>
      <c r="I25" s="105"/>
      <c r="J25" s="109"/>
      <c r="K25" s="105"/>
      <c r="L25" s="106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97</v>
      </c>
      <c r="B41" s="86">
        <f t="shared" ref="B41" si="0">COUNT(B5:B39)</f>
        <v>3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98</v>
      </c>
      <c r="C43" s="89">
        <v>1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99</v>
      </c>
      <c r="C46" s="86">
        <f>SUM(B41:EB41)</f>
        <v>3</v>
      </c>
      <c r="D46" s="86"/>
      <c r="E46" s="86"/>
      <c r="F46" s="86"/>
      <c r="G46" s="86"/>
      <c r="H46" s="86"/>
      <c r="I46" s="86"/>
      <c r="J46" s="86"/>
      <c r="Q46" s="330" t="s">
        <v>116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331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2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100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101</v>
      </c>
      <c r="B58" s="96">
        <f t="shared" ref="B58" si="1">AVERAGE(B5:B39)</f>
        <v>8.9183993168262532E-7</v>
      </c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8.9183993168262532E-7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102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103</v>
      </c>
      <c r="B70" s="95"/>
      <c r="C70" s="93">
        <f>VAR(B5:EB39)</f>
        <v>1.5616064893200117E-13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104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105</v>
      </c>
      <c r="C79" s="92">
        <f>1/C46+1/C76</f>
        <v>0.66666666666666663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106</v>
      </c>
      <c r="C83" s="93">
        <f>C70*C79</f>
        <v>1.0410709928800077E-13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107</v>
      </c>
      <c r="B89" s="86"/>
      <c r="C89" s="93">
        <f>SQRT(C83)</f>
        <v>3.2265631760125319E-7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108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109</v>
      </c>
      <c r="B95" s="91" t="s">
        <v>110</v>
      </c>
      <c r="C95" s="204">
        <f>TINV(2*0.01,C51)</f>
        <v>6.9645567339634358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12" s="84" customForma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</row>
    <row r="98" spans="1:12" s="84" customFormat="1">
      <c r="A98" s="15" t="s">
        <v>111</v>
      </c>
      <c r="B98" s="15"/>
      <c r="C98" s="40">
        <f>C65+C95*C89</f>
        <v>3.1389981611882784E-6</v>
      </c>
      <c r="D98" s="15" t="str">
        <f>D102</f>
        <v>lb/MW</v>
      </c>
      <c r="E98" s="86"/>
      <c r="G98" s="86"/>
      <c r="H98" s="86"/>
      <c r="I98" s="86"/>
      <c r="J98" s="86"/>
      <c r="K98" s="86"/>
      <c r="L98" s="86"/>
    </row>
    <row r="99" spans="1:12" s="84" customFormat="1">
      <c r="A99" s="15"/>
      <c r="B99" s="15"/>
      <c r="C99" s="15"/>
      <c r="D99" s="15"/>
      <c r="E99" s="86"/>
      <c r="F99" s="86"/>
      <c r="G99" s="86"/>
      <c r="H99" s="86"/>
      <c r="I99" s="86"/>
      <c r="J99" s="86"/>
      <c r="K99" s="86"/>
      <c r="L99" s="86"/>
    </row>
    <row r="100" spans="1:12" s="84" customFormat="1">
      <c r="A100" s="15"/>
      <c r="B100" s="15"/>
      <c r="C100" s="15"/>
      <c r="D100" s="15"/>
      <c r="E100" s="86"/>
      <c r="F100" s="86"/>
      <c r="G100" s="86"/>
      <c r="H100" s="86"/>
      <c r="I100" s="86"/>
      <c r="J100" s="86"/>
    </row>
    <row r="101" spans="1:12" s="84" customFormat="1">
      <c r="A101" s="15"/>
      <c r="B101" s="15"/>
      <c r="C101" s="15"/>
      <c r="D101" s="15"/>
      <c r="E101" s="86"/>
      <c r="F101" s="86"/>
      <c r="G101" s="86"/>
      <c r="H101" s="86"/>
      <c r="I101" s="86"/>
      <c r="J101" s="86"/>
    </row>
    <row r="102" spans="1:12" s="84" customFormat="1">
      <c r="A102" s="15" t="s">
        <v>319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3.6095505617977533E-6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</row>
    <row r="103" spans="1:12" s="84" customFormat="1">
      <c r="A103" s="15"/>
      <c r="B103" s="15"/>
      <c r="C103" s="15"/>
      <c r="D103" s="15"/>
      <c r="E103" s="86"/>
      <c r="F103" s="86"/>
      <c r="G103" s="86"/>
      <c r="H103" s="86"/>
      <c r="I103" s="86"/>
      <c r="J103" s="86"/>
    </row>
    <row r="104" spans="1:12" s="84" customFormat="1">
      <c r="A104" s="15"/>
      <c r="B104" s="15" t="s">
        <v>313</v>
      </c>
      <c r="C104" s="40">
        <f>IFERROR(IF(FIND("MM",B1,1)&gt;0,IF(C98&lt;C102,C102*1,C98*1),IF(C98&lt;C102,C102*1000,C98*1000)),IF(C98&lt;C102,C102*1000,C98*1000))</f>
        <v>3.6095505617977533E-3</v>
      </c>
      <c r="D104" s="15" t="str">
        <f>IFERROR(IF(FIND("MM",B1,1)&gt;0,"lb/MMBtu","lb/GW"),"lb/GW")</f>
        <v>lb/GW</v>
      </c>
      <c r="E104" s="86"/>
      <c r="F104" s="86"/>
      <c r="G104" s="86"/>
      <c r="H104" s="86"/>
      <c r="I104" s="86"/>
      <c r="J104" s="86"/>
    </row>
    <row r="105" spans="1:12" s="84" customFormat="1">
      <c r="A105" s="86"/>
      <c r="B105" s="88"/>
      <c r="C105" s="86"/>
      <c r="D105" s="86"/>
      <c r="E105" s="86"/>
      <c r="F105" s="86"/>
      <c r="G105" s="86"/>
      <c r="H105" s="86"/>
      <c r="I105" s="86"/>
      <c r="J105" s="86"/>
    </row>
    <row r="106" spans="1:12" s="84" customForma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</row>
    <row r="107" spans="1:12" s="84" customForma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</row>
    <row r="108" spans="1:12" s="84" customForma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</row>
    <row r="109" spans="1:12" s="84" customFormat="1">
      <c r="A109" s="86"/>
      <c r="B109" s="88"/>
      <c r="C109" s="86"/>
      <c r="D109" s="86"/>
      <c r="E109" s="86"/>
      <c r="F109" s="86"/>
      <c r="G109" s="86"/>
      <c r="H109" s="86"/>
      <c r="I109" s="86"/>
      <c r="J109" s="86"/>
    </row>
    <row r="110" spans="1:12" s="84" customForma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</row>
    <row r="111" spans="1:12" s="84" customForma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</row>
    <row r="112" spans="1:12" s="84" customForma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102401" r:id="rId2"/>
    <oleObject progId="Equation.DSMT4" shapeId="102402" r:id="rId3"/>
    <oleObject progId="Equation.DSMT4" shapeId="102403" r:id="rId4"/>
    <oleObject progId="Equation.DSMT4" shapeId="102404" r:id="rId5"/>
    <oleObject progId="Equation.DSMT4" shapeId="102405" r:id="rId6"/>
    <oleObject progId="Equation.DSMT4" shapeId="102406" r:id="rId7"/>
    <oleObject progId="Equation.DSMT4" shapeId="102407" r:id="rId8"/>
    <oleObject progId="Equation.DSMT4" shapeId="102408" r:id="rId9"/>
    <oleObject progId="Equation.DSMT4" shapeId="102409" r:id="rId10"/>
    <oleObject progId="Equation.DSMT4" shapeId="102410" r:id="rId11"/>
    <oleObject progId="Equation.DSMT4" shapeId="102411" r:id="rId12"/>
    <oleObject progId="Equation.DSMT4" shapeId="102412" r:id="rId13"/>
  </oleObjects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>
    <tabColor rgb="FF92D050"/>
  </sheetPr>
  <dimension ref="A1:HJ210"/>
  <sheetViews>
    <sheetView topLeftCell="A39" workbookViewId="0">
      <selection activeCell="D6" sqref="D6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 ht="15">
      <c r="A2" s="83"/>
      <c r="B2" s="4">
        <v>7242</v>
      </c>
      <c r="C2" s="4">
        <v>1010</v>
      </c>
      <c r="D2" s="74"/>
      <c r="E2" s="74"/>
      <c r="F2" s="74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 ht="15">
      <c r="A3" s="8" t="s">
        <v>95</v>
      </c>
      <c r="B3" s="4" t="s">
        <v>132</v>
      </c>
      <c r="C3" s="4" t="s">
        <v>128</v>
      </c>
      <c r="D3" s="74"/>
      <c r="E3" s="74"/>
      <c r="F3" s="74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 ht="15">
      <c r="A4" s="83" t="s">
        <v>96</v>
      </c>
      <c r="B4" s="4" t="s">
        <v>133</v>
      </c>
      <c r="C4" s="4" t="s">
        <v>130</v>
      </c>
      <c r="D4" s="74"/>
      <c r="E4" s="74"/>
      <c r="F4" s="7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1.0135192951565841E-6</v>
      </c>
      <c r="C5" s="143">
        <v>1.6300000424962491E-6</v>
      </c>
      <c r="D5" s="133"/>
      <c r="E5" s="133"/>
      <c r="F5" s="13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8.4348266682354733E-7</v>
      </c>
      <c r="C6" s="143">
        <v>1.8199999658463639E-6</v>
      </c>
      <c r="D6" s="133"/>
      <c r="E6" s="133"/>
      <c r="F6" s="13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1.8969193149587227E-7</v>
      </c>
      <c r="C7" s="143">
        <v>1.8900000213761814E-6</v>
      </c>
      <c r="D7" s="133"/>
      <c r="E7" s="133"/>
      <c r="F7" s="13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.75">
      <c r="A8" s="16">
        <v>4</v>
      </c>
      <c r="B8" s="210"/>
      <c r="C8" s="210"/>
      <c r="D8" s="68"/>
      <c r="E8" s="30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140"/>
      <c r="C9" s="140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C10" s="16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AP11" s="26"/>
      <c r="BN11" s="23"/>
      <c r="BO11" s="23"/>
      <c r="CD11" s="26"/>
      <c r="DY11" s="29"/>
    </row>
    <row r="12" spans="1:218" ht="15">
      <c r="A12" s="16">
        <v>8</v>
      </c>
      <c r="B12" s="61"/>
      <c r="C12" s="16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C13" s="16"/>
      <c r="AO13" s="31"/>
      <c r="AP13" s="26"/>
      <c r="BF13" s="26"/>
      <c r="DY13" s="29"/>
    </row>
    <row r="14" spans="1:218" ht="15">
      <c r="A14" s="16">
        <v>10</v>
      </c>
      <c r="B14" s="61"/>
      <c r="C14" s="30"/>
      <c r="AO14" s="31"/>
      <c r="DY14" s="29"/>
    </row>
    <row r="15" spans="1:218" ht="15">
      <c r="A15" s="16">
        <v>11</v>
      </c>
      <c r="B15" s="61"/>
      <c r="C15" s="30"/>
      <c r="AO15" s="31"/>
      <c r="DY15" s="29"/>
    </row>
    <row r="16" spans="1:218" ht="15">
      <c r="A16" s="16">
        <v>12</v>
      </c>
      <c r="B16" s="61"/>
      <c r="C16" s="30"/>
      <c r="AO16" s="31"/>
      <c r="DY16" s="29"/>
    </row>
    <row r="17" spans="1:129" ht="15">
      <c r="A17" s="16">
        <v>13</v>
      </c>
      <c r="B17" s="61"/>
      <c r="C17" s="30"/>
      <c r="AO17" s="31"/>
      <c r="DY17" s="29"/>
    </row>
    <row r="18" spans="1:129" ht="15">
      <c r="A18" s="16">
        <v>14</v>
      </c>
      <c r="B18" s="61"/>
      <c r="C18" s="30"/>
      <c r="AO18" s="31"/>
      <c r="DY18" s="29"/>
    </row>
    <row r="19" spans="1:129" ht="15">
      <c r="A19" s="16">
        <v>15</v>
      </c>
      <c r="B19" s="61"/>
      <c r="C19" s="30"/>
      <c r="AO19" s="31"/>
      <c r="DY19" s="29"/>
    </row>
    <row r="20" spans="1:129" ht="15">
      <c r="A20" s="16">
        <v>16</v>
      </c>
      <c r="B20" s="61"/>
      <c r="C20" s="30"/>
      <c r="AO20" s="31"/>
      <c r="DY20" s="29"/>
    </row>
    <row r="21" spans="1:129" ht="15">
      <c r="A21" s="16">
        <v>17</v>
      </c>
      <c r="B21" s="61"/>
      <c r="C21" s="30"/>
      <c r="DY21" s="29"/>
    </row>
    <row r="22" spans="1:129" ht="15">
      <c r="A22" s="16">
        <v>18</v>
      </c>
      <c r="B22" s="61"/>
      <c r="C22" s="30"/>
      <c r="DY22" s="29"/>
    </row>
    <row r="23" spans="1:129" ht="15">
      <c r="A23" s="16">
        <v>19</v>
      </c>
      <c r="B23" s="61"/>
      <c r="C23" s="30"/>
      <c r="DY23" s="29"/>
    </row>
    <row r="24" spans="1:129" ht="15">
      <c r="A24" s="16">
        <v>20</v>
      </c>
      <c r="B24" s="61"/>
      <c r="C24" s="30"/>
      <c r="D24" s="30"/>
      <c r="E24" s="30"/>
      <c r="DY24" s="29"/>
    </row>
    <row r="25" spans="1:129" ht="15">
      <c r="A25" s="16">
        <v>21</v>
      </c>
      <c r="B25" s="61"/>
      <c r="C25" s="30"/>
      <c r="D25" s="30"/>
      <c r="E25" s="30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 t="shared" ref="B41:C41" si="0">COUNT(B5:B39)</f>
        <v>3</v>
      </c>
      <c r="C41" s="15">
        <f t="shared" si="0"/>
        <v>3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2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6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5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 t="shared" ref="B58:C58" si="1">AVERAGE(B5:B39)</f>
        <v>6.8223129782533454E-7</v>
      </c>
      <c r="C58" s="35">
        <f t="shared" si="1"/>
        <v>1.7800000099062647E-6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1.2311156538657997E-6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 ht="22.5">
      <c r="A70" s="34" t="s">
        <v>103</v>
      </c>
      <c r="B70" s="38"/>
      <c r="C70" s="40">
        <f>VAR(B5:EB39)</f>
        <v>4.4443859512422202E-13</v>
      </c>
      <c r="D70" s="40"/>
      <c r="E70" s="177"/>
      <c r="F70" s="178" t="s">
        <v>276</v>
      </c>
      <c r="G70" s="178" t="s">
        <v>277</v>
      </c>
      <c r="H70" s="179"/>
      <c r="I70" s="179"/>
      <c r="J70" s="38"/>
      <c r="K70" s="39"/>
    </row>
    <row r="71" spans="1:12">
      <c r="A71" s="15"/>
      <c r="B71" s="15"/>
      <c r="C71" s="15"/>
      <c r="D71" s="15"/>
      <c r="E71" s="177"/>
      <c r="F71" s="177"/>
      <c r="G71" s="177"/>
      <c r="H71" s="179"/>
      <c r="I71" s="179"/>
      <c r="J71" s="15"/>
    </row>
    <row r="72" spans="1:12">
      <c r="A72" s="15"/>
      <c r="B72" s="15"/>
      <c r="C72" s="15"/>
      <c r="D72" s="15"/>
      <c r="E72" s="180" t="s">
        <v>278</v>
      </c>
      <c r="F72" s="181">
        <f>SKEW(B5:C7)</f>
        <v>-0.65238246844747871</v>
      </c>
      <c r="G72" s="181" t="e">
        <f>SKEW(N72:O74)</f>
        <v>#DIV/0!</v>
      </c>
      <c r="H72" s="179"/>
      <c r="I72" s="179"/>
      <c r="J72" s="15"/>
    </row>
    <row r="73" spans="1:12">
      <c r="A73" s="15"/>
      <c r="B73" s="15"/>
      <c r="C73" s="15"/>
      <c r="D73" s="15"/>
      <c r="E73" s="180" t="s">
        <v>279</v>
      </c>
      <c r="F73" s="182">
        <f>SQRT(6/F78)</f>
        <v>1</v>
      </c>
      <c r="G73" s="182" t="e">
        <f>SQRT(6/G78)</f>
        <v>#DIV/0!</v>
      </c>
      <c r="H73" s="179"/>
      <c r="I73" s="179"/>
      <c r="J73" s="15"/>
    </row>
    <row r="74" spans="1:12">
      <c r="A74" s="15"/>
      <c r="B74" s="15"/>
      <c r="C74" s="15"/>
      <c r="D74" s="15"/>
      <c r="E74" s="180" t="s">
        <v>280</v>
      </c>
      <c r="F74" s="183" t="str">
        <f>IF(F72&gt;2*F73,"non-normal","normal")</f>
        <v>normal</v>
      </c>
      <c r="G74" s="182" t="e">
        <f>IF(G72&gt;2*G73,"non-normal","normal")</f>
        <v>#DIV/0!</v>
      </c>
      <c r="H74" s="179"/>
      <c r="I74" s="179"/>
      <c r="J74" s="15"/>
      <c r="K74" s="15"/>
      <c r="L74" s="15"/>
    </row>
    <row r="75" spans="1:12">
      <c r="A75" s="15"/>
      <c r="B75" s="15"/>
      <c r="C75" s="15"/>
      <c r="D75" s="15"/>
      <c r="E75" s="180" t="s">
        <v>281</v>
      </c>
      <c r="F75" s="181">
        <f>KURT(B5:C7)</f>
        <v>-0.80970330661486933</v>
      </c>
      <c r="G75" s="181" t="e">
        <f>KURT(N72:O74)</f>
        <v>#DIV/0!</v>
      </c>
      <c r="H75" s="179"/>
      <c r="I75" s="179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80" t="s">
        <v>282</v>
      </c>
      <c r="F76" s="182">
        <f>SQRT(24/F78)</f>
        <v>2</v>
      </c>
      <c r="G76" s="182" t="e">
        <f>SQRT(24/G78)</f>
        <v>#DIV/0!</v>
      </c>
      <c r="H76" s="179"/>
      <c r="I76" s="179"/>
      <c r="J76" s="15"/>
      <c r="K76" s="15"/>
      <c r="L76" s="15"/>
    </row>
    <row r="77" spans="1:12">
      <c r="A77" s="15"/>
      <c r="C77" s="15"/>
      <c r="D77" s="15"/>
      <c r="E77" s="180" t="s">
        <v>283</v>
      </c>
      <c r="F77" s="183" t="str">
        <f>IF(F75&gt;2*F76,"non-normal","normal")</f>
        <v>normal</v>
      </c>
      <c r="G77" s="182" t="e">
        <f>IF(G75&gt;2*G76,"non-normal","normal")</f>
        <v>#DIV/0!</v>
      </c>
      <c r="H77" s="179"/>
      <c r="I77" s="179"/>
      <c r="J77" s="15"/>
      <c r="K77" s="15"/>
      <c r="L77" s="15"/>
    </row>
    <row r="78" spans="1:12" ht="22.5">
      <c r="A78" s="15"/>
      <c r="C78" s="15"/>
      <c r="D78" s="15"/>
      <c r="E78" s="180" t="s">
        <v>284</v>
      </c>
      <c r="F78" s="184">
        <f>COUNT(B5:C7)</f>
        <v>6</v>
      </c>
      <c r="G78" s="184">
        <f>COUNT(N72:O74)</f>
        <v>0</v>
      </c>
      <c r="H78" s="185" t="s">
        <v>285</v>
      </c>
      <c r="I78" s="186" t="s">
        <v>286</v>
      </c>
      <c r="J78" s="15"/>
      <c r="K78" s="15"/>
      <c r="L78" s="15"/>
    </row>
    <row r="79" spans="1:12">
      <c r="A79" s="15" t="s">
        <v>105</v>
      </c>
      <c r="C79" s="41">
        <f>1/C46+1/C76</f>
        <v>0.5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2.2221929756211101E-13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40">
        <f>SQRT(C83)</f>
        <v>4.7140141871032909E-7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3.3649299973503766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2.8173484284777114E-6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318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3.6095505617977531E-7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2.8173484284777114E-6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56321" r:id="rId2"/>
    <oleObject progId="Equation.DSMT4" shapeId="56322" r:id="rId3"/>
    <oleObject progId="Equation.DSMT4" shapeId="56323" r:id="rId4"/>
    <oleObject progId="Equation.DSMT4" shapeId="56324" r:id="rId5"/>
    <oleObject progId="Equation.DSMT4" shapeId="56325" r:id="rId6"/>
    <oleObject progId="Equation.DSMT4" shapeId="56326" r:id="rId7"/>
    <oleObject progId="Equation.DSMT4" shapeId="56327" r:id="rId8"/>
    <oleObject progId="Equation.DSMT4" shapeId="56328" r:id="rId9"/>
    <oleObject progId="Equation.DSMT4" shapeId="56329" r:id="rId10"/>
    <oleObject progId="Equation.DSMT4" shapeId="56330" r:id="rId11"/>
    <oleObject progId="Equation.DSMT4" shapeId="56331" r:id="rId12"/>
    <oleObject progId="Equation.DSMT4" shapeId="56332" r:id="rId13"/>
  </oleObjects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>
    <tabColor rgb="FF92D050"/>
  </sheetPr>
  <dimension ref="A1:HJ210"/>
  <sheetViews>
    <sheetView workbookViewId="0">
      <selection activeCell="A103" sqref="A103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>
      <c r="A2" s="83"/>
      <c r="B2" s="4">
        <v>7242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>
      <c r="A3" s="8" t="s">
        <v>95</v>
      </c>
      <c r="B3" s="4" t="s">
        <v>132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>
      <c r="A4" s="83" t="s">
        <v>96</v>
      </c>
      <c r="B4" s="4" t="s">
        <v>133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1.0135192951565841E-6</v>
      </c>
      <c r="C5" s="62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8.4348266682354733E-7</v>
      </c>
      <c r="C6" s="62"/>
      <c r="D6" s="17"/>
      <c r="E6" s="17"/>
      <c r="F6" s="17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1.8969193149587227E-7</v>
      </c>
      <c r="C7" s="62"/>
      <c r="D7" s="17"/>
      <c r="E7" s="17"/>
      <c r="F7" s="17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B8" s="61"/>
      <c r="C8" s="16"/>
      <c r="D8" s="68"/>
      <c r="E8" s="30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1"/>
      <c r="C9" s="16"/>
      <c r="D9" s="68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C10" s="16"/>
      <c r="D10" s="68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1"/>
      <c r="C11" s="16"/>
      <c r="D11" s="68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1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1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1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1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1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1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1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1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6.8223129782533454E-7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6.8223129782533454E-7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103</v>
      </c>
      <c r="B70" s="38"/>
      <c r="C70" s="40">
        <f>VAR(B5:EB39)</f>
        <v>1.8917438428188801E-13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105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1.2611625618792534E-13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40">
        <f>SQRT(C83)</f>
        <v>3.5512850658307526E-7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6.9645567339634358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3.1555439297708696E-6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318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3.6095505617977531E-7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3.1555439297708696E-6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57345" r:id="rId2"/>
    <oleObject progId="Equation.DSMT4" shapeId="57346" r:id="rId3"/>
    <oleObject progId="Equation.DSMT4" shapeId="57347" r:id="rId4"/>
    <oleObject progId="Equation.DSMT4" shapeId="57348" r:id="rId5"/>
    <oleObject progId="Equation.DSMT4" shapeId="57349" r:id="rId6"/>
    <oleObject progId="Equation.DSMT4" shapeId="57350" r:id="rId7"/>
    <oleObject progId="Equation.DSMT4" shapeId="57351" r:id="rId8"/>
    <oleObject progId="Equation.DSMT4" shapeId="57352" r:id="rId9"/>
    <oleObject progId="Equation.DSMT4" shapeId="57353" r:id="rId10"/>
    <oleObject progId="Equation.DSMT4" shapeId="57354" r:id="rId11"/>
    <oleObject progId="Equation.DSMT4" shapeId="57355" r:id="rId12"/>
    <oleObject progId="Equation.DSMT4" shapeId="57356" r:id="rId13"/>
  </oleObjects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>
    <tabColor rgb="FF92D050"/>
  </sheetPr>
  <dimension ref="A1:HJ210"/>
  <sheetViews>
    <sheetView topLeftCell="A39" workbookViewId="0">
      <selection activeCell="E83" sqref="E83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329" t="s">
        <v>94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15">
      <c r="A2" s="127"/>
      <c r="B2" s="4">
        <v>7242</v>
      </c>
      <c r="C2" s="4">
        <v>1010</v>
      </c>
      <c r="D2" s="74"/>
      <c r="E2" s="74"/>
      <c r="F2" s="7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95</v>
      </c>
      <c r="B3" s="4" t="s">
        <v>132</v>
      </c>
      <c r="C3" s="4" t="s">
        <v>128</v>
      </c>
      <c r="D3" s="74"/>
      <c r="E3" s="74"/>
      <c r="F3" s="7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96</v>
      </c>
      <c r="B4" s="4" t="s">
        <v>133</v>
      </c>
      <c r="C4" s="4" t="s">
        <v>130</v>
      </c>
      <c r="D4" s="74"/>
      <c r="E4" s="74"/>
      <c r="F4" s="7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43">
        <v>9.999846042774152E-6</v>
      </c>
      <c r="C5" s="143">
        <v>1.6502526705153286E-5</v>
      </c>
      <c r="D5" s="136"/>
      <c r="E5" s="135"/>
      <c r="F5" s="135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43">
        <v>8.3221875684102997E-6</v>
      </c>
      <c r="C6" s="143">
        <v>1.8426133465254679E-5</v>
      </c>
      <c r="D6" s="137"/>
      <c r="E6" s="137"/>
      <c r="F6" s="139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43">
        <v>1.8715876421993016E-6</v>
      </c>
      <c r="C7" s="143">
        <v>1.9134831745759584E-5</v>
      </c>
      <c r="D7" s="137"/>
      <c r="E7" s="137"/>
      <c r="F7" s="139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.75">
      <c r="A8" s="106">
        <v>4</v>
      </c>
      <c r="B8" s="210"/>
      <c r="C8" s="210"/>
      <c r="D8" s="74"/>
      <c r="E8" s="74"/>
      <c r="F8" s="74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0"/>
      <c r="AD8" s="70"/>
      <c r="AE8" s="70"/>
      <c r="AF8" s="70"/>
      <c r="AG8" s="111"/>
      <c r="AH8" s="70"/>
      <c r="AI8" s="70"/>
      <c r="AJ8" s="111"/>
      <c r="AK8" s="111"/>
      <c r="AL8" s="70"/>
      <c r="AM8" s="111"/>
      <c r="AN8" s="111"/>
      <c r="AO8" s="111"/>
      <c r="AP8" s="111"/>
      <c r="AQ8" s="111"/>
      <c r="AR8" s="111"/>
      <c r="AS8" s="111"/>
      <c r="AT8" s="111"/>
      <c r="AU8" s="70"/>
      <c r="AV8" s="70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40"/>
      <c r="C9" s="140"/>
      <c r="D9" s="74"/>
      <c r="E9" s="74"/>
      <c r="F9" s="74"/>
      <c r="G9"/>
      <c r="H9"/>
      <c r="I9"/>
      <c r="J9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61"/>
      <c r="C10" s="16"/>
      <c r="D10" s="74"/>
      <c r="E10" s="74"/>
      <c r="F10" s="74"/>
      <c r="G10"/>
      <c r="H10"/>
      <c r="I10"/>
      <c r="J10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61"/>
      <c r="C11" s="145"/>
      <c r="D11" s="133"/>
      <c r="E11" s="133"/>
      <c r="F11" s="133"/>
      <c r="G11"/>
      <c r="H11"/>
      <c r="I11"/>
      <c r="J11"/>
      <c r="AP11" s="99"/>
      <c r="BN11" s="23"/>
      <c r="BO11" s="23"/>
      <c r="CD11" s="99"/>
      <c r="DY11" s="100"/>
    </row>
    <row r="12" spans="1:218" ht="15">
      <c r="A12" s="106">
        <v>8</v>
      </c>
      <c r="B12" s="61"/>
      <c r="C12" s="145"/>
      <c r="D12" s="133"/>
      <c r="E12" s="133"/>
      <c r="F12" s="133"/>
      <c r="G12"/>
      <c r="H12"/>
      <c r="I12"/>
      <c r="J12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61"/>
      <c r="C13" s="145"/>
      <c r="D13" s="133"/>
      <c r="E13" s="133"/>
      <c r="F13" s="133"/>
      <c r="G13"/>
      <c r="H13"/>
      <c r="I13"/>
      <c r="J13"/>
      <c r="AO13" s="108"/>
      <c r="AP13" s="99"/>
      <c r="BF13" s="99"/>
      <c r="DY13" s="100"/>
    </row>
    <row r="14" spans="1:218" ht="15">
      <c r="A14" s="106">
        <v>10</v>
      </c>
      <c r="B14" s="61"/>
      <c r="C14" s="30"/>
      <c r="D14" s="74"/>
      <c r="E14" s="74"/>
      <c r="F14" s="74"/>
      <c r="G14"/>
      <c r="H14"/>
      <c r="I14"/>
      <c r="J14"/>
      <c r="AO14" s="108"/>
      <c r="DY14" s="100"/>
    </row>
    <row r="15" spans="1:218" ht="15">
      <c r="A15" s="106">
        <v>11</v>
      </c>
      <c r="B15" s="61"/>
      <c r="C15" s="30"/>
      <c r="D15" s="74"/>
      <c r="E15" s="74"/>
      <c r="F15" s="74"/>
      <c r="G15"/>
      <c r="H15"/>
      <c r="I15"/>
      <c r="J15"/>
      <c r="AO15" s="108"/>
      <c r="DY15" s="100"/>
    </row>
    <row r="16" spans="1:218" ht="15">
      <c r="A16" s="106">
        <v>12</v>
      </c>
      <c r="B16" s="61"/>
      <c r="C16" s="30"/>
      <c r="D16" s="74"/>
      <c r="E16" s="74"/>
      <c r="F16" s="74"/>
      <c r="G16"/>
      <c r="H16"/>
      <c r="I16"/>
      <c r="J16"/>
      <c r="K16"/>
      <c r="L16"/>
      <c r="M16"/>
      <c r="AO16" s="108"/>
      <c r="DY16" s="100"/>
    </row>
    <row r="17" spans="1:129" ht="15">
      <c r="A17" s="106">
        <v>13</v>
      </c>
      <c r="B17" s="61"/>
      <c r="C17" s="30"/>
      <c r="D17" s="133"/>
      <c r="E17" s="133"/>
      <c r="F17" s="133"/>
      <c r="G17"/>
      <c r="H17"/>
      <c r="I17" s="107"/>
      <c r="L17"/>
      <c r="M17"/>
      <c r="AO17" s="108"/>
      <c r="DY17" s="100"/>
    </row>
    <row r="18" spans="1:129" ht="15">
      <c r="A18" s="106">
        <v>14</v>
      </c>
      <c r="B18" s="61"/>
      <c r="C18" s="30"/>
      <c r="D18" s="133"/>
      <c r="E18" s="133"/>
      <c r="F18" s="133"/>
      <c r="G18"/>
      <c r="H18"/>
      <c r="I18" s="107"/>
      <c r="J18"/>
      <c r="K18"/>
      <c r="L18"/>
      <c r="M18"/>
      <c r="AO18" s="108"/>
      <c r="DY18" s="100"/>
    </row>
    <row r="19" spans="1:129" ht="15">
      <c r="A19" s="106">
        <v>15</v>
      </c>
      <c r="B19" s="61"/>
      <c r="C19" s="30"/>
      <c r="D19" s="133"/>
      <c r="E19" s="133"/>
      <c r="F19" s="133"/>
      <c r="G19"/>
      <c r="H19"/>
      <c r="I19" s="107"/>
      <c r="J19" s="107"/>
      <c r="K19" s="107"/>
      <c r="L19" s="107"/>
      <c r="M19" s="107"/>
      <c r="AO19" s="108"/>
      <c r="DY19" s="100"/>
    </row>
    <row r="20" spans="1:129" ht="15">
      <c r="A20" s="106">
        <v>16</v>
      </c>
      <c r="B20" s="61"/>
      <c r="C20" s="30"/>
      <c r="G20"/>
      <c r="H20"/>
      <c r="I20" s="107"/>
      <c r="J20" s="107"/>
      <c r="K20" s="107"/>
      <c r="L20" s="107"/>
      <c r="M20" s="107"/>
      <c r="AO20" s="108"/>
      <c r="DY20" s="100"/>
    </row>
    <row r="21" spans="1:129" ht="15">
      <c r="A21" s="106">
        <v>17</v>
      </c>
      <c r="B21" s="61"/>
      <c r="C21" s="30"/>
      <c r="G21"/>
      <c r="H21"/>
      <c r="I21" s="107"/>
      <c r="J21" s="107"/>
      <c r="K21" s="107"/>
      <c r="L21" s="107"/>
      <c r="M21" s="107"/>
      <c r="DY21" s="100"/>
    </row>
    <row r="22" spans="1:129">
      <c r="A22" s="106">
        <v>18</v>
      </c>
      <c r="E22"/>
      <c r="F22"/>
      <c r="DY22" s="100"/>
    </row>
    <row r="23" spans="1:129">
      <c r="A23" s="106">
        <v>19</v>
      </c>
      <c r="DY23" s="100"/>
    </row>
    <row r="24" spans="1:129">
      <c r="A24" s="106">
        <v>20</v>
      </c>
      <c r="D24"/>
      <c r="F24"/>
      <c r="DY24" s="100"/>
    </row>
    <row r="25" spans="1:129" ht="15">
      <c r="A25" s="106">
        <v>21</v>
      </c>
      <c r="B25" s="107"/>
      <c r="C25"/>
      <c r="D25"/>
      <c r="E25"/>
      <c r="F25"/>
      <c r="DY25" s="100"/>
    </row>
    <row r="26" spans="1:129" ht="15">
      <c r="A26" s="106">
        <v>22</v>
      </c>
      <c r="B26" s="134"/>
      <c r="C26" s="134"/>
      <c r="D26" s="134"/>
      <c r="E26" s="134"/>
      <c r="F26" s="134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34"/>
      <c r="C27" s="134"/>
      <c r="D27" s="134"/>
      <c r="E27" s="134"/>
      <c r="F27" s="134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34"/>
      <c r="C28" s="134"/>
      <c r="D28" s="134"/>
      <c r="E28" s="134"/>
      <c r="F28" s="134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97</v>
      </c>
      <c r="B41" s="86">
        <f t="shared" ref="B41:C41" si="0">COUNT(B5:B39)</f>
        <v>3</v>
      </c>
      <c r="C41" s="86">
        <f t="shared" si="0"/>
        <v>3</v>
      </c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98</v>
      </c>
      <c r="C43" s="89">
        <v>2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99</v>
      </c>
      <c r="C46" s="86">
        <f>SUM(B41:EB41)</f>
        <v>6</v>
      </c>
      <c r="D46" s="86"/>
      <c r="E46" s="86"/>
      <c r="F46" s="86"/>
      <c r="G46" s="86"/>
      <c r="H46" s="86"/>
      <c r="I46" s="86"/>
      <c r="J46" s="86"/>
      <c r="Q46" s="330" t="s">
        <v>116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331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5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100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101</v>
      </c>
      <c r="B58" s="96">
        <f t="shared" ref="B58:C58" si="1">AVERAGE(B5:B39)</f>
        <v>6.7312070844612508E-6</v>
      </c>
      <c r="C58" s="96">
        <f t="shared" si="1"/>
        <v>1.8021163972055849E-5</v>
      </c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1.2376185528258551E-5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102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 ht="22.5">
      <c r="A70" s="87" t="s">
        <v>103</v>
      </c>
      <c r="B70" s="95"/>
      <c r="C70" s="93">
        <f>VAR(B5:EB39)</f>
        <v>4.6347265159673651E-11</v>
      </c>
      <c r="D70" s="93"/>
      <c r="E70" s="177"/>
      <c r="F70" s="178" t="s">
        <v>276</v>
      </c>
      <c r="G70" s="178" t="s">
        <v>277</v>
      </c>
      <c r="H70" s="179"/>
      <c r="I70" s="179"/>
      <c r="J70" s="95"/>
      <c r="K70" s="94"/>
    </row>
    <row r="71" spans="1:12" s="84" customFormat="1">
      <c r="A71" s="86"/>
      <c r="B71" s="86"/>
      <c r="C71" s="86"/>
      <c r="D71" s="86"/>
      <c r="E71" s="177"/>
      <c r="F71" s="177"/>
      <c r="G71" s="177"/>
      <c r="H71" s="179"/>
      <c r="I71" s="179"/>
      <c r="J71" s="86"/>
    </row>
    <row r="72" spans="1:12" s="84" customFormat="1">
      <c r="A72" s="86"/>
      <c r="B72" s="86"/>
      <c r="C72" s="86"/>
      <c r="D72" s="86"/>
      <c r="E72" s="180" t="s">
        <v>278</v>
      </c>
      <c r="F72" s="181">
        <f>SKEW(B5:C7)</f>
        <v>-0.60733210690924122</v>
      </c>
      <c r="G72" s="181" t="e">
        <f>SKEW(N72:O74)</f>
        <v>#DIV/0!</v>
      </c>
      <c r="H72" s="179"/>
      <c r="I72" s="179"/>
      <c r="J72" s="86"/>
    </row>
    <row r="73" spans="1:12" s="84" customFormat="1">
      <c r="A73" s="86"/>
      <c r="B73" s="86"/>
      <c r="C73" s="86"/>
      <c r="D73" s="86"/>
      <c r="E73" s="180" t="s">
        <v>279</v>
      </c>
      <c r="F73" s="182">
        <f>SQRT(6/F78)</f>
        <v>1</v>
      </c>
      <c r="G73" s="182" t="e">
        <f>SQRT(6/G78)</f>
        <v>#DIV/0!</v>
      </c>
      <c r="H73" s="179"/>
      <c r="I73" s="179"/>
      <c r="J73" s="86"/>
    </row>
    <row r="74" spans="1:12" s="84" customFormat="1">
      <c r="A74" s="86"/>
      <c r="B74" s="86"/>
      <c r="C74" s="86"/>
      <c r="D74" s="86"/>
      <c r="E74" s="180" t="s">
        <v>280</v>
      </c>
      <c r="F74" s="183" t="str">
        <f>IF(F72&gt;2*F73,"non-normal","normal")</f>
        <v>normal</v>
      </c>
      <c r="G74" s="182" t="e">
        <f>IF(G72&gt;2*G73,"non-normal","normal")</f>
        <v>#DIV/0!</v>
      </c>
      <c r="H74" s="179"/>
      <c r="I74" s="179"/>
      <c r="J74" s="86"/>
      <c r="K74" s="86"/>
      <c r="L74" s="86"/>
    </row>
    <row r="75" spans="1:12" s="84" customFormat="1">
      <c r="A75" s="86"/>
      <c r="B75" s="86"/>
      <c r="C75" s="86"/>
      <c r="D75" s="86"/>
      <c r="E75" s="180" t="s">
        <v>281</v>
      </c>
      <c r="F75" s="181">
        <f>KURT(B5:C7)</f>
        <v>-0.97261111677370415</v>
      </c>
      <c r="G75" s="181" t="e">
        <f>KURT(N72:O74)</f>
        <v>#DIV/0!</v>
      </c>
      <c r="H75" s="179"/>
      <c r="I75" s="179"/>
      <c r="J75" s="86"/>
      <c r="K75" s="86"/>
      <c r="L75" s="86"/>
    </row>
    <row r="76" spans="1:12" s="84" customFormat="1">
      <c r="A76" s="86" t="s">
        <v>104</v>
      </c>
      <c r="C76" s="86">
        <v>3</v>
      </c>
      <c r="D76" s="86"/>
      <c r="E76" s="180" t="s">
        <v>282</v>
      </c>
      <c r="F76" s="182">
        <f>SQRT(24/F78)</f>
        <v>2</v>
      </c>
      <c r="G76" s="182" t="e">
        <f>SQRT(24/G78)</f>
        <v>#DIV/0!</v>
      </c>
      <c r="H76" s="179"/>
      <c r="I76" s="179"/>
      <c r="J76" s="86"/>
      <c r="K76" s="86"/>
      <c r="L76" s="86"/>
    </row>
    <row r="77" spans="1:12" s="84" customFormat="1">
      <c r="A77" s="86"/>
      <c r="C77" s="86"/>
      <c r="D77" s="86"/>
      <c r="E77" s="180" t="s">
        <v>283</v>
      </c>
      <c r="F77" s="183" t="str">
        <f>IF(F75&gt;2*F76,"non-normal","normal")</f>
        <v>normal</v>
      </c>
      <c r="G77" s="182" t="e">
        <f>IF(G75&gt;2*G76,"non-normal","normal")</f>
        <v>#DIV/0!</v>
      </c>
      <c r="H77" s="179"/>
      <c r="I77" s="179"/>
      <c r="J77" s="86"/>
      <c r="K77" s="86"/>
      <c r="L77" s="86"/>
    </row>
    <row r="78" spans="1:12" s="84" customFormat="1" ht="22.5">
      <c r="A78" s="86"/>
      <c r="C78" s="86"/>
      <c r="D78" s="86"/>
      <c r="E78" s="180" t="s">
        <v>284</v>
      </c>
      <c r="F78" s="184">
        <f>COUNT(B5:C7)</f>
        <v>6</v>
      </c>
      <c r="G78" s="184">
        <f>COUNT(N72:O74)</f>
        <v>0</v>
      </c>
      <c r="H78" s="185" t="s">
        <v>285</v>
      </c>
      <c r="I78" s="186" t="s">
        <v>286</v>
      </c>
      <c r="J78" s="86"/>
      <c r="K78" s="86"/>
      <c r="L78" s="86"/>
    </row>
    <row r="79" spans="1:12" s="84" customFormat="1">
      <c r="A79" s="86" t="s">
        <v>105</v>
      </c>
      <c r="C79" s="92">
        <f>1/C46+1/C76</f>
        <v>0.5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106</v>
      </c>
      <c r="C83" s="93">
        <f>C70*C79</f>
        <v>2.3173632579836825E-11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107</v>
      </c>
      <c r="B89" s="86"/>
      <c r="C89" s="93">
        <f>SQRT(C83)</f>
        <v>4.8138999345475413E-6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108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109</v>
      </c>
      <c r="B95" s="91" t="s">
        <v>110</v>
      </c>
      <c r="C95" s="204">
        <f>TINV(2*0.01,C51)</f>
        <v>3.3649299973503766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12" s="84" customForma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</row>
    <row r="98" spans="1:12" s="84" customFormat="1">
      <c r="A98" s="15" t="s">
        <v>111</v>
      </c>
      <c r="B98" s="15"/>
      <c r="C98" s="40">
        <f>C65+C95*C89</f>
        <v>2.8574621822260588E-5</v>
      </c>
      <c r="D98" s="15" t="str">
        <f>D102</f>
        <v>lb/MW</v>
      </c>
      <c r="E98" s="86"/>
      <c r="G98" s="86"/>
      <c r="H98" s="86"/>
      <c r="I98" s="86"/>
      <c r="J98" s="86"/>
      <c r="K98" s="86"/>
      <c r="L98" s="86"/>
    </row>
    <row r="99" spans="1:12" s="84" customFormat="1">
      <c r="A99" s="15"/>
      <c r="B99" s="15"/>
      <c r="C99" s="15"/>
      <c r="D99" s="15"/>
      <c r="E99" s="86"/>
      <c r="F99" s="86"/>
      <c r="G99" s="86"/>
      <c r="H99" s="86"/>
      <c r="I99" s="86"/>
      <c r="J99" s="86"/>
      <c r="K99" s="86"/>
      <c r="L99" s="86"/>
    </row>
    <row r="100" spans="1:12" s="84" customFormat="1">
      <c r="A100" s="15"/>
      <c r="B100" s="15"/>
      <c r="C100" s="15"/>
      <c r="D100" s="15"/>
      <c r="E100" s="86"/>
      <c r="F100" s="86"/>
      <c r="G100" s="86"/>
      <c r="H100" s="86"/>
      <c r="I100" s="86"/>
      <c r="J100" s="86"/>
    </row>
    <row r="101" spans="1:12" s="84" customFormat="1">
      <c r="A101" s="15"/>
      <c r="B101" s="15"/>
      <c r="C101" s="15"/>
      <c r="D101" s="15"/>
      <c r="E101" s="86"/>
      <c r="F101" s="86"/>
      <c r="G101" s="86"/>
      <c r="H101" s="86"/>
      <c r="I101" s="86"/>
      <c r="J101" s="86"/>
    </row>
    <row r="102" spans="1:12" s="84" customFormat="1">
      <c r="A102" s="15" t="s">
        <v>318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3.6095505617977533E-6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</row>
    <row r="103" spans="1:12" s="84" customFormat="1">
      <c r="A103" s="15"/>
      <c r="B103" s="15"/>
      <c r="C103" s="15"/>
      <c r="D103" s="15"/>
      <c r="E103" s="86"/>
      <c r="F103" s="86"/>
      <c r="G103" s="86"/>
      <c r="H103" s="86"/>
      <c r="I103" s="86"/>
      <c r="J103" s="86"/>
    </row>
    <row r="104" spans="1:12" s="84" customFormat="1">
      <c r="A104" s="15"/>
      <c r="B104" s="15" t="s">
        <v>313</v>
      </c>
      <c r="C104" s="40">
        <f>IFERROR(IF(FIND("MM",B1,1)&gt;0,IF(C98&lt;C102,C102*1,C98*1),IF(C98&lt;C102,C102*1000,C98*1000)),IF(C98&lt;C102,C102*1000,C98*1000))</f>
        <v>2.8574621822260587E-2</v>
      </c>
      <c r="D104" s="15" t="str">
        <f>IFERROR(IF(FIND("MM",B1,1)&gt;0,"lb/MMBtu","lb/GW"),"lb/GW")</f>
        <v>lb/GW</v>
      </c>
      <c r="E104" s="86"/>
      <c r="F104" s="86"/>
      <c r="G104" s="86"/>
      <c r="H104" s="86"/>
      <c r="I104" s="86"/>
      <c r="J104" s="86"/>
    </row>
    <row r="105" spans="1:12" s="84" customFormat="1">
      <c r="A105" s="86"/>
      <c r="B105" s="88"/>
      <c r="C105" s="86"/>
      <c r="D105" s="86"/>
      <c r="E105" s="86"/>
      <c r="F105" s="86"/>
      <c r="G105" s="86"/>
      <c r="H105" s="86"/>
      <c r="I105" s="86"/>
      <c r="J105" s="86"/>
    </row>
    <row r="106" spans="1:12" s="84" customForma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</row>
    <row r="107" spans="1:12" s="84" customForma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</row>
    <row r="108" spans="1:12" s="84" customForma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</row>
    <row r="109" spans="1:12" s="84" customFormat="1">
      <c r="A109" s="86"/>
      <c r="B109" s="88"/>
      <c r="C109" s="86"/>
      <c r="D109" s="86"/>
      <c r="E109" s="86"/>
      <c r="F109" s="86"/>
      <c r="G109" s="86"/>
      <c r="H109" s="86"/>
      <c r="I109" s="86"/>
      <c r="J109" s="86"/>
    </row>
    <row r="110" spans="1:12" s="84" customForma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</row>
    <row r="111" spans="1:12" s="84" customForma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</row>
    <row r="112" spans="1:12" s="84" customForma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74753" r:id="rId2"/>
    <oleObject progId="Equation.DSMT4" shapeId="74754" r:id="rId3"/>
    <oleObject progId="Equation.DSMT4" shapeId="74755" r:id="rId4"/>
    <oleObject progId="Equation.DSMT4" shapeId="74756" r:id="rId5"/>
    <oleObject progId="Equation.DSMT4" shapeId="74757" r:id="rId6"/>
    <oleObject progId="Equation.DSMT4" shapeId="74758" r:id="rId7"/>
    <oleObject progId="Equation.DSMT4" shapeId="74759" r:id="rId8"/>
    <oleObject progId="Equation.DSMT4" shapeId="74760" r:id="rId9"/>
    <oleObject progId="Equation.DSMT4" shapeId="74761" r:id="rId10"/>
    <oleObject progId="Equation.DSMT4" shapeId="74762" r:id="rId11"/>
    <oleObject progId="Equation.DSMT4" shapeId="74763" r:id="rId12"/>
    <oleObject progId="Equation.DSMT4" shapeId="74764" r:id="rId13"/>
  </oleObjects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>
    <tabColor rgb="FF92D050"/>
  </sheetPr>
  <dimension ref="A1:HJ210"/>
  <sheetViews>
    <sheetView workbookViewId="0">
      <selection activeCell="A103" sqref="A103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329" t="s">
        <v>94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>
      <c r="A2" s="127"/>
      <c r="B2" s="4">
        <v>7242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>
      <c r="A3" s="130" t="s">
        <v>95</v>
      </c>
      <c r="B3" s="4" t="s">
        <v>132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>
      <c r="A4" s="127" t="s">
        <v>96</v>
      </c>
      <c r="B4" s="4" t="s">
        <v>133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43">
        <v>9.999846042774152E-6</v>
      </c>
      <c r="C5" s="123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43">
        <v>8.3221875684102997E-6</v>
      </c>
      <c r="C6" s="123"/>
      <c r="D6" s="17"/>
      <c r="E6" s="17"/>
      <c r="F6" s="1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43">
        <v>1.8715876421993016E-6</v>
      </c>
      <c r="C7" s="123"/>
      <c r="D7" s="17"/>
      <c r="E7" s="17"/>
      <c r="F7" s="17"/>
      <c r="G7" s="23"/>
      <c r="H7" s="23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 s="106"/>
      <c r="D8" s="110"/>
      <c r="E8" s="105"/>
      <c r="F8" s="113"/>
      <c r="G8" s="97"/>
      <c r="H8" s="97"/>
      <c r="I8" s="113"/>
      <c r="J8" s="104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0"/>
      <c r="AD8" s="70"/>
      <c r="AE8" s="70"/>
      <c r="AF8" s="70"/>
      <c r="AG8" s="111"/>
      <c r="AH8" s="70"/>
      <c r="AI8" s="70"/>
      <c r="AJ8" s="111"/>
      <c r="AK8" s="111"/>
      <c r="AL8" s="70"/>
      <c r="AM8" s="111"/>
      <c r="AN8" s="111"/>
      <c r="AO8" s="111"/>
      <c r="AP8" s="111"/>
      <c r="AQ8" s="111"/>
      <c r="AR8" s="111"/>
      <c r="AS8" s="111"/>
      <c r="AT8" s="111"/>
      <c r="AU8" s="70"/>
      <c r="AV8" s="70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6"/>
      <c r="D9" s="110"/>
      <c r="E9" s="105"/>
      <c r="F9" s="106"/>
      <c r="G9" s="105"/>
      <c r="H9" s="105"/>
      <c r="I9" s="106"/>
      <c r="J9" s="104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07"/>
      <c r="C10" s="106"/>
      <c r="D10" s="110"/>
      <c r="E10" s="105"/>
      <c r="F10" s="106"/>
      <c r="G10" s="105"/>
      <c r="H10" s="105"/>
      <c r="I10" s="106"/>
      <c r="J10" s="104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07"/>
      <c r="C11" s="106"/>
      <c r="D11" s="110"/>
      <c r="E11" s="105"/>
      <c r="F11" s="106"/>
      <c r="G11" s="105"/>
      <c r="H11" s="106"/>
      <c r="I11" s="106"/>
      <c r="J11" s="104"/>
      <c r="K11" s="105"/>
      <c r="L11" s="106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107"/>
      <c r="C12" s="106"/>
      <c r="D12" s="105"/>
      <c r="E12" s="105"/>
      <c r="F12" s="106"/>
      <c r="G12" s="105"/>
      <c r="H12" s="106"/>
      <c r="I12" s="106"/>
      <c r="J12" s="104"/>
      <c r="K12" s="105"/>
      <c r="L12" s="106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07"/>
      <c r="C13" s="106"/>
      <c r="D13" s="105"/>
      <c r="E13" s="105"/>
      <c r="F13" s="106"/>
      <c r="G13" s="105"/>
      <c r="H13" s="106"/>
      <c r="I13" s="106"/>
      <c r="J13" s="104"/>
      <c r="K13" s="105"/>
      <c r="L13" s="106"/>
      <c r="M13" s="103"/>
      <c r="AO13" s="108"/>
      <c r="AP13" s="99"/>
      <c r="BF13" s="99"/>
      <c r="DY13" s="100"/>
    </row>
    <row r="14" spans="1:218" ht="15">
      <c r="A14" s="106">
        <v>10</v>
      </c>
      <c r="B14" s="107"/>
      <c r="C14" s="105"/>
      <c r="D14" s="105"/>
      <c r="E14" s="105"/>
      <c r="F14" s="105"/>
      <c r="G14" s="105"/>
      <c r="H14" s="105"/>
      <c r="I14" s="105"/>
      <c r="J14" s="104"/>
      <c r="K14" s="105"/>
      <c r="L14" s="106"/>
      <c r="M14" s="103"/>
      <c r="AO14" s="108"/>
      <c r="DY14" s="100"/>
    </row>
    <row r="15" spans="1:218" ht="15">
      <c r="A15" s="106">
        <v>11</v>
      </c>
      <c r="B15" s="107"/>
      <c r="C15" s="105"/>
      <c r="D15" s="105"/>
      <c r="E15" s="105"/>
      <c r="F15" s="105"/>
      <c r="G15" s="105"/>
      <c r="H15" s="105"/>
      <c r="I15" s="105"/>
      <c r="J15" s="104"/>
      <c r="K15" s="105"/>
      <c r="L15" s="106"/>
      <c r="M15" s="103"/>
      <c r="AO15" s="108"/>
      <c r="DY15" s="100"/>
    </row>
    <row r="16" spans="1:218" ht="15">
      <c r="A16" s="106">
        <v>12</v>
      </c>
      <c r="B16" s="107"/>
      <c r="C16" s="105"/>
      <c r="D16" s="105"/>
      <c r="E16" s="105"/>
      <c r="F16" s="105"/>
      <c r="G16" s="105"/>
      <c r="H16" s="105"/>
      <c r="I16" s="105"/>
      <c r="J16" s="104"/>
      <c r="K16" s="105"/>
      <c r="L16" s="106"/>
      <c r="M16" s="103"/>
      <c r="AO16" s="108"/>
      <c r="DY16" s="100"/>
    </row>
    <row r="17" spans="1:129" ht="15">
      <c r="A17" s="106">
        <v>13</v>
      </c>
      <c r="B17" s="107"/>
      <c r="C17" s="105"/>
      <c r="D17" s="105"/>
      <c r="E17" s="105"/>
      <c r="F17" s="105"/>
      <c r="G17" s="105"/>
      <c r="H17" s="105"/>
      <c r="I17" s="105"/>
      <c r="J17" s="104"/>
      <c r="K17" s="105"/>
      <c r="L17" s="106"/>
      <c r="M17" s="103"/>
      <c r="AO17" s="108"/>
      <c r="DY17" s="100"/>
    </row>
    <row r="18" spans="1:129" ht="15">
      <c r="A18" s="106">
        <v>14</v>
      </c>
      <c r="B18" s="107"/>
      <c r="C18" s="105"/>
      <c r="D18" s="105"/>
      <c r="E18" s="105"/>
      <c r="F18" s="105"/>
      <c r="G18" s="105"/>
      <c r="H18" s="105"/>
      <c r="I18" s="105"/>
      <c r="J18" s="104"/>
      <c r="K18" s="105"/>
      <c r="L18" s="106"/>
      <c r="M18" s="103"/>
      <c r="AO18" s="108"/>
      <c r="DY18" s="100"/>
    </row>
    <row r="19" spans="1:129" ht="15">
      <c r="A19" s="106">
        <v>15</v>
      </c>
      <c r="B19" s="107"/>
      <c r="C19" s="105"/>
      <c r="D19" s="105"/>
      <c r="E19" s="105"/>
      <c r="F19" s="105"/>
      <c r="G19" s="105"/>
      <c r="H19" s="105"/>
      <c r="I19" s="105"/>
      <c r="J19" s="104"/>
      <c r="K19" s="105"/>
      <c r="L19" s="106"/>
      <c r="M19" s="103"/>
      <c r="AO19" s="108"/>
      <c r="DY19" s="100"/>
    </row>
    <row r="20" spans="1:129" ht="15">
      <c r="A20" s="106">
        <v>16</v>
      </c>
      <c r="B20" s="107"/>
      <c r="C20" s="105"/>
      <c r="D20" s="105"/>
      <c r="E20" s="105"/>
      <c r="F20" s="105"/>
      <c r="G20" s="105"/>
      <c r="H20" s="105"/>
      <c r="I20" s="105"/>
      <c r="J20" s="104"/>
      <c r="K20" s="105"/>
      <c r="L20" s="106"/>
      <c r="M20" s="103"/>
      <c r="AO20" s="108"/>
      <c r="DY20" s="100"/>
    </row>
    <row r="21" spans="1:129" ht="15">
      <c r="A21" s="106">
        <v>17</v>
      </c>
      <c r="B21" s="107"/>
      <c r="C21" s="105"/>
      <c r="D21" s="105"/>
      <c r="E21" s="105"/>
      <c r="F21" s="105"/>
      <c r="G21" s="105"/>
      <c r="H21" s="105"/>
      <c r="I21" s="105"/>
      <c r="J21" s="104"/>
      <c r="K21" s="105"/>
      <c r="L21" s="106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B22" s="107"/>
      <c r="C22" s="105"/>
      <c r="D22" s="105"/>
      <c r="E22" s="105"/>
      <c r="F22" s="105"/>
      <c r="G22" s="105"/>
      <c r="H22" s="105"/>
      <c r="I22" s="105"/>
      <c r="J22" s="104"/>
      <c r="K22" s="105"/>
      <c r="L22" s="106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B23" s="107"/>
      <c r="C23" s="105"/>
      <c r="D23" s="105"/>
      <c r="E23" s="105"/>
      <c r="F23" s="105"/>
      <c r="G23" s="105"/>
      <c r="H23" s="105"/>
      <c r="I23" s="105"/>
      <c r="J23" s="104"/>
      <c r="K23" s="105"/>
      <c r="L23" s="106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B24" s="107"/>
      <c r="C24" s="105"/>
      <c r="D24" s="105"/>
      <c r="E24" s="105"/>
      <c r="F24" s="105"/>
      <c r="G24" s="105"/>
      <c r="H24" s="105"/>
      <c r="I24" s="105"/>
      <c r="J24" s="104"/>
      <c r="K24" s="105"/>
      <c r="L24" s="106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B25" s="107"/>
      <c r="C25" s="105"/>
      <c r="D25" s="105"/>
      <c r="E25" s="105"/>
      <c r="F25" s="105"/>
      <c r="G25" s="105"/>
      <c r="H25" s="105"/>
      <c r="I25" s="105"/>
      <c r="J25" s="109"/>
      <c r="K25" s="105"/>
      <c r="L25" s="106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97</v>
      </c>
      <c r="B41" s="86">
        <f t="shared" ref="B41" si="0">COUNT(B5:B39)</f>
        <v>3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98</v>
      </c>
      <c r="C43" s="89">
        <v>1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99</v>
      </c>
      <c r="C46" s="86">
        <f>SUM(B41:EB41)</f>
        <v>3</v>
      </c>
      <c r="D46" s="86"/>
      <c r="E46" s="86"/>
      <c r="F46" s="86"/>
      <c r="G46" s="86"/>
      <c r="H46" s="86"/>
      <c r="I46" s="86"/>
      <c r="J46" s="86"/>
      <c r="Q46" s="330" t="s">
        <v>116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331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2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100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101</v>
      </c>
      <c r="B58" s="96">
        <f t="shared" ref="B58" si="1">AVERAGE(B5:B39)</f>
        <v>6.7312070844612508E-6</v>
      </c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6.7312070844612508E-6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102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103</v>
      </c>
      <c r="B70" s="95"/>
      <c r="C70" s="93">
        <f>VAR(B5:EB39)</f>
        <v>1.841556033185897E-11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104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105</v>
      </c>
      <c r="C79" s="92">
        <f>1/C46+1/C76</f>
        <v>0.66666666666666663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106</v>
      </c>
      <c r="C83" s="93">
        <f>C70*C79</f>
        <v>1.2277040221239312E-11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107</v>
      </c>
      <c r="B89" s="86"/>
      <c r="C89" s="93">
        <f>SQRT(C83)</f>
        <v>3.5038607593965991E-6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108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109</v>
      </c>
      <c r="B95" s="91" t="s">
        <v>110</v>
      </c>
      <c r="C95" s="204">
        <f>TINV(2*0.01,C51)</f>
        <v>6.9645567339634358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12" s="84" customForma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</row>
    <row r="98" spans="1:12" s="84" customFormat="1">
      <c r="A98" s="15" t="s">
        <v>111</v>
      </c>
      <c r="B98" s="15"/>
      <c r="C98" s="40">
        <f>C65+C95*C89</f>
        <v>3.1134044131187071E-5</v>
      </c>
      <c r="D98" s="15" t="str">
        <f>D102</f>
        <v>lb/MW</v>
      </c>
      <c r="E98" s="86"/>
      <c r="G98" s="86"/>
      <c r="H98" s="86"/>
      <c r="I98" s="86"/>
      <c r="J98" s="86"/>
      <c r="K98" s="86"/>
      <c r="L98" s="86"/>
    </row>
    <row r="99" spans="1:12" s="84" customFormat="1">
      <c r="A99" s="15"/>
      <c r="B99" s="15"/>
      <c r="C99" s="15"/>
      <c r="D99" s="15"/>
      <c r="E99" s="86"/>
      <c r="F99" s="86"/>
      <c r="G99" s="86"/>
      <c r="H99" s="86"/>
      <c r="I99" s="86"/>
      <c r="J99" s="86"/>
      <c r="K99" s="86"/>
      <c r="L99" s="86"/>
    </row>
    <row r="100" spans="1:12" s="84" customFormat="1">
      <c r="A100" s="15"/>
      <c r="B100" s="15"/>
      <c r="C100" s="15"/>
      <c r="D100" s="15"/>
      <c r="E100" s="86"/>
      <c r="F100" s="86"/>
      <c r="G100" s="86"/>
      <c r="H100" s="86"/>
      <c r="I100" s="86"/>
      <c r="J100" s="86"/>
    </row>
    <row r="101" spans="1:12" s="84" customFormat="1">
      <c r="A101" s="15"/>
      <c r="B101" s="15"/>
      <c r="C101" s="15"/>
      <c r="D101" s="15"/>
      <c r="E101" s="86"/>
      <c r="F101" s="86"/>
      <c r="G101" s="86"/>
      <c r="H101" s="86"/>
      <c r="I101" s="86"/>
      <c r="J101" s="86"/>
    </row>
    <row r="102" spans="1:12" s="84" customFormat="1">
      <c r="A102" s="15" t="s">
        <v>318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3.6095505617977533E-6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</row>
    <row r="103" spans="1:12" s="84" customFormat="1">
      <c r="A103" s="15"/>
      <c r="B103" s="15"/>
      <c r="C103" s="15"/>
      <c r="D103" s="15"/>
      <c r="E103" s="86"/>
      <c r="F103" s="86"/>
      <c r="G103" s="86"/>
      <c r="H103" s="86"/>
      <c r="I103" s="86"/>
      <c r="J103" s="86"/>
    </row>
    <row r="104" spans="1:12" s="84" customFormat="1">
      <c r="A104" s="15"/>
      <c r="B104" s="15" t="s">
        <v>313</v>
      </c>
      <c r="C104" s="40">
        <f>IFERROR(IF(FIND("MM",B1,1)&gt;0,IF(C98&lt;C102,C102*1,C98*1),IF(C98&lt;C102,C102*1000,C98*1000)),IF(C98&lt;C102,C102*1000,C98*1000))</f>
        <v>3.1134044131187071E-2</v>
      </c>
      <c r="D104" s="15" t="str">
        <f>IFERROR(IF(FIND("MM",B1,1)&gt;0,"lb/MMBtu","lb/GW"),"lb/GW")</f>
        <v>lb/GW</v>
      </c>
      <c r="E104" s="86"/>
      <c r="F104" s="86"/>
      <c r="G104" s="86"/>
      <c r="H104" s="86"/>
      <c r="I104" s="86"/>
      <c r="J104" s="86"/>
    </row>
    <row r="105" spans="1:12" s="84" customFormat="1">
      <c r="A105" s="86"/>
      <c r="B105" s="88"/>
      <c r="C105" s="86"/>
      <c r="D105" s="86"/>
      <c r="E105" s="86"/>
      <c r="F105" s="86"/>
      <c r="G105" s="86"/>
      <c r="H105" s="86"/>
      <c r="I105" s="86"/>
      <c r="J105" s="86"/>
    </row>
    <row r="106" spans="1:12" s="84" customForma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</row>
    <row r="107" spans="1:12" s="84" customForma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</row>
    <row r="108" spans="1:12" s="84" customForma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</row>
    <row r="109" spans="1:12" s="84" customFormat="1">
      <c r="A109" s="86"/>
      <c r="B109" s="88"/>
      <c r="C109" s="86"/>
      <c r="D109" s="86"/>
      <c r="E109" s="86"/>
      <c r="F109" s="86"/>
      <c r="G109" s="86"/>
      <c r="H109" s="86"/>
      <c r="I109" s="86"/>
      <c r="J109" s="86"/>
    </row>
    <row r="110" spans="1:12" s="84" customForma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</row>
    <row r="111" spans="1:12" s="84" customForma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</row>
    <row r="112" spans="1:12" s="84" customForma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75777" r:id="rId2"/>
    <oleObject progId="Equation.DSMT4" shapeId="75778" r:id="rId3"/>
    <oleObject progId="Equation.DSMT4" shapeId="75779" r:id="rId4"/>
    <oleObject progId="Equation.DSMT4" shapeId="75780" r:id="rId5"/>
    <oleObject progId="Equation.DSMT4" shapeId="75781" r:id="rId6"/>
    <oleObject progId="Equation.DSMT4" shapeId="75782" r:id="rId7"/>
    <oleObject progId="Equation.DSMT4" shapeId="75783" r:id="rId8"/>
    <oleObject progId="Equation.DSMT4" shapeId="75784" r:id="rId9"/>
    <oleObject progId="Equation.DSMT4" shapeId="75785" r:id="rId10"/>
    <oleObject progId="Equation.DSMT4" shapeId="75786" r:id="rId11"/>
    <oleObject progId="Equation.DSMT4" shapeId="75787" r:id="rId12"/>
    <oleObject progId="Equation.DSMT4" shapeId="75788" r:id="rId13"/>
  </oleObjects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>
    <tabColor rgb="FF92D050"/>
  </sheetPr>
  <dimension ref="A1:HJ210"/>
  <sheetViews>
    <sheetView topLeftCell="A64" workbookViewId="0">
      <selection activeCell="I79" sqref="I79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 ht="15">
      <c r="A2" s="83"/>
      <c r="B2" s="4">
        <v>1010</v>
      </c>
      <c r="C2" s="4">
        <v>7242</v>
      </c>
      <c r="D2" s="74"/>
      <c r="E2" s="74"/>
      <c r="F2" s="74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 ht="15">
      <c r="A3" s="8" t="s">
        <v>95</v>
      </c>
      <c r="B3" s="4" t="s">
        <v>128</v>
      </c>
      <c r="C3" s="4" t="s">
        <v>132</v>
      </c>
      <c r="D3" s="74"/>
      <c r="E3" s="74"/>
      <c r="F3" s="74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 ht="15">
      <c r="A4" s="83" t="s">
        <v>96</v>
      </c>
      <c r="B4" s="4" t="s">
        <v>130</v>
      </c>
      <c r="C4" s="4" t="s">
        <v>133</v>
      </c>
      <c r="D4" s="74"/>
      <c r="E4" s="74"/>
      <c r="F4" s="7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2.200000039920269E-7</v>
      </c>
      <c r="C5" s="143">
        <v>2.8713800929835998E-5</v>
      </c>
      <c r="D5" s="133"/>
      <c r="E5" s="133"/>
      <c r="F5" s="13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1.3300000034632831E-7</v>
      </c>
      <c r="C6" s="143">
        <v>4.4857943066745065E-6</v>
      </c>
      <c r="D6" s="133"/>
      <c r="E6" s="133"/>
      <c r="F6" s="13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3.5100001127830183E-7</v>
      </c>
      <c r="C7" s="143">
        <v>1.9514395717123989E-6</v>
      </c>
      <c r="D7" s="133"/>
      <c r="E7" s="133"/>
      <c r="F7" s="13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.75">
      <c r="A8" s="16">
        <v>4</v>
      </c>
      <c r="B8" s="210"/>
      <c r="C8" s="210"/>
      <c r="D8" s="68"/>
      <c r="E8" s="30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140"/>
      <c r="C9" s="140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C10" s="16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1"/>
      <c r="C11" s="16"/>
      <c r="AP11" s="26"/>
      <c r="BN11" s="23"/>
      <c r="BO11" s="23"/>
      <c r="CD11" s="26"/>
      <c r="DY11" s="29"/>
    </row>
    <row r="12" spans="1:218" ht="15">
      <c r="A12" s="16">
        <v>8</v>
      </c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C13" s="16"/>
      <c r="AO13" s="31"/>
      <c r="AP13" s="26"/>
      <c r="BF13" s="26"/>
      <c r="DY13" s="29"/>
    </row>
    <row r="14" spans="1:218" ht="15">
      <c r="A14" s="16">
        <v>10</v>
      </c>
      <c r="B14" s="61"/>
      <c r="C14" s="30"/>
      <c r="AO14" s="31"/>
      <c r="DY14" s="29"/>
    </row>
    <row r="15" spans="1:218" ht="15">
      <c r="A15" s="16">
        <v>11</v>
      </c>
      <c r="B15" s="61"/>
      <c r="C15" s="30"/>
      <c r="AO15" s="31"/>
      <c r="DY15" s="29"/>
    </row>
    <row r="16" spans="1:218" ht="15">
      <c r="A16" s="16">
        <v>12</v>
      </c>
      <c r="B16" s="61"/>
      <c r="C16" s="30"/>
      <c r="AO16" s="31"/>
      <c r="DY16" s="29"/>
    </row>
    <row r="17" spans="1:129" ht="15">
      <c r="A17" s="16">
        <v>13</v>
      </c>
      <c r="B17" s="61"/>
      <c r="C17" s="30"/>
      <c r="AO17" s="31"/>
      <c r="DY17" s="29"/>
    </row>
    <row r="18" spans="1:129" ht="15">
      <c r="A18" s="16">
        <v>14</v>
      </c>
      <c r="B18" s="61"/>
      <c r="C18" s="30"/>
      <c r="AO18" s="31"/>
      <c r="DY18" s="29"/>
    </row>
    <row r="19" spans="1:129" ht="15">
      <c r="A19" s="16">
        <v>15</v>
      </c>
      <c r="B19" s="61"/>
      <c r="C19" s="30"/>
      <c r="AO19" s="31"/>
      <c r="DY19" s="29"/>
    </row>
    <row r="20" spans="1:129" ht="15">
      <c r="A20" s="16">
        <v>16</v>
      </c>
      <c r="B20" s="61"/>
      <c r="C20" s="30"/>
      <c r="AO20" s="31"/>
      <c r="DY20" s="29"/>
    </row>
    <row r="21" spans="1:129" ht="15">
      <c r="A21" s="16">
        <v>17</v>
      </c>
      <c r="B21" s="61"/>
      <c r="C21" s="30"/>
      <c r="DY21" s="29"/>
    </row>
    <row r="22" spans="1:129" ht="15">
      <c r="A22" s="16">
        <v>18</v>
      </c>
      <c r="B22" s="61"/>
      <c r="C22" s="30"/>
      <c r="DY22" s="29"/>
    </row>
    <row r="23" spans="1:129" ht="15">
      <c r="A23" s="16">
        <v>19</v>
      </c>
      <c r="B23" s="61"/>
      <c r="C23" s="30"/>
      <c r="DY23" s="29"/>
    </row>
    <row r="24" spans="1:129" ht="15">
      <c r="A24" s="16">
        <v>20</v>
      </c>
      <c r="B24" s="61"/>
      <c r="C24" s="30"/>
      <c r="D24" s="30"/>
      <c r="E24" s="30"/>
      <c r="DY24" s="29"/>
    </row>
    <row r="25" spans="1:129" ht="15">
      <c r="A25" s="16">
        <v>21</v>
      </c>
      <c r="B25" s="61"/>
      <c r="C25" s="30"/>
      <c r="D25" s="30"/>
      <c r="E25" s="30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 t="shared" ref="B41:C41" si="0">COUNT(B5:B39)</f>
        <v>3</v>
      </c>
      <c r="C41" s="15">
        <f t="shared" si="0"/>
        <v>3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2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6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5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 t="shared" ref="B58:C58" si="1">AVERAGE(B5:B39)</f>
        <v>2.3466667187221901E-7</v>
      </c>
      <c r="C58" s="35">
        <f t="shared" si="1"/>
        <v>1.1717011602740968E-5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5.9758391373065933E-6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 ht="22.5">
      <c r="A70" s="34" t="s">
        <v>103</v>
      </c>
      <c r="B70" s="38"/>
      <c r="C70" s="40">
        <f>VAR(B5:EB39)</f>
        <v>1.2686764008841277E-10</v>
      </c>
      <c r="D70" s="40"/>
      <c r="E70" s="177"/>
      <c r="F70" s="178" t="s">
        <v>276</v>
      </c>
      <c r="G70" s="178" t="s">
        <v>277</v>
      </c>
      <c r="H70" s="179"/>
      <c r="I70" s="179"/>
      <c r="J70" s="38"/>
      <c r="K70" s="39"/>
    </row>
    <row r="71" spans="1:12">
      <c r="A71" s="15"/>
      <c r="B71" s="15"/>
      <c r="C71" s="15"/>
      <c r="D71" s="15"/>
      <c r="E71" s="177"/>
      <c r="F71" s="177"/>
      <c r="G71" s="177"/>
      <c r="H71" s="179"/>
      <c r="I71" s="179"/>
      <c r="J71" s="15"/>
    </row>
    <row r="72" spans="1:12">
      <c r="A72" s="15"/>
      <c r="B72" s="15"/>
      <c r="C72" s="15"/>
      <c r="D72" s="15"/>
      <c r="E72" s="180" t="s">
        <v>278</v>
      </c>
      <c r="F72" s="181">
        <f>SKEW(B5:C7)</f>
        <v>2.3343759731358658</v>
      </c>
      <c r="G72" s="181">
        <f>SKEW(K72:L74)</f>
        <v>0.63482959032667763</v>
      </c>
      <c r="H72" s="179"/>
      <c r="I72" s="179"/>
      <c r="J72" s="15"/>
      <c r="K72">
        <f>LN(B5)</f>
        <v>-15.329638272448474</v>
      </c>
      <c r="L72">
        <f>LN(C5)</f>
        <v>-10.458132682143569</v>
      </c>
    </row>
    <row r="73" spans="1:12">
      <c r="A73" s="15"/>
      <c r="B73" s="15"/>
      <c r="C73" s="15"/>
      <c r="D73" s="15"/>
      <c r="E73" s="180" t="s">
        <v>279</v>
      </c>
      <c r="F73" s="182">
        <f>SQRT(6/F78)</f>
        <v>1</v>
      </c>
      <c r="G73" s="182">
        <f>SQRT(6/G78)</f>
        <v>1</v>
      </c>
      <c r="H73" s="179"/>
      <c r="I73" s="179"/>
      <c r="J73" s="15"/>
      <c r="K73">
        <f t="shared" ref="K73:L74" si="2">LN(B6)</f>
        <v>-15.832916706120685</v>
      </c>
      <c r="L73">
        <f t="shared" si="2"/>
        <v>-12.314594975196929</v>
      </c>
    </row>
    <row r="74" spans="1:12">
      <c r="A74" s="15"/>
      <c r="B74" s="15"/>
      <c r="C74" s="15"/>
      <c r="D74" s="15"/>
      <c r="E74" s="180" t="s">
        <v>280</v>
      </c>
      <c r="F74" s="183" t="str">
        <f>IF(F72&gt;2*F73,"non-normal","normal")</f>
        <v>non-normal</v>
      </c>
      <c r="G74" s="182" t="str">
        <f>IF(G72&gt;2*G73,"non-normal","normal")</f>
        <v>normal</v>
      </c>
      <c r="H74" s="179"/>
      <c r="I74" s="179"/>
      <c r="J74" s="15"/>
      <c r="K74">
        <f t="shared" si="2"/>
        <v>-14.862479581348632</v>
      </c>
      <c r="L74">
        <f t="shared" si="2"/>
        <v>-13.146943215851339</v>
      </c>
    </row>
    <row r="75" spans="1:12">
      <c r="A75" s="15"/>
      <c r="B75" s="15"/>
      <c r="C75" s="15"/>
      <c r="D75" s="15"/>
      <c r="E75" s="180" t="s">
        <v>281</v>
      </c>
      <c r="F75" s="181">
        <f>KURT(B5:C7)</f>
        <v>5.5288316733010561</v>
      </c>
      <c r="G75" s="181">
        <f>KURT(K72:L74)</f>
        <v>-0.82395069970357238</v>
      </c>
      <c r="H75" s="179"/>
      <c r="I75" s="179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80" t="s">
        <v>282</v>
      </c>
      <c r="F76" s="182">
        <f>SQRT(24/F78)</f>
        <v>2</v>
      </c>
      <c r="G76" s="182">
        <f>SQRT(24/G78)</f>
        <v>2</v>
      </c>
      <c r="H76" s="179"/>
      <c r="I76" s="179"/>
      <c r="J76" s="15"/>
      <c r="K76" s="15"/>
      <c r="L76" s="15"/>
    </row>
    <row r="77" spans="1:12">
      <c r="A77" s="15"/>
      <c r="C77" s="15"/>
      <c r="D77" s="15"/>
      <c r="E77" s="180" t="s">
        <v>283</v>
      </c>
      <c r="F77" s="183" t="str">
        <f>IF(F75&gt;2*F76,"non-normal","normal")</f>
        <v>non-normal</v>
      </c>
      <c r="G77" s="182" t="str">
        <f>IF(G75&gt;2*G76,"non-normal","normal")</f>
        <v>normal</v>
      </c>
      <c r="H77" s="179"/>
      <c r="I77" s="179"/>
      <c r="J77" s="15"/>
      <c r="K77" s="15"/>
      <c r="L77" s="15"/>
    </row>
    <row r="78" spans="1:12" ht="22.5">
      <c r="A78" s="15"/>
      <c r="C78" s="15"/>
      <c r="D78" s="15"/>
      <c r="E78" s="180" t="s">
        <v>284</v>
      </c>
      <c r="F78" s="184">
        <f>COUNT(B5:C7)</f>
        <v>6</v>
      </c>
      <c r="G78" s="184">
        <f>COUNT(K72:L74)</f>
        <v>6</v>
      </c>
      <c r="H78" s="185" t="s">
        <v>285</v>
      </c>
      <c r="I78" s="186" t="s">
        <v>331</v>
      </c>
      <c r="J78" s="15"/>
      <c r="K78" s="15"/>
      <c r="L78" s="15"/>
    </row>
    <row r="79" spans="1:12">
      <c r="A79" s="15" t="s">
        <v>105</v>
      </c>
      <c r="C79" s="41">
        <f>1/C46+1/C76</f>
        <v>0.5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6.3433820044206383E-11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40">
        <f>SQRT(C83)</f>
        <v>7.9645351430078069E-6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3.3649299973503766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3.2775942354964837E-5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B100" s="293" t="s">
        <v>330</v>
      </c>
      <c r="C100" s="140">
        <v>1.8860427069061371E-4</v>
      </c>
      <c r="D100" t="str">
        <f>D102</f>
        <v>lb/MMBtu</v>
      </c>
      <c r="E100" s="15"/>
      <c r="F100" s="15"/>
      <c r="G100" s="15"/>
      <c r="H100" s="15"/>
      <c r="I100" s="15"/>
      <c r="J100" s="15"/>
    </row>
    <row r="101" spans="1:12">
      <c r="E101" s="15"/>
      <c r="F101" s="15"/>
      <c r="G101" s="15"/>
      <c r="H101" s="15"/>
      <c r="I101" s="15"/>
      <c r="J101" s="15"/>
    </row>
    <row r="102" spans="1:12">
      <c r="A102" s="15" t="s">
        <v>320</v>
      </c>
      <c r="B102" s="43" t="s">
        <v>299</v>
      </c>
      <c r="C102" s="40">
        <f>IFERROR(IF(FIND("MM",B1,1)&gt;0,VLOOKUP(A102,Summary_IGCC!$A$63:$G$77,6,FALSE),VLOOKUP(A102,Summary_IGCC!$A$63:$G$77,7,FALSE)),VLOOKUP(A102,Summary_IGCC!$A$63:$G$77,7,FALSE))</f>
        <v>3.6095505617977531E-7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IFERROR(IF(FIND("MM",B1,1)&gt;0,IF(C100&lt;C102,C102*1,C100*1),IF(C100&lt;C102,C102*1000,C100*1000)),IF(C100&lt;C102,C102*1000,C100*1000))</f>
        <v>1.8860427069061371E-4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E105" s="15"/>
      <c r="F105" s="15"/>
      <c r="G105" s="15"/>
      <c r="H105" s="15"/>
      <c r="I105" s="15"/>
      <c r="J105" s="15"/>
    </row>
    <row r="106" spans="1:12"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58369" r:id="rId2"/>
    <oleObject progId="Equation.DSMT4" shapeId="58370" r:id="rId3"/>
    <oleObject progId="Equation.DSMT4" shapeId="58371" r:id="rId4"/>
    <oleObject progId="Equation.DSMT4" shapeId="58372" r:id="rId5"/>
    <oleObject progId="Equation.DSMT4" shapeId="58373" r:id="rId6"/>
    <oleObject progId="Equation.DSMT4" shapeId="58374" r:id="rId7"/>
    <oleObject progId="Equation.DSMT4" shapeId="58375" r:id="rId8"/>
    <oleObject progId="Equation.DSMT4" shapeId="58376" r:id="rId9"/>
    <oleObject progId="Equation.DSMT4" shapeId="58377" r:id="rId10"/>
    <oleObject progId="Equation.DSMT4" shapeId="58378" r:id="rId11"/>
    <oleObject progId="Equation.DSMT4" shapeId="58379" r:id="rId12"/>
    <oleObject progId="Equation.DSMT4" shapeId="58380" r:id="rId13"/>
  </oleObjects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>
    <tabColor rgb="FF92D050"/>
  </sheetPr>
  <dimension ref="A1:HJ210"/>
  <sheetViews>
    <sheetView workbookViewId="0">
      <selection activeCell="A103" sqref="A103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>
      <c r="A2" s="83"/>
      <c r="B2" s="4">
        <v>1010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>
      <c r="A3" s="8" t="s">
        <v>95</v>
      </c>
      <c r="B3" s="4" t="s">
        <v>128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>
      <c r="A4" s="83" t="s">
        <v>96</v>
      </c>
      <c r="B4" s="4" t="s">
        <v>130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2.200000039920269E-7</v>
      </c>
      <c r="C5" s="62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1.3300000034632831E-7</v>
      </c>
      <c r="C6" s="62"/>
      <c r="D6" s="17"/>
      <c r="E6" s="17"/>
      <c r="F6" s="17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3.5100001127830183E-7</v>
      </c>
      <c r="C7" s="62"/>
      <c r="D7" s="17"/>
      <c r="E7" s="17"/>
      <c r="F7" s="17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B8" s="61"/>
      <c r="C8" s="16"/>
      <c r="D8" s="68"/>
      <c r="E8" s="30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1"/>
      <c r="C9" s="16"/>
      <c r="D9" s="68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C10" s="16"/>
      <c r="D10" s="68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1"/>
      <c r="C11" s="16"/>
      <c r="D11" s="68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1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1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1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1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1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1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1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1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2.3466667187221901E-7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2.3466667187221901E-7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103</v>
      </c>
      <c r="B70" s="38"/>
      <c r="C70" s="40">
        <f>VAR(B5:EB39)</f>
        <v>1.2042334551616038E-14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105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8.0282230344106913E-15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40">
        <f>SQRT(C83)</f>
        <v>8.9600351753833486E-8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6.9645567339634358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8.5869340504487256E-7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320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3.6095505617977531E-7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8.5869340504487256E-7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59393" r:id="rId2"/>
    <oleObject progId="Equation.DSMT4" shapeId="59394" r:id="rId3"/>
    <oleObject progId="Equation.DSMT4" shapeId="59395" r:id="rId4"/>
    <oleObject progId="Equation.DSMT4" shapeId="59396" r:id="rId5"/>
    <oleObject progId="Equation.DSMT4" shapeId="59397" r:id="rId6"/>
    <oleObject progId="Equation.DSMT4" shapeId="59398" r:id="rId7"/>
    <oleObject progId="Equation.DSMT4" shapeId="59399" r:id="rId8"/>
    <oleObject progId="Equation.DSMT4" shapeId="59400" r:id="rId9"/>
    <oleObject progId="Equation.DSMT4" shapeId="59401" r:id="rId10"/>
    <oleObject progId="Equation.DSMT4" shapeId="59402" r:id="rId11"/>
    <oleObject progId="Equation.DSMT4" shapeId="59403" r:id="rId12"/>
    <oleObject progId="Equation.DSMT4" shapeId="59404" r:id="rId13"/>
  </oleObjects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>
    <tabColor rgb="FF92D050"/>
  </sheetPr>
  <dimension ref="A1:HJ210"/>
  <sheetViews>
    <sheetView topLeftCell="A64" zoomScale="115" zoomScaleNormal="115" workbookViewId="0">
      <selection activeCell="I79" sqref="I79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329" t="s">
        <v>94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15">
      <c r="A2" s="127"/>
      <c r="B2" s="4">
        <v>1010</v>
      </c>
      <c r="C2" s="4">
        <v>7242</v>
      </c>
      <c r="D2" s="74"/>
      <c r="E2" s="74"/>
      <c r="F2" s="7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95</v>
      </c>
      <c r="B3" s="4" t="s">
        <v>128</v>
      </c>
      <c r="C3" s="4" t="s">
        <v>132</v>
      </c>
      <c r="D3" s="74"/>
      <c r="E3" s="74"/>
      <c r="F3" s="7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96</v>
      </c>
      <c r="B4" s="4" t="s">
        <v>130</v>
      </c>
      <c r="C4" s="4" t="s">
        <v>133</v>
      </c>
      <c r="D4" s="74"/>
      <c r="E4" s="74"/>
      <c r="F4" s="7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43">
        <v>2.2273350168688921E-6</v>
      </c>
      <c r="C5" s="143">
        <v>2.833035250660032E-4</v>
      </c>
      <c r="D5" s="135"/>
      <c r="E5" s="135"/>
      <c r="F5" s="135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43">
        <v>1.3465252095556934E-6</v>
      </c>
      <c r="C6" s="143">
        <v>4.4258904381422326E-5</v>
      </c>
      <c r="D6" s="137"/>
      <c r="E6" s="137"/>
      <c r="F6" s="139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43">
        <v>3.5536118048185017E-6</v>
      </c>
      <c r="C7" s="143">
        <v>1.9253799109719694E-5</v>
      </c>
      <c r="D7" s="137"/>
      <c r="E7" s="137"/>
      <c r="F7"/>
      <c r="G7"/>
      <c r="H7"/>
      <c r="I7"/>
      <c r="J7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.75">
      <c r="A8" s="106">
        <v>4</v>
      </c>
      <c r="B8" s="210"/>
      <c r="C8" s="210"/>
      <c r="D8"/>
      <c r="E8"/>
      <c r="F8"/>
      <c r="G8"/>
      <c r="H8"/>
      <c r="I8"/>
      <c r="J8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0"/>
      <c r="AD8" s="70"/>
      <c r="AE8" s="70"/>
      <c r="AF8" s="70"/>
      <c r="AG8" s="111"/>
      <c r="AH8" s="70"/>
      <c r="AI8" s="70"/>
      <c r="AJ8" s="111"/>
      <c r="AK8" s="111"/>
      <c r="AL8" s="70"/>
      <c r="AM8" s="111"/>
      <c r="AN8" s="111"/>
      <c r="AO8" s="111"/>
      <c r="AP8" s="111"/>
      <c r="AQ8" s="111"/>
      <c r="AR8" s="111"/>
      <c r="AS8" s="111"/>
      <c r="AT8" s="111"/>
      <c r="AU8" s="70"/>
      <c r="AV8" s="70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40"/>
      <c r="C9" s="140"/>
      <c r="D9" s="74"/>
      <c r="E9" s="74"/>
      <c r="F9"/>
      <c r="G9"/>
      <c r="H9"/>
      <c r="I9"/>
      <c r="J9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61"/>
      <c r="C10" s="16"/>
      <c r="D10" s="74"/>
      <c r="E10" s="74"/>
      <c r="F10"/>
      <c r="G10"/>
      <c r="H10"/>
      <c r="I10"/>
      <c r="J10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61"/>
      <c r="C11" s="16"/>
      <c r="D11" s="74"/>
      <c r="E11" s="74"/>
      <c r="F11"/>
      <c r="G11"/>
      <c r="H11"/>
      <c r="I11"/>
      <c r="J11"/>
      <c r="AP11" s="99"/>
      <c r="BN11" s="23"/>
      <c r="BO11" s="23"/>
      <c r="CD11" s="99"/>
      <c r="DY11" s="100"/>
    </row>
    <row r="12" spans="1:218" ht="15">
      <c r="A12" s="106">
        <v>8</v>
      </c>
      <c r="B12" s="61"/>
      <c r="C12" s="68"/>
      <c r="D12" s="133"/>
      <c r="E12" s="133"/>
      <c r="F12"/>
      <c r="G12"/>
      <c r="H12"/>
      <c r="I12"/>
      <c r="J12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61"/>
      <c r="C13" s="68"/>
      <c r="D13" s="133"/>
      <c r="E13" s="133"/>
      <c r="F13"/>
      <c r="G13"/>
      <c r="H13"/>
      <c r="I13"/>
      <c r="J13"/>
      <c r="AO13" s="108"/>
      <c r="AP13" s="99"/>
      <c r="BF13" s="99"/>
      <c r="DY13" s="100"/>
    </row>
    <row r="14" spans="1:218" ht="15">
      <c r="A14" s="106">
        <v>10</v>
      </c>
      <c r="B14" s="61"/>
      <c r="C14" s="68"/>
      <c r="D14" s="133"/>
      <c r="E14" s="133"/>
      <c r="F14"/>
      <c r="G14"/>
      <c r="H14"/>
      <c r="I14"/>
      <c r="J14"/>
      <c r="AO14" s="108"/>
      <c r="DY14" s="100"/>
    </row>
    <row r="15" spans="1:218" ht="15">
      <c r="A15" s="106">
        <v>11</v>
      </c>
      <c r="B15" s="61"/>
      <c r="C15" s="30"/>
      <c r="D15"/>
      <c r="E15"/>
      <c r="F15"/>
      <c r="G15"/>
      <c r="H15"/>
      <c r="I15"/>
      <c r="J15"/>
      <c r="AO15" s="108"/>
      <c r="DY15" s="100"/>
    </row>
    <row r="16" spans="1:218" ht="15">
      <c r="A16" s="106">
        <v>12</v>
      </c>
      <c r="B16" s="61"/>
      <c r="C16" s="30"/>
      <c r="D16"/>
      <c r="E16"/>
      <c r="F16"/>
      <c r="G16"/>
      <c r="H16"/>
      <c r="I16"/>
      <c r="J16"/>
      <c r="AO16" s="108"/>
      <c r="DY16" s="100"/>
    </row>
    <row r="17" spans="1:129" ht="15">
      <c r="A17" s="106">
        <v>13</v>
      </c>
      <c r="B17" s="61"/>
      <c r="C17" s="30"/>
      <c r="F17"/>
      <c r="G17"/>
      <c r="H17"/>
      <c r="I17"/>
      <c r="J17"/>
      <c r="AO17" s="108"/>
      <c r="DY17" s="100"/>
    </row>
    <row r="18" spans="1:129" ht="15">
      <c r="A18" s="106">
        <v>14</v>
      </c>
      <c r="B18" s="61"/>
      <c r="C18" s="30"/>
      <c r="G18"/>
      <c r="H18"/>
      <c r="I18"/>
      <c r="AO18" s="108"/>
      <c r="DY18" s="100"/>
    </row>
    <row r="19" spans="1:129" ht="15">
      <c r="A19" s="106">
        <v>15</v>
      </c>
      <c r="B19" s="61"/>
      <c r="C19" s="30"/>
      <c r="G19"/>
      <c r="H19"/>
      <c r="I19"/>
      <c r="AO19" s="108"/>
      <c r="DY19" s="100"/>
    </row>
    <row r="20" spans="1:129" ht="15">
      <c r="A20" s="106">
        <v>16</v>
      </c>
      <c r="B20" s="61"/>
      <c r="C20" s="30"/>
      <c r="G20"/>
      <c r="H20"/>
      <c r="I20"/>
      <c r="AO20" s="108"/>
      <c r="DY20" s="100"/>
    </row>
    <row r="21" spans="1:129" ht="15">
      <c r="A21" s="106">
        <v>17</v>
      </c>
      <c r="B21" s="61"/>
      <c r="C21" s="30"/>
      <c r="G21"/>
      <c r="H21"/>
      <c r="I21"/>
      <c r="DY21" s="100"/>
    </row>
    <row r="22" spans="1:129">
      <c r="A22" s="106">
        <v>18</v>
      </c>
      <c r="DY22" s="100"/>
    </row>
    <row r="23" spans="1:129">
      <c r="A23" s="106">
        <v>19</v>
      </c>
      <c r="DY23" s="100"/>
    </row>
    <row r="24" spans="1:129" ht="15">
      <c r="A24" s="106">
        <v>20</v>
      </c>
      <c r="B24" s="107"/>
      <c r="C24" s="105"/>
      <c r="D24" s="105"/>
      <c r="E24" s="105"/>
      <c r="DY24" s="100"/>
    </row>
    <row r="25" spans="1:129" ht="15">
      <c r="A25" s="106">
        <v>21</v>
      </c>
      <c r="B25" s="107"/>
      <c r="C25" s="105"/>
      <c r="D25" s="105"/>
      <c r="E25" s="105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97</v>
      </c>
      <c r="B41" s="86">
        <f t="shared" ref="B41:C41" si="0">COUNT(B5:B39)</f>
        <v>3</v>
      </c>
      <c r="C41" s="86">
        <f t="shared" si="0"/>
        <v>3</v>
      </c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98</v>
      </c>
      <c r="C43" s="89">
        <v>2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99</v>
      </c>
      <c r="C46" s="86">
        <f>SUM(B41:EB41)</f>
        <v>6</v>
      </c>
      <c r="D46" s="86"/>
      <c r="E46" s="86"/>
      <c r="F46" s="86"/>
      <c r="G46" s="86"/>
      <c r="H46" s="86"/>
      <c r="I46" s="86"/>
      <c r="J46" s="86"/>
      <c r="Q46" s="330" t="s">
        <v>116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331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5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100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101</v>
      </c>
      <c r="B58" s="96">
        <f t="shared" ref="B58:C58" si="1">AVERAGE(B5:B39)</f>
        <v>2.3758240104143624E-6</v>
      </c>
      <c r="C58" s="96">
        <f t="shared" si="1"/>
        <v>1.1560540951904841E-4</v>
      </c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5.8990616764731385E-5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102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 ht="22.5">
      <c r="A70" s="87" t="s">
        <v>103</v>
      </c>
      <c r="B70" s="95"/>
      <c r="C70" s="93">
        <f>VAR(B5:EB39)</f>
        <v>1.2346098364520214E-8</v>
      </c>
      <c r="D70" s="93"/>
      <c r="E70" s="177"/>
      <c r="F70" s="178" t="s">
        <v>276</v>
      </c>
      <c r="G70" s="178" t="s">
        <v>277</v>
      </c>
      <c r="H70" s="179"/>
      <c r="I70" s="179"/>
      <c r="J70" s="95"/>
      <c r="K70" s="94"/>
    </row>
    <row r="71" spans="1:12" s="84" customFormat="1">
      <c r="A71" s="86"/>
      <c r="B71" s="86"/>
      <c r="C71" s="86"/>
      <c r="D71" s="86"/>
      <c r="E71" s="177"/>
      <c r="F71" s="177"/>
      <c r="G71" s="177"/>
      <c r="H71" s="179"/>
      <c r="I71" s="179"/>
      <c r="J71" s="86"/>
    </row>
    <row r="72" spans="1:12" s="84" customFormat="1">
      <c r="A72" s="86"/>
      <c r="B72" s="86"/>
      <c r="C72" s="86"/>
      <c r="D72" s="86"/>
      <c r="E72" s="180" t="s">
        <v>278</v>
      </c>
      <c r="F72" s="181">
        <f>SKEW(B5:C7)</f>
        <v>2.3346870956174506</v>
      </c>
      <c r="G72" s="181">
        <f>SKEW(K72:L74)</f>
        <v>0.64215948657260957</v>
      </c>
      <c r="H72" s="179"/>
      <c r="I72" s="179"/>
      <c r="J72" s="86"/>
      <c r="K72" s="84">
        <f>LN(B5)</f>
        <v>-13.014704746845563</v>
      </c>
      <c r="L72" s="84">
        <f>LN(C5)</f>
        <v>-8.1689917083319248</v>
      </c>
    </row>
    <row r="73" spans="1:12" s="84" customFormat="1">
      <c r="A73" s="86"/>
      <c r="B73" s="86"/>
      <c r="C73" s="86"/>
      <c r="D73" s="86"/>
      <c r="E73" s="180" t="s">
        <v>279</v>
      </c>
      <c r="F73" s="182">
        <f>SQRT(6/F78)</f>
        <v>1</v>
      </c>
      <c r="G73" s="182">
        <f>SQRT(6/G78)</f>
        <v>1</v>
      </c>
      <c r="H73" s="179"/>
      <c r="I73" s="179"/>
      <c r="J73" s="86"/>
      <c r="K73" s="84">
        <f t="shared" ref="K73:L74" si="2">LN(B6)</f>
        <v>-13.517983202585803</v>
      </c>
      <c r="L73" s="84">
        <f t="shared" si="2"/>
        <v>-10.02545397779547</v>
      </c>
    </row>
    <row r="74" spans="1:12" s="84" customFormat="1">
      <c r="A74" s="86"/>
      <c r="B74" s="86"/>
      <c r="C74" s="86"/>
      <c r="D74" s="86"/>
      <c r="E74" s="180" t="s">
        <v>280</v>
      </c>
      <c r="F74" s="183" t="str">
        <f>IF(F72&gt;2*F73,"non-normal","normal")</f>
        <v>non-normal</v>
      </c>
      <c r="G74" s="182" t="str">
        <f>IF(G72&gt;2*G73,"non-normal","normal")</f>
        <v>normal</v>
      </c>
      <c r="H74" s="179"/>
      <c r="I74" s="179"/>
      <c r="J74" s="86"/>
      <c r="K74" s="84">
        <f t="shared" si="2"/>
        <v>-12.547546061879499</v>
      </c>
      <c r="L74" s="84">
        <f t="shared" si="2"/>
        <v>-10.857802160353609</v>
      </c>
    </row>
    <row r="75" spans="1:12" s="84" customFormat="1">
      <c r="A75" s="86"/>
      <c r="B75" s="86"/>
      <c r="C75" s="86"/>
      <c r="D75" s="86"/>
      <c r="E75" s="180" t="s">
        <v>281</v>
      </c>
      <c r="F75" s="181">
        <f>KURT(B5:C7)</f>
        <v>5.5301018775659916</v>
      </c>
      <c r="G75" s="181">
        <f>KURT(K72:L74)</f>
        <v>-0.7945238768672267</v>
      </c>
      <c r="H75" s="179"/>
      <c r="I75" s="179"/>
      <c r="J75" s="86"/>
      <c r="K75" s="86"/>
      <c r="L75" s="86"/>
    </row>
    <row r="76" spans="1:12" s="84" customFormat="1">
      <c r="A76" s="86" t="s">
        <v>104</v>
      </c>
      <c r="C76" s="86">
        <v>3</v>
      </c>
      <c r="D76" s="86"/>
      <c r="E76" s="180" t="s">
        <v>282</v>
      </c>
      <c r="F76" s="182">
        <f>SQRT(24/F78)</f>
        <v>2</v>
      </c>
      <c r="G76" s="182">
        <f>SQRT(24/G78)</f>
        <v>2</v>
      </c>
      <c r="H76" s="179"/>
      <c r="I76" s="179"/>
      <c r="J76" s="86"/>
      <c r="K76" s="86"/>
      <c r="L76" s="86"/>
    </row>
    <row r="77" spans="1:12" s="84" customFormat="1">
      <c r="A77" s="86"/>
      <c r="C77" s="86"/>
      <c r="D77" s="86"/>
      <c r="E77" s="180" t="s">
        <v>283</v>
      </c>
      <c r="F77" s="183" t="str">
        <f>IF(F75&gt;2*F76,"non-normal","normal")</f>
        <v>non-normal</v>
      </c>
      <c r="G77" s="182" t="str">
        <f>IF(G75&gt;2*G76,"non-normal","normal")</f>
        <v>normal</v>
      </c>
      <c r="H77" s="179"/>
      <c r="I77" s="179"/>
      <c r="J77" s="86"/>
      <c r="K77" s="86"/>
      <c r="L77" s="86"/>
    </row>
    <row r="78" spans="1:12" s="84" customFormat="1" ht="22.5">
      <c r="A78" s="86"/>
      <c r="C78" s="86"/>
      <c r="D78" s="86"/>
      <c r="E78" s="180" t="s">
        <v>284</v>
      </c>
      <c r="F78" s="184">
        <f>COUNT(B5:C7)</f>
        <v>6</v>
      </c>
      <c r="G78" s="184">
        <f>COUNT(K72:L74)</f>
        <v>6</v>
      </c>
      <c r="H78" s="185" t="s">
        <v>285</v>
      </c>
      <c r="I78" s="186" t="s">
        <v>331</v>
      </c>
      <c r="J78" s="86"/>
      <c r="K78" s="86"/>
      <c r="L78" s="86"/>
    </row>
    <row r="79" spans="1:12" s="84" customFormat="1">
      <c r="A79" s="86" t="s">
        <v>105</v>
      </c>
      <c r="C79" s="92">
        <f>1/C46+1/C76</f>
        <v>0.5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106</v>
      </c>
      <c r="C83" s="93">
        <f>C70*C79</f>
        <v>6.1730491822601068E-9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107</v>
      </c>
      <c r="B89" s="86"/>
      <c r="C89" s="93">
        <f>SQRT(C83)</f>
        <v>7.8568754490955929E-5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108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109</v>
      </c>
      <c r="B95" s="91" t="s">
        <v>110</v>
      </c>
      <c r="C95" s="204">
        <f>TINV(2*0.01,C51)</f>
        <v>3.3649299973503766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12" s="84" customForma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</row>
    <row r="98" spans="1:12" s="84" customFormat="1">
      <c r="A98" s="15" t="s">
        <v>111</v>
      </c>
      <c r="B98" s="15"/>
      <c r="C98" s="40">
        <f>C65+C95*C89</f>
        <v>3.2336897560580609E-4</v>
      </c>
      <c r="D98" s="15" t="str">
        <f>D102</f>
        <v>lb/MW</v>
      </c>
      <c r="E98" s="86"/>
      <c r="G98" s="86"/>
      <c r="H98" s="86"/>
      <c r="I98" s="86"/>
      <c r="J98" s="86"/>
      <c r="K98" s="86"/>
      <c r="L98" s="86"/>
    </row>
    <row r="99" spans="1:12" s="84" customFormat="1">
      <c r="A99" s="15"/>
      <c r="B99" s="15"/>
      <c r="C99" s="15"/>
      <c r="D99" s="15"/>
      <c r="E99" s="86"/>
      <c r="F99" s="86"/>
      <c r="G99" s="86"/>
      <c r="H99" s="86"/>
      <c r="I99" s="86"/>
      <c r="J99" s="86"/>
      <c r="K99" s="86"/>
      <c r="L99" s="86"/>
    </row>
    <row r="100" spans="1:12" s="84" customFormat="1">
      <c r="B100" s="293" t="s">
        <v>330</v>
      </c>
      <c r="C100" s="301">
        <v>1.7940950879908083E-3</v>
      </c>
      <c r="D100" s="15" t="str">
        <f>D98</f>
        <v>lb/MW</v>
      </c>
      <c r="E100" s="86"/>
      <c r="F100" s="86"/>
      <c r="G100" s="86"/>
      <c r="H100" s="86"/>
      <c r="I100" s="86"/>
      <c r="J100" s="86"/>
    </row>
    <row r="101" spans="1:12" s="84" customFormat="1">
      <c r="E101" s="86"/>
      <c r="F101" s="86"/>
      <c r="G101" s="86"/>
      <c r="H101" s="86"/>
      <c r="I101" s="86"/>
      <c r="J101" s="86"/>
    </row>
    <row r="102" spans="1:12" s="84" customFormat="1">
      <c r="A102" s="15" t="s">
        <v>320</v>
      </c>
      <c r="B102" s="43" t="s">
        <v>299</v>
      </c>
      <c r="C102" s="40">
        <f>IFERROR(IF(FIND("MM",B1,1)&gt;0,VLOOKUP(A102,Summary_IGCC!$A$63:$G$77,6,FALSE),VLOOKUP(A102,Summary_IGCC!$A$63:$G$77,7,FALSE)),VLOOKUP(A102,Summary_IGCC!$A$63:$G$77,7,FALSE))</f>
        <v>3.6095505617977533E-6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</row>
    <row r="103" spans="1:12" s="84" customFormat="1">
      <c r="A103" s="15"/>
      <c r="B103" s="15"/>
      <c r="C103" s="15"/>
      <c r="D103" s="15"/>
      <c r="E103" s="86"/>
      <c r="F103" s="86"/>
      <c r="G103" s="86"/>
      <c r="H103" s="86"/>
      <c r="I103" s="86"/>
      <c r="J103" s="86"/>
    </row>
    <row r="104" spans="1:12" s="84" customFormat="1">
      <c r="A104" s="15"/>
      <c r="B104" s="15" t="s">
        <v>313</v>
      </c>
      <c r="C104" s="40">
        <f>IFERROR(IF(FIND("MM",B1,1)&gt;0,IF(C100&lt;C102,C102*1,C100*1),IF(C100&lt;C102,C102*1000,C100*1000)),IF(C100&lt;C102,C102*1000,C100*1000))</f>
        <v>1.7940950879908084</v>
      </c>
      <c r="D104" s="15" t="str">
        <f>IFERROR(IF(FIND("MM",B1,1)&gt;0,"lb/MMBtu","lb/GW"),"lb/GW")</f>
        <v>lb/GW</v>
      </c>
      <c r="E104" s="86"/>
      <c r="F104" s="86"/>
      <c r="G104" s="86"/>
      <c r="H104" s="86"/>
      <c r="I104" s="86"/>
      <c r="J104" s="86"/>
    </row>
    <row r="105" spans="1:12" s="84" customFormat="1">
      <c r="E105" s="86"/>
      <c r="F105" s="86"/>
      <c r="G105" s="86"/>
      <c r="H105" s="86"/>
      <c r="I105" s="86"/>
      <c r="J105" s="86"/>
    </row>
    <row r="106" spans="1:12" s="84" customFormat="1">
      <c r="E106" s="86"/>
      <c r="F106" s="86"/>
      <c r="G106" s="86"/>
      <c r="H106" s="86"/>
      <c r="I106" s="86"/>
      <c r="J106" s="86"/>
    </row>
    <row r="107" spans="1:12" s="84" customForma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</row>
    <row r="108" spans="1:12" s="84" customForma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</row>
    <row r="109" spans="1:12" s="84" customFormat="1">
      <c r="A109" s="86"/>
      <c r="B109" s="88"/>
      <c r="C109" s="86"/>
      <c r="D109" s="86"/>
      <c r="E109" s="86"/>
      <c r="F109" s="86"/>
      <c r="G109" s="86"/>
      <c r="H109" s="86"/>
      <c r="I109" s="86"/>
      <c r="J109" s="86"/>
    </row>
    <row r="110" spans="1:12" s="84" customForma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</row>
    <row r="111" spans="1:12" s="84" customForma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</row>
    <row r="112" spans="1:12" s="84" customFormat="1">
      <c r="A112" s="86"/>
      <c r="C112" s="86"/>
      <c r="D112" s="86"/>
      <c r="E112" s="86"/>
      <c r="F112" s="86"/>
      <c r="G112" s="86"/>
      <c r="H112" s="86"/>
      <c r="I112" s="86"/>
      <c r="J112" s="86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76801" r:id="rId2"/>
    <oleObject progId="Equation.DSMT4" shapeId="76802" r:id="rId3"/>
    <oleObject progId="Equation.DSMT4" shapeId="76803" r:id="rId4"/>
    <oleObject progId="Equation.DSMT4" shapeId="76804" r:id="rId5"/>
    <oleObject progId="Equation.DSMT4" shapeId="76805" r:id="rId6"/>
    <oleObject progId="Equation.DSMT4" shapeId="76806" r:id="rId7"/>
    <oleObject progId="Equation.DSMT4" shapeId="76807" r:id="rId8"/>
    <oleObject progId="Equation.DSMT4" shapeId="76808" r:id="rId9"/>
    <oleObject progId="Equation.DSMT4" shapeId="76809" r:id="rId10"/>
    <oleObject progId="Equation.DSMT4" shapeId="76810" r:id="rId11"/>
    <oleObject progId="Equation.DSMT4" shapeId="76811" r:id="rId12"/>
    <oleObject progId="Equation.DSMT4" shapeId="76812" r:id="rId13"/>
  </oleObjects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9">
    <tabColor rgb="FF92D050"/>
  </sheetPr>
  <dimension ref="A1:HJ210"/>
  <sheetViews>
    <sheetView workbookViewId="0">
      <selection activeCell="D7" sqref="D7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329" t="s">
        <v>94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>
      <c r="A2" s="127"/>
      <c r="B2" s="4">
        <v>1010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>
      <c r="A3" s="130" t="s">
        <v>95</v>
      </c>
      <c r="B3" s="4" t="s">
        <v>128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>
      <c r="A4" s="127" t="s">
        <v>96</v>
      </c>
      <c r="B4" s="4" t="s">
        <v>130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43">
        <v>2.2273350168688921E-6</v>
      </c>
      <c r="C5" s="123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43">
        <v>1.3465252095556934E-6</v>
      </c>
      <c r="C6" s="123"/>
      <c r="D6" s="17"/>
      <c r="E6" s="17"/>
      <c r="F6" s="1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43">
        <v>3.5536118048185017E-6</v>
      </c>
      <c r="C7" s="123"/>
      <c r="D7" s="17"/>
      <c r="E7" s="17"/>
      <c r="F7" s="17"/>
      <c r="G7" s="23"/>
      <c r="H7" s="23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 s="106"/>
      <c r="D8" s="110"/>
      <c r="E8" s="105"/>
      <c r="F8" s="113"/>
      <c r="G8" s="97"/>
      <c r="H8" s="97"/>
      <c r="I8" s="113"/>
      <c r="J8" s="104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0"/>
      <c r="AD8" s="70"/>
      <c r="AE8" s="70"/>
      <c r="AF8" s="70"/>
      <c r="AG8" s="111"/>
      <c r="AH8" s="70"/>
      <c r="AI8" s="70"/>
      <c r="AJ8" s="111"/>
      <c r="AK8" s="111"/>
      <c r="AL8" s="70"/>
      <c r="AM8" s="111"/>
      <c r="AN8" s="111"/>
      <c r="AO8" s="111"/>
      <c r="AP8" s="111"/>
      <c r="AQ8" s="111"/>
      <c r="AR8" s="111"/>
      <c r="AS8" s="111"/>
      <c r="AT8" s="111"/>
      <c r="AU8" s="70"/>
      <c r="AV8" s="70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6"/>
      <c r="D9" s="110"/>
      <c r="E9" s="105"/>
      <c r="F9" s="106"/>
      <c r="G9" s="105"/>
      <c r="H9" s="105"/>
      <c r="I9" s="106"/>
      <c r="J9" s="104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07"/>
      <c r="C10" s="106"/>
      <c r="D10" s="110"/>
      <c r="E10" s="105"/>
      <c r="F10" s="106"/>
      <c r="G10" s="105"/>
      <c r="H10" s="105"/>
      <c r="I10" s="106"/>
      <c r="J10" s="104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07"/>
      <c r="C11" s="106"/>
      <c r="D11" s="110"/>
      <c r="E11" s="105"/>
      <c r="F11" s="106"/>
      <c r="G11" s="105"/>
      <c r="H11" s="106"/>
      <c r="I11" s="106"/>
      <c r="J11" s="104"/>
      <c r="K11" s="105"/>
      <c r="L11" s="106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107"/>
      <c r="C12" s="106"/>
      <c r="D12" s="105"/>
      <c r="E12" s="105"/>
      <c r="F12" s="106"/>
      <c r="G12" s="105"/>
      <c r="H12" s="106"/>
      <c r="I12" s="106"/>
      <c r="J12" s="104"/>
      <c r="K12" s="105"/>
      <c r="L12" s="106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07"/>
      <c r="C13" s="106"/>
      <c r="D13" s="105"/>
      <c r="E13" s="105"/>
      <c r="F13" s="106"/>
      <c r="G13" s="105"/>
      <c r="H13" s="106"/>
      <c r="I13" s="106"/>
      <c r="J13" s="104"/>
      <c r="K13" s="105"/>
      <c r="L13" s="106"/>
      <c r="M13" s="103"/>
      <c r="AO13" s="108"/>
      <c r="AP13" s="99"/>
      <c r="BF13" s="99"/>
      <c r="DY13" s="100"/>
    </row>
    <row r="14" spans="1:218" ht="15">
      <c r="A14" s="106">
        <v>10</v>
      </c>
      <c r="B14" s="107"/>
      <c r="C14" s="105"/>
      <c r="D14" s="105"/>
      <c r="E14" s="105"/>
      <c r="F14" s="105"/>
      <c r="G14" s="105"/>
      <c r="H14" s="105"/>
      <c r="I14" s="105"/>
      <c r="J14" s="104"/>
      <c r="K14" s="105"/>
      <c r="L14" s="106"/>
      <c r="M14" s="103"/>
      <c r="AO14" s="108"/>
      <c r="DY14" s="100"/>
    </row>
    <row r="15" spans="1:218" ht="15">
      <c r="A15" s="106">
        <v>11</v>
      </c>
      <c r="B15" s="107"/>
      <c r="C15" s="105"/>
      <c r="D15" s="105"/>
      <c r="E15" s="105"/>
      <c r="F15" s="105"/>
      <c r="G15" s="105"/>
      <c r="H15" s="105"/>
      <c r="I15" s="105"/>
      <c r="J15" s="104"/>
      <c r="K15" s="105"/>
      <c r="L15" s="106"/>
      <c r="M15" s="103"/>
      <c r="AO15" s="108"/>
      <c r="DY15" s="100"/>
    </row>
    <row r="16" spans="1:218" ht="15">
      <c r="A16" s="106">
        <v>12</v>
      </c>
      <c r="B16" s="107"/>
      <c r="C16" s="105"/>
      <c r="D16" s="105"/>
      <c r="E16" s="105"/>
      <c r="F16" s="105"/>
      <c r="G16" s="105"/>
      <c r="H16" s="105"/>
      <c r="I16" s="105"/>
      <c r="J16" s="104"/>
      <c r="K16" s="105"/>
      <c r="L16" s="106"/>
      <c r="M16" s="103"/>
      <c r="AO16" s="108"/>
      <c r="DY16" s="100"/>
    </row>
    <row r="17" spans="1:129" ht="15">
      <c r="A17" s="106">
        <v>13</v>
      </c>
      <c r="B17" s="107"/>
      <c r="C17" s="105"/>
      <c r="D17" s="105"/>
      <c r="E17" s="105"/>
      <c r="F17" s="105"/>
      <c r="G17" s="105"/>
      <c r="H17" s="105"/>
      <c r="I17" s="105"/>
      <c r="J17" s="104"/>
      <c r="K17" s="105"/>
      <c r="L17" s="106"/>
      <c r="M17" s="103"/>
      <c r="AO17" s="108"/>
      <c r="DY17" s="100"/>
    </row>
    <row r="18" spans="1:129" ht="15">
      <c r="A18" s="106">
        <v>14</v>
      </c>
      <c r="B18" s="107"/>
      <c r="C18" s="105"/>
      <c r="D18" s="105"/>
      <c r="E18" s="105"/>
      <c r="F18" s="105"/>
      <c r="G18" s="105"/>
      <c r="H18" s="105"/>
      <c r="I18" s="105"/>
      <c r="J18" s="104"/>
      <c r="K18" s="105"/>
      <c r="L18" s="106"/>
      <c r="M18" s="103"/>
      <c r="AO18" s="108"/>
      <c r="DY18" s="100"/>
    </row>
    <row r="19" spans="1:129" ht="15">
      <c r="A19" s="106">
        <v>15</v>
      </c>
      <c r="B19" s="107"/>
      <c r="C19" s="105"/>
      <c r="D19" s="105"/>
      <c r="E19" s="105"/>
      <c r="F19" s="105"/>
      <c r="G19" s="105"/>
      <c r="H19" s="105"/>
      <c r="I19" s="105"/>
      <c r="J19" s="104"/>
      <c r="K19" s="105"/>
      <c r="L19" s="106"/>
      <c r="M19" s="103"/>
      <c r="AO19" s="108"/>
      <c r="DY19" s="100"/>
    </row>
    <row r="20" spans="1:129" ht="15">
      <c r="A20" s="106">
        <v>16</v>
      </c>
      <c r="B20" s="107"/>
      <c r="C20" s="105"/>
      <c r="D20" s="105"/>
      <c r="E20" s="105"/>
      <c r="F20" s="105"/>
      <c r="G20" s="105"/>
      <c r="H20" s="105"/>
      <c r="I20" s="105"/>
      <c r="J20" s="104"/>
      <c r="K20" s="105"/>
      <c r="L20" s="106"/>
      <c r="M20" s="103"/>
      <c r="AO20" s="108"/>
      <c r="DY20" s="100"/>
    </row>
    <row r="21" spans="1:129" ht="15">
      <c r="A21" s="106">
        <v>17</v>
      </c>
      <c r="B21" s="107"/>
      <c r="C21" s="105"/>
      <c r="D21" s="105"/>
      <c r="E21" s="105"/>
      <c r="F21" s="105"/>
      <c r="G21" s="105"/>
      <c r="H21" s="105"/>
      <c r="I21" s="105"/>
      <c r="J21" s="104"/>
      <c r="K21" s="105"/>
      <c r="L21" s="106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B22" s="107"/>
      <c r="C22" s="105"/>
      <c r="D22" s="105"/>
      <c r="E22" s="105"/>
      <c r="F22" s="105"/>
      <c r="G22" s="105"/>
      <c r="H22" s="105"/>
      <c r="I22" s="105"/>
      <c r="J22" s="104"/>
      <c r="K22" s="105"/>
      <c r="L22" s="106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B23" s="107"/>
      <c r="C23" s="105"/>
      <c r="D23" s="105"/>
      <c r="E23" s="105"/>
      <c r="F23" s="105"/>
      <c r="G23" s="105"/>
      <c r="H23" s="105"/>
      <c r="I23" s="105"/>
      <c r="J23" s="104"/>
      <c r="K23" s="105"/>
      <c r="L23" s="106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B24" s="107"/>
      <c r="C24" s="105"/>
      <c r="D24" s="105"/>
      <c r="E24" s="105"/>
      <c r="F24" s="105"/>
      <c r="G24" s="105"/>
      <c r="H24" s="105"/>
      <c r="I24" s="105"/>
      <c r="J24" s="104"/>
      <c r="K24" s="105"/>
      <c r="L24" s="106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B25" s="107"/>
      <c r="C25" s="105"/>
      <c r="D25" s="105"/>
      <c r="E25" s="105"/>
      <c r="F25" s="105"/>
      <c r="G25" s="105"/>
      <c r="H25" s="105"/>
      <c r="I25" s="105"/>
      <c r="J25" s="109"/>
      <c r="K25" s="105"/>
      <c r="L25" s="106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97</v>
      </c>
      <c r="B41" s="86">
        <f t="shared" ref="B41" si="0">COUNT(B5:B39)</f>
        <v>3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98</v>
      </c>
      <c r="C43" s="89">
        <v>1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99</v>
      </c>
      <c r="C46" s="86">
        <f>SUM(B41:EB41)</f>
        <v>3</v>
      </c>
      <c r="D46" s="86"/>
      <c r="E46" s="86"/>
      <c r="F46" s="86"/>
      <c r="G46" s="86"/>
      <c r="H46" s="86"/>
      <c r="I46" s="86"/>
      <c r="J46" s="86"/>
      <c r="Q46" s="330" t="s">
        <v>116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331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2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100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101</v>
      </c>
      <c r="B58" s="96">
        <f t="shared" ref="B58" si="1">AVERAGE(B5:B39)</f>
        <v>2.3758240104143624E-6</v>
      </c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2.3758240104143624E-6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102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103</v>
      </c>
      <c r="B70" s="95"/>
      <c r="C70" s="93">
        <f>VAR(B5:EB39)</f>
        <v>1.2343445456503038E-12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104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105</v>
      </c>
      <c r="C79" s="92">
        <f>1/C46+1/C76</f>
        <v>0.66666666666666663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106</v>
      </c>
      <c r="C83" s="93">
        <f>C70*C79</f>
        <v>8.2289636376686919E-13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107</v>
      </c>
      <c r="B89" s="86"/>
      <c r="C89" s="93">
        <f>SQRT(C83)</f>
        <v>9.0713635345898758E-7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108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109</v>
      </c>
      <c r="B95" s="91" t="s">
        <v>110</v>
      </c>
      <c r="C95" s="204">
        <f>TINV(2*0.01,C51)</f>
        <v>6.9645567339634358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12" s="84" customForma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</row>
    <row r="98" spans="1:12" s="84" customFormat="1">
      <c r="A98" s="15" t="s">
        <v>111</v>
      </c>
      <c r="B98" s="15"/>
      <c r="C98" s="40">
        <f>C65+C95*C89</f>
        <v>8.6936266095201895E-6</v>
      </c>
      <c r="D98" s="15" t="str">
        <f>D102</f>
        <v>lb/MW</v>
      </c>
      <c r="E98" s="86"/>
      <c r="G98" s="86"/>
      <c r="H98" s="86"/>
      <c r="I98" s="86"/>
      <c r="J98" s="86"/>
      <c r="K98" s="86"/>
      <c r="L98" s="86"/>
    </row>
    <row r="99" spans="1:12" s="84" customFormat="1">
      <c r="A99" s="15"/>
      <c r="B99" s="15"/>
      <c r="C99" s="15"/>
      <c r="D99" s="15"/>
      <c r="E99" s="86"/>
      <c r="F99" s="86"/>
      <c r="G99" s="86"/>
      <c r="H99" s="86"/>
      <c r="I99" s="86"/>
      <c r="J99" s="86"/>
      <c r="K99" s="86"/>
      <c r="L99" s="86"/>
    </row>
    <row r="100" spans="1:12" s="84" customFormat="1">
      <c r="A100" s="15"/>
      <c r="B100" s="15"/>
      <c r="C100" s="15"/>
      <c r="D100" s="15"/>
      <c r="E100" s="86"/>
      <c r="F100" s="86"/>
      <c r="G100" s="86"/>
      <c r="H100" s="86"/>
      <c r="I100" s="86"/>
      <c r="J100" s="86"/>
    </row>
    <row r="101" spans="1:12" s="84" customFormat="1">
      <c r="A101" s="15"/>
      <c r="B101" s="15"/>
      <c r="C101" s="15"/>
      <c r="D101" s="15"/>
      <c r="E101" s="86"/>
      <c r="F101" s="86"/>
      <c r="G101" s="86"/>
      <c r="H101" s="86"/>
      <c r="I101" s="86"/>
      <c r="J101" s="86"/>
    </row>
    <row r="102" spans="1:12" s="84" customFormat="1">
      <c r="A102" s="15" t="s">
        <v>320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3.6095505617977533E-6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</row>
    <row r="103" spans="1:12" s="84" customFormat="1">
      <c r="A103" s="15"/>
      <c r="B103" s="15"/>
      <c r="C103" s="15"/>
      <c r="D103" s="15"/>
      <c r="E103" s="86"/>
      <c r="F103" s="86"/>
      <c r="G103" s="86"/>
      <c r="H103" s="86"/>
      <c r="I103" s="86"/>
      <c r="J103" s="86"/>
    </row>
    <row r="104" spans="1:12" s="84" customFormat="1">
      <c r="A104" s="15"/>
      <c r="B104" s="15" t="s">
        <v>313</v>
      </c>
      <c r="C104" s="40">
        <f>IFERROR(IF(FIND("MM",B1,1)&gt;0,IF(C98&lt;C102,C102*1,C98*1),IF(C98&lt;C102,C102*1000,C98*1000)),IF(C98&lt;C102,C102*1000,C98*1000))</f>
        <v>8.693626609520189E-3</v>
      </c>
      <c r="D104" s="15" t="str">
        <f>IFERROR(IF(FIND("MM",B1,1)&gt;0,"lb/MMBtu","lb/GW"),"lb/GW")</f>
        <v>lb/GW</v>
      </c>
      <c r="E104" s="86"/>
      <c r="F104" s="86"/>
      <c r="G104" s="86"/>
      <c r="H104" s="86"/>
      <c r="I104" s="86"/>
      <c r="J104" s="86"/>
    </row>
    <row r="105" spans="1:12" s="84" customFormat="1">
      <c r="A105" s="86"/>
      <c r="B105" s="88"/>
      <c r="C105" s="86"/>
      <c r="D105" s="86"/>
      <c r="E105" s="86"/>
      <c r="F105" s="86"/>
      <c r="G105" s="86"/>
      <c r="H105" s="86"/>
      <c r="I105" s="86"/>
      <c r="J105" s="86"/>
    </row>
    <row r="106" spans="1:12" s="84" customForma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</row>
    <row r="107" spans="1:12" s="84" customForma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</row>
    <row r="108" spans="1:12" s="84" customForma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</row>
    <row r="109" spans="1:12" s="84" customFormat="1">
      <c r="A109" s="86"/>
      <c r="B109" s="88"/>
      <c r="C109" s="86"/>
      <c r="D109" s="86"/>
      <c r="E109" s="86"/>
      <c r="F109" s="86"/>
      <c r="G109" s="86"/>
      <c r="H109" s="86"/>
      <c r="I109" s="86"/>
      <c r="J109" s="86"/>
    </row>
    <row r="110" spans="1:12" s="84" customForma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</row>
    <row r="111" spans="1:12" s="84" customForma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</row>
    <row r="112" spans="1:12" s="84" customForma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77825" r:id="rId2"/>
    <oleObject progId="Equation.DSMT4" shapeId="77826" r:id="rId3"/>
    <oleObject progId="Equation.DSMT4" shapeId="77827" r:id="rId4"/>
    <oleObject progId="Equation.DSMT4" shapeId="77828" r:id="rId5"/>
    <oleObject progId="Equation.DSMT4" shapeId="77829" r:id="rId6"/>
    <oleObject progId="Equation.DSMT4" shapeId="77830" r:id="rId7"/>
    <oleObject progId="Equation.DSMT4" shapeId="77831" r:id="rId8"/>
    <oleObject progId="Equation.DSMT4" shapeId="77832" r:id="rId9"/>
    <oleObject progId="Equation.DSMT4" shapeId="77833" r:id="rId10"/>
    <oleObject progId="Equation.DSMT4" shapeId="77834" r:id="rId11"/>
    <oleObject progId="Equation.DSMT4" shapeId="77835" r:id="rId12"/>
    <oleObject progId="Equation.DSMT4" shapeId="77836" r:id="rId13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>
    <tabColor rgb="FFFFC000"/>
  </sheetPr>
  <dimension ref="A1:HJ210"/>
  <sheetViews>
    <sheetView workbookViewId="0">
      <selection activeCell="G10" sqref="G10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94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 ht="15">
      <c r="A2" s="56"/>
      <c r="B2" s="4">
        <v>1010</v>
      </c>
      <c r="C2" s="4">
        <v>7242</v>
      </c>
      <c r="D2" s="45"/>
      <c r="E2" s="45"/>
      <c r="F2" s="45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 ht="15">
      <c r="A3" s="8" t="s">
        <v>95</v>
      </c>
      <c r="B3" s="4" t="s">
        <v>128</v>
      </c>
      <c r="C3" s="4" t="s">
        <v>132</v>
      </c>
      <c r="D3" s="46"/>
      <c r="E3" s="46"/>
      <c r="F3" s="46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 ht="15">
      <c r="A4" s="56" t="s">
        <v>96</v>
      </c>
      <c r="B4" s="4" t="s">
        <v>130</v>
      </c>
      <c r="C4" s="4" t="s">
        <v>133</v>
      </c>
      <c r="D4" s="45"/>
      <c r="E4" s="45"/>
      <c r="F4" s="45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1.2655312173496745E-6</v>
      </c>
      <c r="C5" s="143">
        <v>1.421005511337135E-5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9.9015162445438553E-6</v>
      </c>
      <c r="C6" s="143">
        <v>1.630284956044042E-5</v>
      </c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1.0326734733573345E-6</v>
      </c>
      <c r="C7" s="143">
        <v>1.1753766833819202E-5</v>
      </c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B8" s="208"/>
      <c r="C8" s="208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1"/>
      <c r="C9" s="61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8"/>
      <c r="C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8"/>
      <c r="C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8"/>
      <c r="C12" s="68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8"/>
      <c r="C13" s="68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8"/>
      <c r="C14" s="68"/>
      <c r="J14" s="20"/>
      <c r="K14" s="30"/>
      <c r="L14" s="16"/>
      <c r="M14" s="21"/>
      <c r="AO14" s="31"/>
      <c r="DY14" s="29"/>
    </row>
    <row r="15" spans="1:218" ht="15">
      <c r="A15" s="16">
        <v>11</v>
      </c>
      <c r="C15" s="30"/>
      <c r="D15" s="30"/>
      <c r="E15" s="61"/>
      <c r="F15" s="68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141"/>
      <c r="C16" s="141"/>
      <c r="E16" s="61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141"/>
      <c r="C17" s="141"/>
      <c r="E17" s="61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142"/>
      <c r="C18" s="143"/>
      <c r="E18" s="61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142"/>
      <c r="C19" s="143"/>
      <c r="D19" s="30"/>
      <c r="E19" s="61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1"/>
      <c r="C20" s="30"/>
      <c r="D20" s="30"/>
      <c r="E20" s="61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C21" s="30"/>
      <c r="D21" s="30"/>
      <c r="E21" s="61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D22" s="30"/>
      <c r="E22" s="61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D23" s="30"/>
      <c r="E23" s="61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61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61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61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61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61"/>
      <c r="D29" s="61"/>
      <c r="E29" s="61"/>
      <c r="F29" s="61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 t="shared" ref="B41:C41" si="0">COUNT(B5:B39)</f>
        <v>3</v>
      </c>
      <c r="C41" s="15">
        <f t="shared" si="0"/>
        <v>3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2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6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5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 t="shared" ref="B58:C58" si="1">AVERAGE(B5:B39)</f>
        <v>4.066573645083621E-6</v>
      </c>
      <c r="C58" s="35">
        <f t="shared" si="1"/>
        <v>1.4088890502543657E-5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9.0777320738136396E-6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103</v>
      </c>
      <c r="B70" s="38"/>
      <c r="C70" s="40">
        <f>VAR(B5:EB39)</f>
        <v>4.2427258996230192E-11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105</v>
      </c>
      <c r="C79" s="41">
        <f>1/C46+1/C76</f>
        <v>0.5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2.1213629498115096E-11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4.6058256043965776E-6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3.3649299973503766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15">
        <f>C65+C95*C89</f>
        <v>2.4576012812612113E-5</v>
      </c>
      <c r="D98" s="15"/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/>
      <c r="B102" s="43"/>
      <c r="C102" s="15"/>
      <c r="D102" s="15"/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/>
      <c r="C104" s="15"/>
      <c r="D104" s="15"/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24577" r:id="rId2"/>
    <oleObject progId="Equation.DSMT4" shapeId="24578" r:id="rId3"/>
    <oleObject progId="Equation.DSMT4" shapeId="24579" r:id="rId4"/>
    <oleObject progId="Equation.DSMT4" shapeId="24580" r:id="rId5"/>
    <oleObject progId="Equation.DSMT4" shapeId="24581" r:id="rId6"/>
    <oleObject progId="Equation.DSMT4" shapeId="24582" r:id="rId7"/>
    <oleObject progId="Equation.DSMT4" shapeId="24583" r:id="rId8"/>
    <oleObject progId="Equation.DSMT4" shapeId="24584" r:id="rId9"/>
    <oleObject progId="Equation.DSMT4" shapeId="24585" r:id="rId10"/>
    <oleObject progId="Equation.DSMT4" shapeId="24586" r:id="rId11"/>
    <oleObject progId="Equation.DSMT4" shapeId="24587" r:id="rId12"/>
    <oleObject progId="Equation.DSMT4" shapeId="24588" r:id="rId13"/>
  </oleObjects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40">
    <tabColor rgb="FF92D050"/>
  </sheetPr>
  <dimension ref="A1:HJ210"/>
  <sheetViews>
    <sheetView topLeftCell="A39" workbookViewId="0">
      <selection activeCell="B5" sqref="B5:B7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 ht="15">
      <c r="A2" s="83"/>
      <c r="B2" s="4">
        <v>7242</v>
      </c>
      <c r="C2" s="4">
        <v>1010</v>
      </c>
      <c r="D2" s="4"/>
      <c r="E2" s="74"/>
      <c r="F2" s="74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 ht="15">
      <c r="A3" s="8" t="s">
        <v>95</v>
      </c>
      <c r="B3" s="4" t="s">
        <v>132</v>
      </c>
      <c r="C3" s="4" t="s">
        <v>128</v>
      </c>
      <c r="D3" s="4"/>
      <c r="E3" s="74"/>
      <c r="F3" s="74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 ht="15">
      <c r="A4" s="83" t="s">
        <v>96</v>
      </c>
      <c r="B4" s="4" t="s">
        <v>133</v>
      </c>
      <c r="C4" s="4" t="s">
        <v>130</v>
      </c>
      <c r="D4" s="4"/>
      <c r="E4" s="74"/>
      <c r="F4" s="7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7.1827378178568324E-7</v>
      </c>
      <c r="C5" s="143">
        <v>1.6699999605407356E-6</v>
      </c>
      <c r="D5" s="143"/>
      <c r="E5" s="133"/>
      <c r="F5" s="13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2.6117157858607243E-7</v>
      </c>
      <c r="C6" s="143">
        <v>1.4199999895936344E-6</v>
      </c>
      <c r="D6" s="143"/>
      <c r="E6" s="133"/>
      <c r="F6" s="13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4.9681216296448838E-7</v>
      </c>
      <c r="C7" s="143">
        <v>1.4900000451234519E-6</v>
      </c>
      <c r="D7" s="143"/>
      <c r="E7" s="133"/>
      <c r="F7" s="13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.75">
      <c r="A8" s="16">
        <v>4</v>
      </c>
      <c r="B8" s="210"/>
      <c r="C8" s="210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140"/>
      <c r="C9" s="140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C10" s="16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AP11" s="26"/>
      <c r="BN11" s="23"/>
      <c r="BO11" s="23"/>
      <c r="CD11" s="26"/>
      <c r="DY11" s="29"/>
    </row>
    <row r="12" spans="1:218" ht="15">
      <c r="A12" s="16">
        <v>8</v>
      </c>
      <c r="B12" s="61"/>
      <c r="C12" s="16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C13" s="16"/>
      <c r="AO13" s="31"/>
      <c r="AP13" s="26"/>
      <c r="BF13" s="26"/>
      <c r="DY13" s="29"/>
    </row>
    <row r="14" spans="1:218" ht="15">
      <c r="A14" s="16">
        <v>10</v>
      </c>
      <c r="B14" s="61"/>
      <c r="C14" s="30"/>
      <c r="AO14" s="31"/>
      <c r="DY14" s="29"/>
    </row>
    <row r="15" spans="1:218" ht="15">
      <c r="A15" s="16">
        <v>11</v>
      </c>
      <c r="B15" s="61"/>
      <c r="C15" s="30"/>
      <c r="AO15" s="31"/>
      <c r="DY15" s="29"/>
    </row>
    <row r="16" spans="1:218" ht="15">
      <c r="A16" s="16">
        <v>12</v>
      </c>
      <c r="B16" s="61"/>
      <c r="C16" s="30"/>
      <c r="AO16" s="31"/>
      <c r="DY16" s="29"/>
    </row>
    <row r="17" spans="1:129" ht="15">
      <c r="A17" s="16">
        <v>13</v>
      </c>
      <c r="B17" s="61"/>
      <c r="C17" s="30"/>
      <c r="AO17" s="31"/>
      <c r="DY17" s="29"/>
    </row>
    <row r="18" spans="1:129" ht="15">
      <c r="A18" s="16">
        <v>14</v>
      </c>
      <c r="B18" s="61"/>
      <c r="C18" s="30"/>
      <c r="AO18" s="31"/>
      <c r="DY18" s="29"/>
    </row>
    <row r="19" spans="1:129" ht="15">
      <c r="A19" s="16">
        <v>15</v>
      </c>
      <c r="B19" s="61"/>
      <c r="C19" s="30"/>
      <c r="AO19" s="31"/>
      <c r="DY19" s="29"/>
    </row>
    <row r="20" spans="1:129" ht="15">
      <c r="A20" s="16">
        <v>16</v>
      </c>
      <c r="B20" s="61"/>
      <c r="C20" s="30"/>
      <c r="AO20" s="31"/>
      <c r="DY20" s="29"/>
    </row>
    <row r="21" spans="1:129" ht="15">
      <c r="A21" s="16">
        <v>17</v>
      </c>
      <c r="B21" s="61"/>
      <c r="C21" s="30"/>
      <c r="DY21" s="29"/>
    </row>
    <row r="22" spans="1:129" ht="15">
      <c r="A22" s="16">
        <v>18</v>
      </c>
      <c r="B22" s="61"/>
      <c r="C22" s="30"/>
      <c r="DY22" s="29"/>
    </row>
    <row r="23" spans="1:129" ht="15">
      <c r="A23" s="16">
        <v>19</v>
      </c>
      <c r="B23" s="61"/>
      <c r="C23" s="30"/>
      <c r="DY23" s="29"/>
    </row>
    <row r="24" spans="1:129" ht="15">
      <c r="A24" s="16">
        <v>20</v>
      </c>
      <c r="B24" s="61"/>
      <c r="C24" s="30"/>
      <c r="D24" s="30"/>
      <c r="E24" s="30"/>
      <c r="DY24" s="29"/>
    </row>
    <row r="25" spans="1:129" ht="15">
      <c r="A25" s="16">
        <v>21</v>
      </c>
      <c r="B25" s="61"/>
      <c r="C25" s="30"/>
      <c r="D25" s="30"/>
      <c r="E25" s="30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>
        <f>COUNT(C5:C39)</f>
        <v>3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2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6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5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4.9208584111208131E-7</v>
      </c>
      <c r="C58" s="35">
        <f>AVERAGE(C5:C39)</f>
        <v>1.5266666650859406E-6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1.0093762530990109E-6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 ht="22.5">
      <c r="A70" s="34" t="s">
        <v>103</v>
      </c>
      <c r="B70" s="38"/>
      <c r="C70" s="40">
        <f>VAR(B5:EB39)</f>
        <v>3.486615191059957E-13</v>
      </c>
      <c r="D70" s="40"/>
      <c r="E70" s="177"/>
      <c r="F70" s="178" t="s">
        <v>276</v>
      </c>
      <c r="G70" s="178" t="s">
        <v>277</v>
      </c>
      <c r="H70" s="179"/>
      <c r="I70" s="179"/>
      <c r="J70" s="38"/>
      <c r="K70" s="39"/>
    </row>
    <row r="71" spans="1:12">
      <c r="A71" s="15"/>
      <c r="B71" s="15"/>
      <c r="C71" s="15"/>
      <c r="D71" s="15"/>
      <c r="E71" s="177"/>
      <c r="F71" s="177"/>
      <c r="G71" s="177"/>
      <c r="H71" s="179"/>
      <c r="I71" s="179"/>
      <c r="J71" s="15"/>
    </row>
    <row r="72" spans="1:12">
      <c r="A72" s="15"/>
      <c r="B72" s="15"/>
      <c r="C72" s="15"/>
      <c r="D72" s="15"/>
      <c r="E72" s="180" t="s">
        <v>278</v>
      </c>
      <c r="F72" s="181">
        <f>SKEW(B5:C7)</f>
        <v>-0.15972384238150883</v>
      </c>
      <c r="G72" s="181" t="e">
        <f>SKEW(K72:L74)</f>
        <v>#DIV/0!</v>
      </c>
      <c r="H72" s="179"/>
      <c r="I72" s="179"/>
      <c r="J72" s="15"/>
    </row>
    <row r="73" spans="1:12">
      <c r="A73" s="15"/>
      <c r="B73" s="15"/>
      <c r="C73" s="15"/>
      <c r="D73" s="15"/>
      <c r="E73" s="180" t="s">
        <v>279</v>
      </c>
      <c r="F73" s="182">
        <f>SQRT(6/F78)</f>
        <v>1</v>
      </c>
      <c r="G73" s="182" t="e">
        <f>SQRT(6/G78)</f>
        <v>#DIV/0!</v>
      </c>
      <c r="H73" s="179"/>
      <c r="I73" s="179"/>
      <c r="J73" s="15"/>
    </row>
    <row r="74" spans="1:12">
      <c r="A74" s="15"/>
      <c r="B74" s="15"/>
      <c r="C74" s="15"/>
      <c r="D74" s="15"/>
      <c r="E74" s="180" t="s">
        <v>280</v>
      </c>
      <c r="F74" s="183" t="str">
        <f>IF(F72&gt;2*F73,"non-normal","normal")</f>
        <v>normal</v>
      </c>
      <c r="G74" s="182" t="e">
        <f>IF(G72&gt;2*G73,"non-normal","normal")</f>
        <v>#DIV/0!</v>
      </c>
      <c r="H74" s="179"/>
      <c r="I74" s="179"/>
      <c r="J74" s="15"/>
      <c r="K74" s="15"/>
      <c r="L74" s="15"/>
    </row>
    <row r="75" spans="1:12">
      <c r="A75" s="15"/>
      <c r="B75" s="15"/>
      <c r="C75" s="15"/>
      <c r="D75" s="15"/>
      <c r="E75" s="180" t="s">
        <v>281</v>
      </c>
      <c r="F75" s="181">
        <f>KURT(B5:C7)</f>
        <v>-2.4389209572182859</v>
      </c>
      <c r="G75" s="181" t="e">
        <f>KURT(K72:L74)</f>
        <v>#DIV/0!</v>
      </c>
      <c r="H75" s="179"/>
      <c r="I75" s="179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80" t="s">
        <v>282</v>
      </c>
      <c r="F76" s="182">
        <f>SQRT(24/F78)</f>
        <v>2</v>
      </c>
      <c r="G76" s="182" t="e">
        <f>SQRT(24/G78)</f>
        <v>#DIV/0!</v>
      </c>
      <c r="H76" s="179"/>
      <c r="I76" s="179"/>
      <c r="J76" s="15"/>
      <c r="K76" s="15"/>
      <c r="L76" s="15"/>
    </row>
    <row r="77" spans="1:12">
      <c r="A77" s="15"/>
      <c r="C77" s="15"/>
      <c r="D77" s="15"/>
      <c r="E77" s="180" t="s">
        <v>283</v>
      </c>
      <c r="F77" s="183" t="str">
        <f>IF(F75&gt;2*F76,"non-normal","normal")</f>
        <v>normal</v>
      </c>
      <c r="G77" s="182" t="e">
        <f>IF(G75&gt;2*G76,"non-normal","normal")</f>
        <v>#DIV/0!</v>
      </c>
      <c r="H77" s="179"/>
      <c r="I77" s="179"/>
      <c r="J77" s="15"/>
      <c r="K77" s="15"/>
      <c r="L77" s="15"/>
    </row>
    <row r="78" spans="1:12" ht="22.5">
      <c r="A78" s="15"/>
      <c r="C78" s="15"/>
      <c r="D78" s="15"/>
      <c r="E78" s="180" t="s">
        <v>284</v>
      </c>
      <c r="F78" s="184">
        <f>COUNT(B5:C7)</f>
        <v>6</v>
      </c>
      <c r="G78" s="184">
        <f>COUNT(K72:L74)</f>
        <v>0</v>
      </c>
      <c r="H78" s="185" t="s">
        <v>285</v>
      </c>
      <c r="I78" s="186" t="s">
        <v>286</v>
      </c>
      <c r="J78" s="15"/>
      <c r="K78" s="15"/>
      <c r="L78" s="15"/>
    </row>
    <row r="79" spans="1:12">
      <c r="A79" s="15" t="s">
        <v>105</v>
      </c>
      <c r="C79" s="41">
        <f>1/C46+1/C76</f>
        <v>0.5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1.7433075955299785E-13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40">
        <f>SQRT(C83)</f>
        <v>4.1752935172631618E-7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3.3649299973503766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2.4143332934971485E-6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321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3.6095505617977531E-7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2.4143332934971485E-6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60417" r:id="rId2"/>
    <oleObject progId="Equation.DSMT4" shapeId="60418" r:id="rId3"/>
    <oleObject progId="Equation.DSMT4" shapeId="60419" r:id="rId4"/>
    <oleObject progId="Equation.DSMT4" shapeId="60420" r:id="rId5"/>
    <oleObject progId="Equation.DSMT4" shapeId="60421" r:id="rId6"/>
    <oleObject progId="Equation.DSMT4" shapeId="60422" r:id="rId7"/>
    <oleObject progId="Equation.DSMT4" shapeId="60423" r:id="rId8"/>
    <oleObject progId="Equation.DSMT4" shapeId="60424" r:id="rId9"/>
    <oleObject progId="Equation.DSMT4" shapeId="60425" r:id="rId10"/>
    <oleObject progId="Equation.DSMT4" shapeId="60426" r:id="rId11"/>
    <oleObject progId="Equation.DSMT4" shapeId="60427" r:id="rId12"/>
    <oleObject progId="Equation.DSMT4" shapeId="60428" r:id="rId13"/>
  </oleObjects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41">
    <tabColor rgb="FF92D050"/>
  </sheetPr>
  <dimension ref="A1:HJ210"/>
  <sheetViews>
    <sheetView workbookViewId="0">
      <selection activeCell="C7" sqref="C7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>
      <c r="A2" s="83"/>
      <c r="B2" s="4">
        <v>7242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>
      <c r="A3" s="8" t="s">
        <v>95</v>
      </c>
      <c r="B3" s="4" t="s">
        <v>132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>
      <c r="A4" s="83" t="s">
        <v>96</v>
      </c>
      <c r="B4" s="4" t="s">
        <v>133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7.1827378178568324E-7</v>
      </c>
      <c r="C5" s="62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2.6117157858607243E-7</v>
      </c>
      <c r="C6" s="62"/>
      <c r="D6" s="17"/>
      <c r="E6" s="17"/>
      <c r="F6" s="17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4.9681216296448838E-7</v>
      </c>
      <c r="C7" s="62"/>
      <c r="D7" s="17"/>
      <c r="E7" s="17"/>
      <c r="F7" s="17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B8" s="61"/>
      <c r="C8" s="16"/>
      <c r="D8" s="68"/>
      <c r="E8" s="30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1"/>
      <c r="C9" s="16"/>
      <c r="D9" s="68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C10" s="16"/>
      <c r="D10" s="68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1"/>
      <c r="C11" s="16"/>
      <c r="D11" s="68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1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1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1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1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1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1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1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1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4.9208584111208131E-7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4.9208584111208131E-7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103</v>
      </c>
      <c r="B70" s="38"/>
      <c r="C70" s="40">
        <f>VAR(B5:EB39)</f>
        <v>5.2252359631173981E-14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105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3.483490642078265E-14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1.8664111664041944E-7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6.9645567339634358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1.7919584868445697E-6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321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3.6095505617977531E-7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1.7919584868445697E-6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61441" r:id="rId2"/>
    <oleObject progId="Equation.DSMT4" shapeId="61442" r:id="rId3"/>
    <oleObject progId="Equation.DSMT4" shapeId="61443" r:id="rId4"/>
    <oleObject progId="Equation.DSMT4" shapeId="61444" r:id="rId5"/>
    <oleObject progId="Equation.DSMT4" shapeId="61445" r:id="rId6"/>
    <oleObject progId="Equation.DSMT4" shapeId="61446" r:id="rId7"/>
    <oleObject progId="Equation.DSMT4" shapeId="61447" r:id="rId8"/>
    <oleObject progId="Equation.DSMT4" shapeId="61448" r:id="rId9"/>
    <oleObject progId="Equation.DSMT4" shapeId="61449" r:id="rId10"/>
    <oleObject progId="Equation.DSMT4" shapeId="61450" r:id="rId11"/>
    <oleObject progId="Equation.DSMT4" shapeId="61451" r:id="rId12"/>
    <oleObject progId="Equation.DSMT4" shapeId="61452" r:id="rId13"/>
  </oleObjects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42">
    <tabColor rgb="FF92D050"/>
  </sheetPr>
  <dimension ref="A1:HJ210"/>
  <sheetViews>
    <sheetView topLeftCell="A43" workbookViewId="0">
      <selection activeCell="D10" sqref="D10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329" t="s">
        <v>94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15">
      <c r="A2" s="127"/>
      <c r="B2" s="4">
        <v>7242</v>
      </c>
      <c r="C2" s="4">
        <v>1010</v>
      </c>
      <c r="D2" s="4"/>
      <c r="E2" s="74"/>
      <c r="F2" s="7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95</v>
      </c>
      <c r="B3" s="4" t="s">
        <v>132</v>
      </c>
      <c r="C3" s="4" t="s">
        <v>128</v>
      </c>
      <c r="D3" s="4"/>
      <c r="E3" s="74"/>
      <c r="F3" s="7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96</v>
      </c>
      <c r="B4" s="4" t="s">
        <v>133</v>
      </c>
      <c r="C4" s="4" t="s">
        <v>130</v>
      </c>
      <c r="D4" s="4"/>
      <c r="E4" s="74"/>
      <c r="F4" s="7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43">
        <v>7.0868186412553769E-6</v>
      </c>
      <c r="C5" s="143">
        <v>1.6907497411011718E-5</v>
      </c>
      <c r="D5" s="143"/>
      <c r="E5" s="135"/>
      <c r="F5" s="136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43">
        <v>2.5768388240976492E-6</v>
      </c>
      <c r="C6" s="143">
        <v>1.4376434592122678E-5</v>
      </c>
      <c r="D6" s="143"/>
      <c r="E6" s="137"/>
      <c r="F6" s="139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43">
        <v>4.901776719634654E-6</v>
      </c>
      <c r="C7" s="143">
        <v>1.5085132872627582E-5</v>
      </c>
      <c r="D7" s="143"/>
      <c r="E7" s="139"/>
      <c r="F7" s="139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.75">
      <c r="A8" s="106">
        <v>4</v>
      </c>
      <c r="B8" s="210"/>
      <c r="C8" s="210"/>
      <c r="D8"/>
      <c r="E8"/>
      <c r="F8"/>
      <c r="G8"/>
      <c r="H8"/>
      <c r="I8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0"/>
      <c r="AD8" s="70"/>
      <c r="AE8" s="70"/>
      <c r="AF8" s="70"/>
      <c r="AG8" s="111"/>
      <c r="AH8" s="70"/>
      <c r="AI8" s="70"/>
      <c r="AJ8" s="111"/>
      <c r="AK8" s="111"/>
      <c r="AL8" s="70"/>
      <c r="AM8" s="111"/>
      <c r="AN8" s="111"/>
      <c r="AO8" s="111"/>
      <c r="AP8" s="111"/>
      <c r="AQ8" s="111"/>
      <c r="AR8" s="111"/>
      <c r="AS8" s="111"/>
      <c r="AT8" s="111"/>
      <c r="AU8" s="70"/>
      <c r="AV8" s="70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40"/>
      <c r="C9" s="140"/>
      <c r="D9"/>
      <c r="E9"/>
      <c r="F9"/>
      <c r="G9"/>
      <c r="H9"/>
      <c r="I9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61"/>
      <c r="C10" s="16"/>
      <c r="D10" s="74"/>
      <c r="E10" s="74"/>
      <c r="F10" s="74"/>
      <c r="G10"/>
      <c r="H10"/>
      <c r="I10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61"/>
      <c r="C11" s="16"/>
      <c r="D11" s="74"/>
      <c r="E11" s="74"/>
      <c r="F11" s="74"/>
      <c r="G11"/>
      <c r="H11"/>
      <c r="I11"/>
      <c r="AP11" s="99"/>
      <c r="BN11" s="23"/>
      <c r="BO11" s="23"/>
      <c r="CD11" s="99"/>
      <c r="DY11" s="100"/>
    </row>
    <row r="12" spans="1:218" ht="15">
      <c r="A12" s="106">
        <v>8</v>
      </c>
      <c r="B12" s="61"/>
      <c r="C12" s="68"/>
      <c r="D12" s="74"/>
      <c r="E12" s="74"/>
      <c r="F12" s="74"/>
      <c r="G12"/>
      <c r="H12"/>
      <c r="I12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61"/>
      <c r="C13" s="68"/>
      <c r="D13" s="133"/>
      <c r="E13" s="133"/>
      <c r="F13" s="133"/>
      <c r="G13"/>
      <c r="H13"/>
      <c r="I13"/>
      <c r="AO13" s="108"/>
      <c r="AP13" s="99"/>
      <c r="BF13" s="99"/>
      <c r="DY13" s="100"/>
    </row>
    <row r="14" spans="1:218" ht="15">
      <c r="A14" s="106">
        <v>10</v>
      </c>
      <c r="B14" s="61"/>
      <c r="C14" s="68"/>
      <c r="D14" s="133"/>
      <c r="E14" s="133"/>
      <c r="F14" s="133"/>
      <c r="G14"/>
      <c r="H14"/>
      <c r="I14"/>
      <c r="AO14" s="108"/>
      <c r="DY14" s="100"/>
    </row>
    <row r="15" spans="1:218" ht="15">
      <c r="A15" s="106">
        <v>11</v>
      </c>
      <c r="B15" s="61"/>
      <c r="C15" s="30"/>
      <c r="D15" s="133"/>
      <c r="E15" s="133"/>
      <c r="F15" s="133"/>
      <c r="G15"/>
      <c r="H15"/>
      <c r="I15"/>
      <c r="AO15" s="108"/>
      <c r="DY15" s="100"/>
    </row>
    <row r="16" spans="1:218" ht="15">
      <c r="A16" s="106">
        <v>12</v>
      </c>
      <c r="B16" s="61"/>
      <c r="C16" s="30"/>
      <c r="D16"/>
      <c r="F16"/>
      <c r="G16"/>
      <c r="H16"/>
      <c r="I16"/>
      <c r="AO16" s="108"/>
      <c r="DY16" s="100"/>
    </row>
    <row r="17" spans="1:129" ht="15">
      <c r="A17" s="106">
        <v>13</v>
      </c>
      <c r="B17" s="61"/>
      <c r="C17" s="30"/>
      <c r="D17"/>
      <c r="F17"/>
      <c r="G17"/>
      <c r="H17"/>
      <c r="I17"/>
      <c r="AO17" s="108"/>
      <c r="DY17" s="100"/>
    </row>
    <row r="18" spans="1:129" ht="15">
      <c r="A18" s="106">
        <v>14</v>
      </c>
      <c r="B18" s="61"/>
      <c r="C18" s="30"/>
      <c r="G18"/>
      <c r="H18"/>
      <c r="I18"/>
      <c r="AO18" s="108"/>
      <c r="DY18" s="100"/>
    </row>
    <row r="19" spans="1:129" ht="15">
      <c r="A19" s="106">
        <v>15</v>
      </c>
      <c r="B19" s="61"/>
      <c r="C19" s="30"/>
      <c r="G19"/>
      <c r="H19"/>
      <c r="I19"/>
      <c r="AO19" s="108"/>
      <c r="DY19" s="100"/>
    </row>
    <row r="20" spans="1:129" ht="15">
      <c r="A20" s="106">
        <v>16</v>
      </c>
      <c r="B20" s="61"/>
      <c r="C20" s="30"/>
      <c r="G20"/>
      <c r="H20"/>
      <c r="I20"/>
      <c r="AO20" s="108"/>
      <c r="DY20" s="100"/>
    </row>
    <row r="21" spans="1:129" ht="15">
      <c r="A21" s="106">
        <v>17</v>
      </c>
      <c r="B21" s="61"/>
      <c r="C21" s="30"/>
      <c r="G21"/>
      <c r="H21"/>
      <c r="I21"/>
      <c r="DY21" s="100"/>
    </row>
    <row r="22" spans="1:129">
      <c r="A22" s="106">
        <v>18</v>
      </c>
      <c r="G22"/>
      <c r="H22"/>
      <c r="I22"/>
      <c r="DY22" s="100"/>
    </row>
    <row r="23" spans="1:129">
      <c r="A23" s="106">
        <v>19</v>
      </c>
      <c r="G23"/>
      <c r="H23"/>
      <c r="I23"/>
      <c r="DY23" s="100"/>
    </row>
    <row r="24" spans="1:129">
      <c r="A24" s="106">
        <v>20</v>
      </c>
      <c r="DY24" s="100"/>
    </row>
    <row r="25" spans="1:129" ht="15">
      <c r="A25" s="106">
        <v>21</v>
      </c>
      <c r="B25" s="107"/>
      <c r="C25" s="105"/>
      <c r="D25" s="105"/>
      <c r="E25" s="105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97</v>
      </c>
      <c r="B41" s="86">
        <f t="shared" ref="B41:C41" si="0">COUNT(B5:B39)</f>
        <v>3</v>
      </c>
      <c r="C41" s="86">
        <f t="shared" si="0"/>
        <v>3</v>
      </c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98</v>
      </c>
      <c r="C43" s="89">
        <v>2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99</v>
      </c>
      <c r="C46" s="86">
        <f>SUM(B41:EB41)</f>
        <v>6</v>
      </c>
      <c r="D46" s="86"/>
      <c r="E46" s="86"/>
      <c r="F46" s="86"/>
      <c r="G46" s="86"/>
      <c r="H46" s="86"/>
      <c r="I46" s="86"/>
      <c r="J46" s="86"/>
      <c r="Q46" s="330" t="s">
        <v>116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331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5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100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101</v>
      </c>
      <c r="B58" s="96">
        <f t="shared" ref="B58:C58" si="1">AVERAGE(B5:B39)</f>
        <v>4.8551447283292264E-6</v>
      </c>
      <c r="C58" s="96">
        <f t="shared" si="1"/>
        <v>1.5456354958587326E-5</v>
      </c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1.0155749843458276E-5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102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 ht="22.5">
      <c r="A70" s="87" t="s">
        <v>103</v>
      </c>
      <c r="B70" s="95"/>
      <c r="C70" s="93">
        <f>VAR(B5:EB39)</f>
        <v>3.6432311312187179E-11</v>
      </c>
      <c r="D70" s="93"/>
      <c r="E70" s="177"/>
      <c r="F70" s="178" t="s">
        <v>276</v>
      </c>
      <c r="G70" s="178" t="s">
        <v>277</v>
      </c>
      <c r="H70" s="179"/>
      <c r="I70" s="179"/>
      <c r="J70" s="95"/>
      <c r="K70" s="94"/>
    </row>
    <row r="71" spans="1:12" s="84" customFormat="1">
      <c r="A71" s="86"/>
      <c r="B71" s="86"/>
      <c r="C71" s="86"/>
      <c r="D71" s="86"/>
      <c r="E71" s="177"/>
      <c r="F71" s="177"/>
      <c r="G71" s="177"/>
      <c r="H71" s="179"/>
      <c r="I71" s="179"/>
      <c r="J71" s="86"/>
    </row>
    <row r="72" spans="1:12" s="84" customFormat="1">
      <c r="A72" s="86"/>
      <c r="B72" s="86"/>
      <c r="C72" s="86"/>
      <c r="D72" s="86"/>
      <c r="E72" s="180" t="s">
        <v>278</v>
      </c>
      <c r="F72" s="181">
        <f>SKEW(B5:C7)</f>
        <v>-0.14531344514010694</v>
      </c>
      <c r="G72" s="181" t="e">
        <f>SKEW(K72:L74)</f>
        <v>#DIV/0!</v>
      </c>
      <c r="H72" s="179"/>
      <c r="I72" s="179"/>
      <c r="J72" s="86"/>
    </row>
    <row r="73" spans="1:12" s="84" customFormat="1">
      <c r="A73" s="86"/>
      <c r="B73" s="86"/>
      <c r="C73" s="86"/>
      <c r="D73" s="86"/>
      <c r="E73" s="180" t="s">
        <v>279</v>
      </c>
      <c r="F73" s="182">
        <f>SQRT(6/F78)</f>
        <v>1</v>
      </c>
      <c r="G73" s="182" t="e">
        <f>SQRT(6/G78)</f>
        <v>#DIV/0!</v>
      </c>
      <c r="H73" s="179"/>
      <c r="I73" s="179"/>
      <c r="J73" s="86"/>
    </row>
    <row r="74" spans="1:12" s="84" customFormat="1">
      <c r="A74" s="86"/>
      <c r="B74" s="86"/>
      <c r="C74" s="86"/>
      <c r="D74" s="86"/>
      <c r="E74" s="180" t="s">
        <v>280</v>
      </c>
      <c r="F74" s="183" t="str">
        <f>IF(F72&gt;2*F73,"non-normal","normal")</f>
        <v>normal</v>
      </c>
      <c r="G74" s="182" t="e">
        <f>IF(G72&gt;2*G73,"non-normal","normal")</f>
        <v>#DIV/0!</v>
      </c>
      <c r="H74" s="179"/>
      <c r="I74" s="179"/>
      <c r="J74" s="86"/>
      <c r="K74" s="86"/>
      <c r="L74" s="86"/>
    </row>
    <row r="75" spans="1:12" s="84" customFormat="1">
      <c r="A75" s="86"/>
      <c r="B75" s="86"/>
      <c r="C75" s="86"/>
      <c r="D75" s="86"/>
      <c r="E75" s="180" t="s">
        <v>281</v>
      </c>
      <c r="F75" s="181">
        <f>KURT(B5:C7)</f>
        <v>-2.4866558760503716</v>
      </c>
      <c r="G75" s="181" t="e">
        <f>KURT(K72:L74)</f>
        <v>#DIV/0!</v>
      </c>
      <c r="H75" s="179"/>
      <c r="I75" s="179"/>
      <c r="J75" s="86"/>
      <c r="K75" s="86"/>
      <c r="L75" s="86"/>
    </row>
    <row r="76" spans="1:12" s="84" customFormat="1">
      <c r="A76" s="86" t="s">
        <v>104</v>
      </c>
      <c r="C76" s="86">
        <v>3</v>
      </c>
      <c r="D76" s="86"/>
      <c r="E76" s="180" t="s">
        <v>282</v>
      </c>
      <c r="F76" s="182">
        <f>SQRT(24/F78)</f>
        <v>2</v>
      </c>
      <c r="G76" s="182" t="e">
        <f>SQRT(24/G78)</f>
        <v>#DIV/0!</v>
      </c>
      <c r="H76" s="179"/>
      <c r="I76" s="179"/>
      <c r="J76" s="86"/>
      <c r="K76" s="86"/>
      <c r="L76" s="86"/>
    </row>
    <row r="77" spans="1:12" s="84" customFormat="1">
      <c r="A77" s="86"/>
      <c r="C77" s="86"/>
      <c r="D77" s="86"/>
      <c r="E77" s="180" t="s">
        <v>283</v>
      </c>
      <c r="F77" s="183" t="str">
        <f>IF(F75&gt;2*F76,"non-normal","normal")</f>
        <v>normal</v>
      </c>
      <c r="G77" s="182" t="e">
        <f>IF(G75&gt;2*G76,"non-normal","normal")</f>
        <v>#DIV/0!</v>
      </c>
      <c r="H77" s="179"/>
      <c r="I77" s="179"/>
      <c r="J77" s="86"/>
      <c r="K77" s="86"/>
      <c r="L77" s="86"/>
    </row>
    <row r="78" spans="1:12" s="84" customFormat="1" ht="22.5">
      <c r="A78" s="86"/>
      <c r="C78" s="86"/>
      <c r="D78" s="86"/>
      <c r="E78" s="180" t="s">
        <v>284</v>
      </c>
      <c r="F78" s="184">
        <f>COUNT(B5:C7)</f>
        <v>6</v>
      </c>
      <c r="G78" s="184">
        <f>COUNT(K72:L74)</f>
        <v>0</v>
      </c>
      <c r="H78" s="185" t="s">
        <v>285</v>
      </c>
      <c r="I78" s="186" t="s">
        <v>286</v>
      </c>
      <c r="J78" s="86"/>
      <c r="K78" s="86"/>
      <c r="L78" s="86"/>
    </row>
    <row r="79" spans="1:12" s="84" customFormat="1">
      <c r="A79" s="86" t="s">
        <v>105</v>
      </c>
      <c r="C79" s="92">
        <f>1/C46+1/C76</f>
        <v>0.5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106</v>
      </c>
      <c r="C83" s="93">
        <f>C70*C79</f>
        <v>1.8216155656093589E-11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107</v>
      </c>
      <c r="B89" s="86"/>
      <c r="C89" s="93">
        <f>SQRT(C83)</f>
        <v>4.268038853629801E-6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108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109</v>
      </c>
      <c r="B95" s="91" t="s">
        <v>110</v>
      </c>
      <c r="C95" s="204">
        <f>TINV(2*0.01,C51)</f>
        <v>3.3649299973503766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12" s="84" customForma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</row>
    <row r="98" spans="1:12" s="84" customFormat="1">
      <c r="A98" s="15" t="s">
        <v>111</v>
      </c>
      <c r="B98" s="15"/>
      <c r="C98" s="40">
        <f>C65+C95*C89</f>
        <v>2.4517401811894107E-5</v>
      </c>
      <c r="D98" s="15" t="str">
        <f>D102</f>
        <v>lb/MW</v>
      </c>
      <c r="E98" s="86"/>
      <c r="G98" s="86"/>
      <c r="H98" s="86"/>
      <c r="I98" s="86"/>
      <c r="J98" s="86"/>
      <c r="K98" s="86"/>
      <c r="L98" s="86"/>
    </row>
    <row r="99" spans="1:12" s="84" customFormat="1">
      <c r="A99" s="15"/>
      <c r="B99" s="15"/>
      <c r="C99" s="15"/>
      <c r="D99" s="15"/>
      <c r="E99" s="86"/>
      <c r="F99" s="86"/>
      <c r="G99" s="86"/>
      <c r="H99" s="86"/>
      <c r="I99" s="86"/>
      <c r="J99" s="86"/>
      <c r="K99" s="86"/>
      <c r="L99" s="86"/>
    </row>
    <row r="100" spans="1:12" s="84" customFormat="1">
      <c r="A100" s="15"/>
      <c r="B100" s="15"/>
      <c r="C100" s="15"/>
      <c r="D100" s="15"/>
      <c r="E100" s="86"/>
      <c r="F100" s="86"/>
      <c r="G100" s="86"/>
      <c r="H100" s="86"/>
      <c r="I100" s="86"/>
      <c r="J100" s="86"/>
    </row>
    <row r="101" spans="1:12" s="84" customFormat="1">
      <c r="A101" s="15"/>
      <c r="B101" s="15"/>
      <c r="C101" s="15"/>
      <c r="D101" s="15"/>
      <c r="E101" s="86"/>
      <c r="F101" s="86"/>
      <c r="G101" s="86"/>
      <c r="H101" s="86"/>
      <c r="I101" s="86"/>
      <c r="J101" s="86"/>
    </row>
    <row r="102" spans="1:12" s="84" customFormat="1">
      <c r="A102" s="15" t="s">
        <v>321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3.6095505617977533E-6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</row>
    <row r="103" spans="1:12" s="84" customFormat="1">
      <c r="A103" s="15"/>
      <c r="B103" s="15"/>
      <c r="C103" s="15"/>
      <c r="D103" s="15"/>
      <c r="E103" s="86"/>
      <c r="F103" s="86"/>
      <c r="G103" s="86"/>
      <c r="H103" s="86"/>
      <c r="I103" s="86"/>
      <c r="J103" s="86"/>
    </row>
    <row r="104" spans="1:12" s="84" customFormat="1">
      <c r="A104" s="15"/>
      <c r="B104" s="15" t="s">
        <v>313</v>
      </c>
      <c r="C104" s="40">
        <f>IFERROR(IF(FIND("MM",B1,1)&gt;0,IF(C98&lt;C102,C102*1,C98*1),IF(C98&lt;C102,C102*1000,C98*1000)),IF(C98&lt;C102,C102*1000,C98*1000))</f>
        <v>2.4517401811894105E-2</v>
      </c>
      <c r="D104" s="15" t="str">
        <f>IFERROR(IF(FIND("MM",B1,1)&gt;0,"lb/MMBtu","lb/GW"),"lb/GW")</f>
        <v>lb/GW</v>
      </c>
      <c r="E104" s="86"/>
      <c r="F104" s="86"/>
      <c r="G104" s="86"/>
      <c r="H104" s="86"/>
      <c r="I104" s="86"/>
      <c r="J104" s="86"/>
    </row>
    <row r="105" spans="1:12" s="84" customFormat="1">
      <c r="A105" s="86"/>
      <c r="B105" s="88"/>
      <c r="C105" s="86"/>
      <c r="D105" s="86"/>
      <c r="E105" s="86"/>
      <c r="F105" s="86"/>
      <c r="G105" s="86"/>
      <c r="H105" s="86"/>
      <c r="I105" s="86"/>
      <c r="J105" s="86"/>
    </row>
    <row r="106" spans="1:12" s="84" customForma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</row>
    <row r="107" spans="1:12" s="84" customForma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</row>
    <row r="108" spans="1:12" s="84" customForma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</row>
    <row r="109" spans="1:12" s="84" customFormat="1">
      <c r="A109" s="86"/>
      <c r="B109" s="88"/>
      <c r="C109" s="86"/>
      <c r="D109" s="86"/>
      <c r="E109" s="86"/>
      <c r="F109" s="86"/>
      <c r="G109" s="86"/>
      <c r="H109" s="86"/>
      <c r="I109" s="86"/>
      <c r="J109" s="86"/>
    </row>
    <row r="110" spans="1:12" s="84" customForma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</row>
    <row r="111" spans="1:12" s="84" customForma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</row>
    <row r="112" spans="1:12" s="84" customForma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78849" r:id="rId2"/>
    <oleObject progId="Equation.DSMT4" shapeId="78850" r:id="rId3"/>
    <oleObject progId="Equation.DSMT4" shapeId="78851" r:id="rId4"/>
    <oleObject progId="Equation.DSMT4" shapeId="78852" r:id="rId5"/>
    <oleObject progId="Equation.DSMT4" shapeId="78853" r:id="rId6"/>
    <oleObject progId="Equation.DSMT4" shapeId="78854" r:id="rId7"/>
    <oleObject progId="Equation.DSMT4" shapeId="78855" r:id="rId8"/>
    <oleObject progId="Equation.DSMT4" shapeId="78856" r:id="rId9"/>
    <oleObject progId="Equation.DSMT4" shapeId="78857" r:id="rId10"/>
    <oleObject progId="Equation.DSMT4" shapeId="78858" r:id="rId11"/>
    <oleObject progId="Equation.DSMT4" shapeId="78859" r:id="rId12"/>
    <oleObject progId="Equation.DSMT4" shapeId="78860" r:id="rId13"/>
  </oleObjects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43">
    <tabColor rgb="FF92D050"/>
  </sheetPr>
  <dimension ref="A1:HJ210"/>
  <sheetViews>
    <sheetView workbookViewId="0">
      <selection activeCell="C8" sqref="C8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329" t="s">
        <v>94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>
      <c r="A2" s="127"/>
      <c r="B2" s="4">
        <v>7242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>
      <c r="A3" s="130" t="s">
        <v>95</v>
      </c>
      <c r="B3" s="4" t="s">
        <v>132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>
      <c r="A4" s="127" t="s">
        <v>96</v>
      </c>
      <c r="B4" s="4" t="s">
        <v>133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43">
        <v>7.0868186412553769E-6</v>
      </c>
      <c r="C5" s="123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43">
        <v>2.5768388240976492E-6</v>
      </c>
      <c r="C6" s="123"/>
      <c r="D6" s="17"/>
      <c r="E6" s="17"/>
      <c r="F6" s="1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43">
        <v>4.901776719634654E-6</v>
      </c>
      <c r="C7" s="123"/>
      <c r="D7" s="17"/>
      <c r="E7" s="17"/>
      <c r="F7" s="17"/>
      <c r="G7" s="23"/>
      <c r="H7" s="23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 s="106"/>
      <c r="D8" s="110"/>
      <c r="E8" s="105"/>
      <c r="F8" s="113"/>
      <c r="G8" s="97"/>
      <c r="H8" s="97"/>
      <c r="I8" s="113"/>
      <c r="J8" s="104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0"/>
      <c r="AD8" s="70"/>
      <c r="AE8" s="70"/>
      <c r="AF8" s="70"/>
      <c r="AG8" s="111"/>
      <c r="AH8" s="70"/>
      <c r="AI8" s="70"/>
      <c r="AJ8" s="111"/>
      <c r="AK8" s="111"/>
      <c r="AL8" s="70"/>
      <c r="AM8" s="111"/>
      <c r="AN8" s="111"/>
      <c r="AO8" s="111"/>
      <c r="AP8" s="111"/>
      <c r="AQ8" s="111"/>
      <c r="AR8" s="111"/>
      <c r="AS8" s="111"/>
      <c r="AT8" s="111"/>
      <c r="AU8" s="70"/>
      <c r="AV8" s="70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6"/>
      <c r="D9" s="110"/>
      <c r="E9" s="105"/>
      <c r="F9" s="106"/>
      <c r="G9" s="105"/>
      <c r="H9" s="105"/>
      <c r="I9" s="106"/>
      <c r="J9" s="104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07"/>
      <c r="C10" s="106"/>
      <c r="D10" s="110"/>
      <c r="E10" s="105"/>
      <c r="F10" s="106"/>
      <c r="G10" s="105"/>
      <c r="H10" s="105"/>
      <c r="I10" s="106"/>
      <c r="J10" s="104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07"/>
      <c r="C11" s="106"/>
      <c r="D11" s="110"/>
      <c r="E11" s="105"/>
      <c r="F11" s="106"/>
      <c r="G11" s="105"/>
      <c r="H11" s="106"/>
      <c r="I11" s="106"/>
      <c r="J11" s="104"/>
      <c r="K11" s="105"/>
      <c r="L11" s="106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107"/>
      <c r="C12" s="106"/>
      <c r="D12" s="105"/>
      <c r="E12" s="105"/>
      <c r="F12" s="106"/>
      <c r="G12" s="105"/>
      <c r="H12" s="106"/>
      <c r="I12" s="106"/>
      <c r="J12" s="104"/>
      <c r="K12" s="105"/>
      <c r="L12" s="106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07"/>
      <c r="C13" s="106"/>
      <c r="D13" s="105"/>
      <c r="E13" s="105"/>
      <c r="F13" s="106"/>
      <c r="G13" s="105"/>
      <c r="H13" s="106"/>
      <c r="I13" s="106"/>
      <c r="J13" s="104"/>
      <c r="K13" s="105"/>
      <c r="L13" s="106"/>
      <c r="M13" s="103"/>
      <c r="AO13" s="108"/>
      <c r="AP13" s="99"/>
      <c r="BF13" s="99"/>
      <c r="DY13" s="100"/>
    </row>
    <row r="14" spans="1:218" ht="15">
      <c r="A14" s="106">
        <v>10</v>
      </c>
      <c r="B14" s="107"/>
      <c r="C14" s="105"/>
      <c r="D14" s="105"/>
      <c r="E14" s="105"/>
      <c r="F14" s="105"/>
      <c r="G14" s="105"/>
      <c r="H14" s="105"/>
      <c r="I14" s="105"/>
      <c r="J14" s="104"/>
      <c r="K14" s="105"/>
      <c r="L14" s="106"/>
      <c r="M14" s="103"/>
      <c r="AO14" s="108"/>
      <c r="DY14" s="100"/>
    </row>
    <row r="15" spans="1:218" ht="15">
      <c r="A15" s="106">
        <v>11</v>
      </c>
      <c r="B15" s="107"/>
      <c r="C15" s="105"/>
      <c r="D15" s="105"/>
      <c r="E15" s="105"/>
      <c r="F15" s="105"/>
      <c r="G15" s="105"/>
      <c r="H15" s="105"/>
      <c r="I15" s="105"/>
      <c r="J15" s="104"/>
      <c r="K15" s="105"/>
      <c r="L15" s="106"/>
      <c r="M15" s="103"/>
      <c r="AO15" s="108"/>
      <c r="DY15" s="100"/>
    </row>
    <row r="16" spans="1:218" ht="15">
      <c r="A16" s="106">
        <v>12</v>
      </c>
      <c r="B16" s="107"/>
      <c r="C16" s="105"/>
      <c r="D16" s="105"/>
      <c r="E16" s="105"/>
      <c r="F16" s="105"/>
      <c r="G16" s="105"/>
      <c r="H16" s="105"/>
      <c r="I16" s="105"/>
      <c r="J16" s="104"/>
      <c r="K16" s="105"/>
      <c r="L16" s="106"/>
      <c r="M16" s="103"/>
      <c r="AO16" s="108"/>
      <c r="DY16" s="100"/>
    </row>
    <row r="17" spans="1:129" ht="15">
      <c r="A17" s="106">
        <v>13</v>
      </c>
      <c r="B17" s="107"/>
      <c r="C17" s="105"/>
      <c r="D17" s="105"/>
      <c r="E17" s="105"/>
      <c r="F17" s="105"/>
      <c r="G17" s="105"/>
      <c r="H17" s="105"/>
      <c r="I17" s="105"/>
      <c r="J17" s="104"/>
      <c r="K17" s="105"/>
      <c r="L17" s="106"/>
      <c r="M17" s="103"/>
      <c r="AO17" s="108"/>
      <c r="DY17" s="100"/>
    </row>
    <row r="18" spans="1:129" ht="15">
      <c r="A18" s="106">
        <v>14</v>
      </c>
      <c r="B18" s="107"/>
      <c r="C18" s="105"/>
      <c r="D18" s="105"/>
      <c r="E18" s="105"/>
      <c r="F18" s="105"/>
      <c r="G18" s="105"/>
      <c r="H18" s="105"/>
      <c r="I18" s="105"/>
      <c r="J18" s="104"/>
      <c r="K18" s="105"/>
      <c r="L18" s="106"/>
      <c r="M18" s="103"/>
      <c r="AO18" s="108"/>
      <c r="DY18" s="100"/>
    </row>
    <row r="19" spans="1:129" ht="15">
      <c r="A19" s="106">
        <v>15</v>
      </c>
      <c r="B19" s="107"/>
      <c r="C19" s="105"/>
      <c r="D19" s="105"/>
      <c r="E19" s="105"/>
      <c r="F19" s="105"/>
      <c r="G19" s="105"/>
      <c r="H19" s="105"/>
      <c r="I19" s="105"/>
      <c r="J19" s="104"/>
      <c r="K19" s="105"/>
      <c r="L19" s="106"/>
      <c r="M19" s="103"/>
      <c r="AO19" s="108"/>
      <c r="DY19" s="100"/>
    </row>
    <row r="20" spans="1:129" ht="15">
      <c r="A20" s="106">
        <v>16</v>
      </c>
      <c r="B20" s="107"/>
      <c r="C20" s="105"/>
      <c r="D20" s="105"/>
      <c r="E20" s="105"/>
      <c r="F20" s="105"/>
      <c r="G20" s="105"/>
      <c r="H20" s="105"/>
      <c r="I20" s="105"/>
      <c r="J20" s="104"/>
      <c r="K20" s="105"/>
      <c r="L20" s="106"/>
      <c r="M20" s="103"/>
      <c r="AO20" s="108"/>
      <c r="DY20" s="100"/>
    </row>
    <row r="21" spans="1:129" ht="15">
      <c r="A21" s="106">
        <v>17</v>
      </c>
      <c r="B21" s="107"/>
      <c r="C21" s="105"/>
      <c r="D21" s="105"/>
      <c r="E21" s="105"/>
      <c r="F21" s="105"/>
      <c r="G21" s="105"/>
      <c r="H21" s="105"/>
      <c r="I21" s="105"/>
      <c r="J21" s="104"/>
      <c r="K21" s="105"/>
      <c r="L21" s="106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B22" s="107"/>
      <c r="C22" s="105"/>
      <c r="D22" s="105"/>
      <c r="E22" s="105"/>
      <c r="F22" s="105"/>
      <c r="G22" s="105"/>
      <c r="H22" s="105"/>
      <c r="I22" s="105"/>
      <c r="J22" s="104"/>
      <c r="K22" s="105"/>
      <c r="L22" s="106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B23" s="107"/>
      <c r="C23" s="105"/>
      <c r="D23" s="105"/>
      <c r="E23" s="105"/>
      <c r="F23" s="105"/>
      <c r="G23" s="105"/>
      <c r="H23" s="105"/>
      <c r="I23" s="105"/>
      <c r="J23" s="104"/>
      <c r="K23" s="105"/>
      <c r="L23" s="106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B24" s="107"/>
      <c r="C24" s="105"/>
      <c r="D24" s="105"/>
      <c r="E24" s="105"/>
      <c r="F24" s="105"/>
      <c r="G24" s="105"/>
      <c r="H24" s="105"/>
      <c r="I24" s="105"/>
      <c r="J24" s="104"/>
      <c r="K24" s="105"/>
      <c r="L24" s="106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B25" s="107"/>
      <c r="C25" s="105"/>
      <c r="D25" s="105"/>
      <c r="E25" s="105"/>
      <c r="F25" s="105"/>
      <c r="G25" s="105"/>
      <c r="H25" s="105"/>
      <c r="I25" s="105"/>
      <c r="J25" s="109"/>
      <c r="K25" s="105"/>
      <c r="L25" s="106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97</v>
      </c>
      <c r="B41" s="86">
        <f t="shared" ref="B41" si="0">COUNT(B5:B39)</f>
        <v>3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98</v>
      </c>
      <c r="C43" s="89">
        <v>1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99</v>
      </c>
      <c r="C46" s="86">
        <f>SUM(B41:EB41)</f>
        <v>3</v>
      </c>
      <c r="D46" s="86"/>
      <c r="E46" s="86"/>
      <c r="F46" s="86"/>
      <c r="G46" s="86"/>
      <c r="H46" s="86"/>
      <c r="I46" s="86"/>
      <c r="J46" s="86"/>
      <c r="Q46" s="330" t="s">
        <v>116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331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2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100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101</v>
      </c>
      <c r="B58" s="96">
        <f t="shared" ref="B58" si="1">AVERAGE(B5:B39)</f>
        <v>4.8551447283292264E-6</v>
      </c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4.8551447283292264E-6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102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103</v>
      </c>
      <c r="B70" s="95"/>
      <c r="C70" s="93">
        <f>VAR(B5:EB39)</f>
        <v>5.0866103947523445E-12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104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105</v>
      </c>
      <c r="C79" s="92">
        <f>1/C46+1/C76</f>
        <v>0.66666666666666663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106</v>
      </c>
      <c r="C83" s="93">
        <f>C70*C79</f>
        <v>3.3910735965015629E-12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107</v>
      </c>
      <c r="B89" s="86"/>
      <c r="C89" s="93">
        <f>SQRT(C83)</f>
        <v>1.8414867896625169E-6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108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109</v>
      </c>
      <c r="B95" s="91" t="s">
        <v>110</v>
      </c>
      <c r="C95" s="204">
        <f>TINV(2*0.01,C51)</f>
        <v>6.9645567339634358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12" s="84" customForma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</row>
    <row r="98" spans="1:12" s="84" customFormat="1">
      <c r="A98" s="15" t="s">
        <v>111</v>
      </c>
      <c r="B98" s="15"/>
      <c r="C98" s="40">
        <f>C65+C95*C89</f>
        <v>1.7680283949778018E-5</v>
      </c>
      <c r="D98" s="15" t="str">
        <f>D102</f>
        <v>lb/MW</v>
      </c>
      <c r="E98" s="86"/>
      <c r="G98" s="86"/>
      <c r="H98" s="86"/>
      <c r="I98" s="86"/>
      <c r="J98" s="86"/>
      <c r="K98" s="86"/>
      <c r="L98" s="86"/>
    </row>
    <row r="99" spans="1:12" s="84" customFormat="1">
      <c r="A99" s="15"/>
      <c r="B99" s="15"/>
      <c r="C99" s="15"/>
      <c r="D99" s="15"/>
      <c r="E99" s="86"/>
      <c r="F99" s="86"/>
      <c r="G99" s="86"/>
      <c r="H99" s="86"/>
      <c r="I99" s="86"/>
      <c r="J99" s="86"/>
      <c r="K99" s="86"/>
      <c r="L99" s="86"/>
    </row>
    <row r="100" spans="1:12" s="84" customFormat="1">
      <c r="A100" s="15"/>
      <c r="B100" s="15"/>
      <c r="C100" s="15"/>
      <c r="D100" s="15"/>
      <c r="E100" s="86"/>
      <c r="F100" s="86"/>
      <c r="G100" s="86"/>
      <c r="H100" s="86"/>
      <c r="I100" s="86"/>
      <c r="J100" s="86"/>
    </row>
    <row r="101" spans="1:12" s="84" customFormat="1">
      <c r="A101" s="15"/>
      <c r="B101" s="15"/>
      <c r="C101" s="15"/>
      <c r="D101" s="15"/>
      <c r="E101" s="86"/>
      <c r="F101" s="86"/>
      <c r="G101" s="86"/>
      <c r="H101" s="86"/>
      <c r="I101" s="86"/>
      <c r="J101" s="86"/>
    </row>
    <row r="102" spans="1:12" s="84" customFormat="1">
      <c r="A102" s="15" t="s">
        <v>321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3.6095505617977533E-6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</row>
    <row r="103" spans="1:12" s="84" customFormat="1">
      <c r="A103" s="15"/>
      <c r="B103" s="15"/>
      <c r="C103" s="15"/>
      <c r="D103" s="15"/>
      <c r="E103" s="86"/>
      <c r="F103" s="86"/>
      <c r="G103" s="86"/>
      <c r="H103" s="86"/>
      <c r="I103" s="86"/>
      <c r="J103" s="86"/>
    </row>
    <row r="104" spans="1:12" s="84" customFormat="1">
      <c r="A104" s="15"/>
      <c r="B104" s="15" t="s">
        <v>313</v>
      </c>
      <c r="C104" s="40">
        <f>IFERROR(IF(FIND("MM",B1,1)&gt;0,IF(C98&lt;C102,C102*1,C98*1),IF(C98&lt;C102,C102*1000,C98*1000)),IF(C98&lt;C102,C102*1000,C98*1000))</f>
        <v>1.7680283949778018E-2</v>
      </c>
      <c r="D104" s="15" t="str">
        <f>IFERROR(IF(FIND("MM",B1,1)&gt;0,"lb/MMBtu","lb/GW"),"lb/GW")</f>
        <v>lb/GW</v>
      </c>
      <c r="E104" s="86"/>
      <c r="F104" s="86"/>
      <c r="G104" s="86"/>
      <c r="H104" s="86"/>
      <c r="I104" s="86"/>
      <c r="J104" s="86"/>
    </row>
    <row r="105" spans="1:12" s="84" customFormat="1">
      <c r="A105" s="86"/>
      <c r="B105" s="88"/>
      <c r="C105" s="86"/>
      <c r="D105" s="86"/>
      <c r="E105" s="86"/>
      <c r="F105" s="86"/>
      <c r="G105" s="86"/>
      <c r="H105" s="86"/>
      <c r="I105" s="86"/>
      <c r="J105" s="86"/>
    </row>
    <row r="106" spans="1:12" s="84" customForma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</row>
    <row r="107" spans="1:12" s="84" customForma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</row>
    <row r="108" spans="1:12" s="84" customForma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</row>
    <row r="109" spans="1:12" s="84" customFormat="1">
      <c r="A109" s="86"/>
      <c r="B109" s="88"/>
      <c r="C109" s="86"/>
      <c r="D109" s="86"/>
      <c r="E109" s="86"/>
      <c r="F109" s="86"/>
      <c r="G109" s="86"/>
      <c r="H109" s="86"/>
      <c r="I109" s="86"/>
      <c r="J109" s="86"/>
    </row>
    <row r="110" spans="1:12" s="84" customForma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</row>
    <row r="111" spans="1:12" s="84" customForma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</row>
    <row r="112" spans="1:12" s="84" customForma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79873" r:id="rId2"/>
    <oleObject progId="Equation.DSMT4" shapeId="79874" r:id="rId3"/>
    <oleObject progId="Equation.DSMT4" shapeId="79875" r:id="rId4"/>
    <oleObject progId="Equation.DSMT4" shapeId="79876" r:id="rId5"/>
    <oleObject progId="Equation.DSMT4" shapeId="79877" r:id="rId6"/>
    <oleObject progId="Equation.DSMT4" shapeId="79878" r:id="rId7"/>
    <oleObject progId="Equation.DSMT4" shapeId="79879" r:id="rId8"/>
    <oleObject progId="Equation.DSMT4" shapeId="79880" r:id="rId9"/>
    <oleObject progId="Equation.DSMT4" shapeId="79881" r:id="rId10"/>
    <oleObject progId="Equation.DSMT4" shapeId="79882" r:id="rId11"/>
    <oleObject progId="Equation.DSMT4" shapeId="79883" r:id="rId12"/>
    <oleObject progId="Equation.DSMT4" shapeId="79884" r:id="rId13"/>
  </oleObjects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4">
    <tabColor rgb="FF92D050"/>
  </sheetPr>
  <dimension ref="A1:HJ210"/>
  <sheetViews>
    <sheetView topLeftCell="A39" workbookViewId="0">
      <selection activeCell="D7" sqref="D7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 ht="15">
      <c r="A2" s="83"/>
      <c r="B2" s="4">
        <v>1010</v>
      </c>
      <c r="C2" s="4">
        <v>7242</v>
      </c>
      <c r="D2" s="74"/>
      <c r="E2" s="74"/>
      <c r="F2" s="74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 ht="15">
      <c r="A3" s="8" t="s">
        <v>95</v>
      </c>
      <c r="B3" s="4" t="s">
        <v>128</v>
      </c>
      <c r="C3" s="4" t="s">
        <v>132</v>
      </c>
      <c r="D3" s="74"/>
      <c r="E3" s="74"/>
      <c r="F3" s="74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 ht="15">
      <c r="A4" s="83" t="s">
        <v>96</v>
      </c>
      <c r="B4" s="4" t="s">
        <v>130</v>
      </c>
      <c r="C4" s="4" t="s">
        <v>133</v>
      </c>
      <c r="D4" s="74"/>
      <c r="E4" s="74"/>
      <c r="F4" s="7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1.620000034563418E-6</v>
      </c>
      <c r="C5" s="143">
        <v>3.8079269870650023E-6</v>
      </c>
      <c r="D5" s="133"/>
      <c r="E5" s="133"/>
      <c r="F5" s="13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1.4600000213249587E-6</v>
      </c>
      <c r="C6" s="143">
        <v>3.2946286410151515E-6</v>
      </c>
      <c r="D6" s="133"/>
      <c r="E6" s="133"/>
      <c r="F6" s="13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1.1800000265793642E-6</v>
      </c>
      <c r="C7" s="143">
        <v>8.9813323711496196E-7</v>
      </c>
      <c r="D7" s="133"/>
      <c r="E7" s="133"/>
      <c r="F7" s="13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.75">
      <c r="A8" s="16">
        <v>4</v>
      </c>
      <c r="B8" s="210"/>
      <c r="C8" s="210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140"/>
      <c r="C9" s="140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C10" s="16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1"/>
      <c r="C11" s="16"/>
      <c r="AP11" s="26"/>
      <c r="BN11" s="23"/>
      <c r="BO11" s="23"/>
      <c r="CD11" s="26"/>
      <c r="DY11" s="29"/>
    </row>
    <row r="12" spans="1:218" ht="15">
      <c r="A12" s="16">
        <v>8</v>
      </c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C13" s="16"/>
      <c r="AO13" s="31"/>
      <c r="AP13" s="26"/>
      <c r="BF13" s="26"/>
      <c r="DY13" s="29"/>
    </row>
    <row r="14" spans="1:218" ht="15">
      <c r="A14" s="16">
        <v>10</v>
      </c>
      <c r="B14" s="61"/>
      <c r="C14" s="30"/>
      <c r="AO14" s="31"/>
      <c r="DY14" s="29"/>
    </row>
    <row r="15" spans="1:218" ht="15">
      <c r="A15" s="16">
        <v>11</v>
      </c>
      <c r="B15" s="61"/>
      <c r="C15" s="30"/>
      <c r="AO15" s="31"/>
      <c r="DY15" s="29"/>
    </row>
    <row r="16" spans="1:218" ht="15">
      <c r="A16" s="16">
        <v>12</v>
      </c>
      <c r="B16" s="61"/>
      <c r="C16" s="30"/>
      <c r="AO16" s="31"/>
      <c r="DY16" s="29"/>
    </row>
    <row r="17" spans="1:129" ht="15">
      <c r="A17" s="16">
        <v>13</v>
      </c>
      <c r="B17" s="61"/>
      <c r="C17" s="30"/>
      <c r="AO17" s="31"/>
      <c r="DY17" s="29"/>
    </row>
    <row r="18" spans="1:129" ht="15">
      <c r="A18" s="16">
        <v>14</v>
      </c>
      <c r="B18" s="61"/>
      <c r="C18" s="30"/>
      <c r="AO18" s="31"/>
      <c r="DY18" s="29"/>
    </row>
    <row r="19" spans="1:129" ht="15">
      <c r="A19" s="16">
        <v>15</v>
      </c>
      <c r="B19" s="61"/>
      <c r="C19" s="30"/>
      <c r="AO19" s="31"/>
      <c r="DY19" s="29"/>
    </row>
    <row r="20" spans="1:129" ht="15">
      <c r="A20" s="16">
        <v>16</v>
      </c>
      <c r="B20" s="61"/>
      <c r="C20" s="30"/>
      <c r="AO20" s="31"/>
      <c r="DY20" s="29"/>
    </row>
    <row r="21" spans="1:129" ht="15">
      <c r="A21" s="16">
        <v>17</v>
      </c>
      <c r="B21" s="61"/>
      <c r="C21" s="30"/>
      <c r="DY21" s="29"/>
    </row>
    <row r="22" spans="1:129" ht="15">
      <c r="A22" s="16">
        <v>18</v>
      </c>
      <c r="B22" s="61"/>
      <c r="DY22" s="29"/>
    </row>
    <row r="23" spans="1:129" ht="15">
      <c r="A23" s="16">
        <v>19</v>
      </c>
      <c r="B23" s="61"/>
      <c r="DY23" s="29"/>
    </row>
    <row r="24" spans="1:129" ht="15">
      <c r="A24" s="16">
        <v>20</v>
      </c>
      <c r="B24" s="61"/>
      <c r="C24" s="30"/>
      <c r="D24" s="30"/>
      <c r="E24" s="30"/>
      <c r="DY24" s="29"/>
    </row>
    <row r="25" spans="1:129" ht="15">
      <c r="A25" s="16">
        <v>21</v>
      </c>
      <c r="B25" s="61"/>
      <c r="C25" s="30"/>
      <c r="D25" s="30"/>
      <c r="E25" s="30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>
        <f>COUNT(C5:C39)</f>
        <v>3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2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6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5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1.420000027489247E-6</v>
      </c>
      <c r="C58" s="35">
        <f>AVERAGE(C5:C39)</f>
        <v>2.6668962883983718E-6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2.0434481579438093E-6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 ht="22.5">
      <c r="A70" s="34" t="s">
        <v>103</v>
      </c>
      <c r="B70" s="38"/>
      <c r="C70" s="40">
        <f>VAR(B5:EB39)</f>
        <v>1.4511694248767717E-12</v>
      </c>
      <c r="D70" s="40"/>
      <c r="E70" s="177"/>
      <c r="F70" s="178" t="s">
        <v>276</v>
      </c>
      <c r="G70" s="178" t="s">
        <v>277</v>
      </c>
      <c r="H70" s="179"/>
      <c r="I70" s="179"/>
      <c r="J70" s="38"/>
      <c r="K70" s="39"/>
    </row>
    <row r="71" spans="1:12">
      <c r="A71" s="15"/>
      <c r="B71" s="15"/>
      <c r="C71" s="15"/>
      <c r="D71" s="15"/>
      <c r="E71" s="177"/>
      <c r="F71" s="177"/>
      <c r="G71" s="177"/>
      <c r="H71" s="179"/>
      <c r="I71" s="179"/>
      <c r="J71" s="15"/>
    </row>
    <row r="72" spans="1:12">
      <c r="A72" s="15"/>
      <c r="B72" s="15"/>
      <c r="C72" s="15"/>
      <c r="D72" s="15"/>
      <c r="E72" s="180" t="s">
        <v>278</v>
      </c>
      <c r="F72" s="181">
        <f>SKEW(B5:C7)</f>
        <v>0.86346317064398004</v>
      </c>
      <c r="G72" s="181" t="e">
        <f>SKEW(K72:L74)</f>
        <v>#DIV/0!</v>
      </c>
      <c r="H72" s="179"/>
      <c r="I72" s="179"/>
      <c r="J72" s="15"/>
    </row>
    <row r="73" spans="1:12">
      <c r="A73" s="15"/>
      <c r="B73" s="15"/>
      <c r="C73" s="15"/>
      <c r="D73" s="15"/>
      <c r="E73" s="180" t="s">
        <v>279</v>
      </c>
      <c r="F73" s="182">
        <f>SQRT(6/F78)</f>
        <v>1</v>
      </c>
      <c r="G73" s="182" t="e">
        <f>SQRT(6/G78)</f>
        <v>#DIV/0!</v>
      </c>
      <c r="H73" s="179"/>
      <c r="I73" s="179"/>
      <c r="J73" s="15"/>
    </row>
    <row r="74" spans="1:12">
      <c r="A74" s="15"/>
      <c r="B74" s="15"/>
      <c r="C74" s="15"/>
      <c r="D74" s="15"/>
      <c r="E74" s="180" t="s">
        <v>280</v>
      </c>
      <c r="F74" s="183" t="str">
        <f>IF(F72&gt;2*F73,"non-normal","normal")</f>
        <v>normal</v>
      </c>
      <c r="G74" s="182" t="e">
        <f>IF(G72&gt;2*G73,"non-normal","normal")</f>
        <v>#DIV/0!</v>
      </c>
      <c r="H74" s="179"/>
      <c r="I74" s="179"/>
      <c r="J74" s="15"/>
      <c r="K74" s="15"/>
      <c r="L74" s="15"/>
    </row>
    <row r="75" spans="1:12">
      <c r="A75" s="15"/>
      <c r="B75" s="15"/>
      <c r="C75" s="15"/>
      <c r="D75" s="15"/>
      <c r="E75" s="180" t="s">
        <v>281</v>
      </c>
      <c r="F75" s="181">
        <f>KURT(B5:C7)</f>
        <v>-1.4074699938734936</v>
      </c>
      <c r="G75" s="181" t="e">
        <f>KURT(K72:L74)</f>
        <v>#DIV/0!</v>
      </c>
      <c r="H75" s="179"/>
      <c r="I75" s="179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80" t="s">
        <v>282</v>
      </c>
      <c r="F76" s="182">
        <f>SQRT(24/F78)</f>
        <v>2</v>
      </c>
      <c r="G76" s="182" t="e">
        <f>SQRT(24/G78)</f>
        <v>#DIV/0!</v>
      </c>
      <c r="H76" s="179"/>
      <c r="I76" s="179"/>
      <c r="J76" s="15"/>
      <c r="K76" s="15"/>
      <c r="L76" s="15"/>
    </row>
    <row r="77" spans="1:12">
      <c r="A77" s="15"/>
      <c r="C77" s="15"/>
      <c r="D77" s="15"/>
      <c r="E77" s="180" t="s">
        <v>283</v>
      </c>
      <c r="F77" s="183" t="str">
        <f>IF(F75&gt;2*F76,"non-normal","normal")</f>
        <v>normal</v>
      </c>
      <c r="G77" s="182" t="e">
        <f>IF(G75&gt;2*G76,"non-normal","normal")</f>
        <v>#DIV/0!</v>
      </c>
      <c r="H77" s="179"/>
      <c r="I77" s="179"/>
      <c r="J77" s="15"/>
      <c r="K77" s="15"/>
      <c r="L77" s="15"/>
    </row>
    <row r="78" spans="1:12" ht="22.5">
      <c r="A78" s="15"/>
      <c r="C78" s="15"/>
      <c r="D78" s="15"/>
      <c r="E78" s="180" t="s">
        <v>284</v>
      </c>
      <c r="F78" s="184">
        <f>COUNT(B5:C7)</f>
        <v>6</v>
      </c>
      <c r="G78" s="184">
        <f>COUNT(K72:L74)</f>
        <v>0</v>
      </c>
      <c r="H78" s="185" t="s">
        <v>285</v>
      </c>
      <c r="I78" s="186" t="s">
        <v>286</v>
      </c>
      <c r="J78" s="15"/>
      <c r="K78" s="15"/>
      <c r="L78" s="15"/>
    </row>
    <row r="79" spans="1:12">
      <c r="A79" s="15" t="s">
        <v>105</v>
      </c>
      <c r="C79" s="41">
        <f>1/C46+1/C76</f>
        <v>0.5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7.2558471243838587E-13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40">
        <f>SQRT(C83)</f>
        <v>8.5181260406170669E-7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3.3649299973503766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4.9097379414721854E-6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322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6.4971910112359545E-6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6.4971910112359545E-6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62465" r:id="rId2"/>
    <oleObject progId="Equation.DSMT4" shapeId="62466" r:id="rId3"/>
    <oleObject progId="Equation.DSMT4" shapeId="62467" r:id="rId4"/>
    <oleObject progId="Equation.DSMT4" shapeId="62468" r:id="rId5"/>
    <oleObject progId="Equation.DSMT4" shapeId="62469" r:id="rId6"/>
    <oleObject progId="Equation.DSMT4" shapeId="62470" r:id="rId7"/>
    <oleObject progId="Equation.DSMT4" shapeId="62471" r:id="rId8"/>
    <oleObject progId="Equation.DSMT4" shapeId="62472" r:id="rId9"/>
    <oleObject progId="Equation.DSMT4" shapeId="62473" r:id="rId10"/>
    <oleObject progId="Equation.DSMT4" shapeId="62474" r:id="rId11"/>
    <oleObject progId="Equation.DSMT4" shapeId="62475" r:id="rId12"/>
    <oleObject progId="Equation.DSMT4" shapeId="62476" r:id="rId13"/>
  </oleObjects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45">
    <tabColor rgb="FF92D050"/>
  </sheetPr>
  <dimension ref="A1:HJ210"/>
  <sheetViews>
    <sheetView workbookViewId="0">
      <selection activeCell="B9" sqref="B9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>
      <c r="A2" s="83"/>
      <c r="B2" s="4">
        <v>1010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>
      <c r="A3" s="8" t="s">
        <v>95</v>
      </c>
      <c r="B3" s="4" t="s">
        <v>128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>
      <c r="A4" s="83" t="s">
        <v>96</v>
      </c>
      <c r="B4" s="4" t="s">
        <v>130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1.620000034563418E-6</v>
      </c>
      <c r="C5" s="62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1.4600000213249587E-6</v>
      </c>
      <c r="C6" s="62"/>
      <c r="D6" s="17"/>
      <c r="E6" s="17"/>
      <c r="F6" s="17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1.1800000265793642E-6</v>
      </c>
      <c r="C7" s="62"/>
      <c r="D7" s="17"/>
      <c r="E7" s="17"/>
      <c r="F7" s="17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B8" s="61"/>
      <c r="C8" s="16"/>
      <c r="D8" s="68"/>
      <c r="E8" s="30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1"/>
      <c r="C9" s="16"/>
      <c r="D9" s="68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C10" s="16"/>
      <c r="D10" s="68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1"/>
      <c r="C11" s="16"/>
      <c r="D11" s="68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1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1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1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1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1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1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1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1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1.420000027489247E-6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1.420000027489247E-6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103</v>
      </c>
      <c r="B70" s="38"/>
      <c r="C70" s="40">
        <f>VAR(B5:EB39)</f>
        <v>4.960000138663458E-14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105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3.306666759108972E-14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40">
        <f>SQRT(C83)</f>
        <v>1.8184242516830256E-7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6.9645567339634358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2.6864519142153906E-6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322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6.4971910112359545E-6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6.4971910112359545E-6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63489" r:id="rId2"/>
    <oleObject progId="Equation.DSMT4" shapeId="63490" r:id="rId3"/>
    <oleObject progId="Equation.DSMT4" shapeId="63491" r:id="rId4"/>
    <oleObject progId="Equation.DSMT4" shapeId="63492" r:id="rId5"/>
    <oleObject progId="Equation.DSMT4" shapeId="63493" r:id="rId6"/>
    <oleObject progId="Equation.DSMT4" shapeId="63494" r:id="rId7"/>
    <oleObject progId="Equation.DSMT4" shapeId="63495" r:id="rId8"/>
    <oleObject progId="Equation.DSMT4" shapeId="63496" r:id="rId9"/>
    <oleObject progId="Equation.DSMT4" shapeId="63497" r:id="rId10"/>
    <oleObject progId="Equation.DSMT4" shapeId="63498" r:id="rId11"/>
    <oleObject progId="Equation.DSMT4" shapeId="63499" r:id="rId12"/>
    <oleObject progId="Equation.DSMT4" shapeId="63500" r:id="rId13"/>
  </oleObjects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46">
    <tabColor rgb="FF92D050"/>
  </sheetPr>
  <dimension ref="A1:HJ210"/>
  <sheetViews>
    <sheetView topLeftCell="A40" workbookViewId="0">
      <selection activeCell="D7" sqref="D7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329" t="s">
        <v>94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15">
      <c r="A2" s="127"/>
      <c r="B2" s="4">
        <v>1010</v>
      </c>
      <c r="C2" s="4">
        <v>7242</v>
      </c>
      <c r="D2" s="74"/>
      <c r="E2" s="74"/>
      <c r="F2" s="7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95</v>
      </c>
      <c r="B3" s="4" t="s">
        <v>128</v>
      </c>
      <c r="C3" s="4" t="s">
        <v>132</v>
      </c>
      <c r="D3" s="74"/>
      <c r="E3" s="74"/>
      <c r="F3" s="7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96</v>
      </c>
      <c r="B4" s="4" t="s">
        <v>130</v>
      </c>
      <c r="C4" s="4" t="s">
        <v>133</v>
      </c>
      <c r="D4" s="74"/>
      <c r="E4" s="74"/>
      <c r="F4" s="7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43">
        <v>1.6401285392930731E-5</v>
      </c>
      <c r="C5" s="143">
        <v>3.7570756830973551E-5</v>
      </c>
      <c r="D5" s="135"/>
      <c r="E5" s="135"/>
      <c r="F5" s="135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43">
        <v>1.4781404388486408E-5</v>
      </c>
      <c r="C6" s="143">
        <v>3.2506319257663563E-5</v>
      </c>
      <c r="D6" s="137"/>
      <c r="E6" s="137"/>
      <c r="F6" s="139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43">
        <v>1.1946614904445596E-5</v>
      </c>
      <c r="C7" s="143">
        <v>8.861394235282205E-6</v>
      </c>
      <c r="D7" s="138"/>
      <c r="E7" s="138"/>
      <c r="F7" s="138"/>
      <c r="G7"/>
      <c r="H7"/>
      <c r="I7"/>
      <c r="J7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.75">
      <c r="A8" s="106">
        <v>4</v>
      </c>
      <c r="B8" s="210"/>
      <c r="C8" s="210"/>
      <c r="D8"/>
      <c r="E8"/>
      <c r="F8"/>
      <c r="G8"/>
      <c r="H8"/>
      <c r="I8"/>
      <c r="J8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0"/>
      <c r="AD8" s="70"/>
      <c r="AE8" s="70"/>
      <c r="AF8" s="70"/>
      <c r="AG8" s="111"/>
      <c r="AH8" s="70"/>
      <c r="AI8" s="70"/>
      <c r="AJ8" s="111"/>
      <c r="AK8" s="111"/>
      <c r="AL8" s="70"/>
      <c r="AM8" s="111"/>
      <c r="AN8" s="111"/>
      <c r="AO8" s="111"/>
      <c r="AP8" s="111"/>
      <c r="AQ8" s="111"/>
      <c r="AR8" s="111"/>
      <c r="AS8" s="111"/>
      <c r="AT8" s="111"/>
      <c r="AU8" s="70"/>
      <c r="AV8" s="70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40"/>
      <c r="C9" s="140"/>
      <c r="D9"/>
      <c r="E9"/>
      <c r="F9"/>
      <c r="G9"/>
      <c r="H9"/>
      <c r="I9"/>
      <c r="J9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61"/>
      <c r="C10" s="16"/>
      <c r="D10"/>
      <c r="E10"/>
      <c r="F10"/>
      <c r="G10"/>
      <c r="H10"/>
      <c r="I10"/>
      <c r="J10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61"/>
      <c r="C11" s="68"/>
      <c r="D11"/>
      <c r="E11"/>
      <c r="F11"/>
      <c r="G11"/>
      <c r="H11"/>
      <c r="I11"/>
      <c r="J11"/>
      <c r="AP11" s="99"/>
      <c r="BN11" s="23"/>
      <c r="BO11" s="23"/>
      <c r="CD11" s="99"/>
      <c r="DY11" s="100"/>
    </row>
    <row r="12" spans="1:218" ht="15">
      <c r="A12" s="106">
        <v>8</v>
      </c>
      <c r="B12" s="61"/>
      <c r="C12" s="68"/>
      <c r="D12"/>
      <c r="E12"/>
      <c r="F12"/>
      <c r="G12"/>
      <c r="H12"/>
      <c r="I12"/>
      <c r="J12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61"/>
      <c r="C13" s="68"/>
      <c r="D13"/>
      <c r="E13"/>
      <c r="F13"/>
      <c r="G13"/>
      <c r="H13"/>
      <c r="I13"/>
      <c r="J13"/>
      <c r="AO13" s="108"/>
      <c r="AP13" s="99"/>
      <c r="BF13" s="99"/>
      <c r="DY13" s="100"/>
    </row>
    <row r="14" spans="1:218" ht="15">
      <c r="A14" s="106">
        <v>10</v>
      </c>
      <c r="B14" s="61"/>
      <c r="C14" s="30"/>
      <c r="D14" s="74"/>
      <c r="E14" s="74"/>
      <c r="F14" s="74"/>
      <c r="G14"/>
      <c r="H14"/>
      <c r="I14"/>
      <c r="J14"/>
      <c r="AO14" s="108"/>
      <c r="DY14" s="100"/>
    </row>
    <row r="15" spans="1:218" ht="15">
      <c r="A15" s="106">
        <v>11</v>
      </c>
      <c r="B15" s="61"/>
      <c r="C15" s="30"/>
      <c r="D15" s="74"/>
      <c r="E15" s="74"/>
      <c r="F15" s="74"/>
      <c r="G15"/>
      <c r="H15"/>
      <c r="I15"/>
      <c r="J15"/>
      <c r="AO15" s="108"/>
      <c r="DY15" s="100"/>
    </row>
    <row r="16" spans="1:218" ht="15">
      <c r="A16" s="106">
        <v>12</v>
      </c>
      <c r="B16" s="61"/>
      <c r="C16" s="30"/>
      <c r="D16" s="74"/>
      <c r="E16" s="74"/>
      <c r="F16" s="74"/>
      <c r="G16"/>
      <c r="H16"/>
      <c r="I16"/>
      <c r="J16"/>
      <c r="AO16" s="108"/>
      <c r="DY16" s="100"/>
    </row>
    <row r="17" spans="1:129" ht="15">
      <c r="A17" s="106">
        <v>13</v>
      </c>
      <c r="B17" s="61"/>
      <c r="C17" s="30"/>
      <c r="D17" s="133"/>
      <c r="E17" s="133"/>
      <c r="F17" s="132"/>
      <c r="G17"/>
      <c r="I17"/>
      <c r="J17"/>
      <c r="AO17" s="108"/>
      <c r="DY17" s="100"/>
    </row>
    <row r="18" spans="1:129" ht="15">
      <c r="A18" s="106">
        <v>14</v>
      </c>
      <c r="B18" s="61"/>
      <c r="C18" s="30"/>
      <c r="D18" s="133"/>
      <c r="E18" s="133"/>
      <c r="F18" s="132"/>
      <c r="G18"/>
      <c r="I18"/>
      <c r="J18"/>
      <c r="AO18" s="108"/>
      <c r="DY18" s="100"/>
    </row>
    <row r="19" spans="1:129" ht="15">
      <c r="A19" s="106">
        <v>15</v>
      </c>
      <c r="B19" s="61"/>
      <c r="C19" s="30"/>
      <c r="D19" s="133"/>
      <c r="E19" s="133"/>
      <c r="F19" s="132"/>
      <c r="G19"/>
      <c r="I19"/>
      <c r="J19"/>
      <c r="AO19" s="108"/>
      <c r="DY19" s="100"/>
    </row>
    <row r="20" spans="1:129" ht="15">
      <c r="A20" s="106">
        <v>16</v>
      </c>
      <c r="B20" s="61"/>
      <c r="C20" s="30"/>
      <c r="E20"/>
      <c r="F20"/>
      <c r="G20"/>
      <c r="H20"/>
      <c r="I20"/>
      <c r="J20"/>
      <c r="AO20" s="108"/>
      <c r="DY20" s="100"/>
    </row>
    <row r="21" spans="1:129" ht="15">
      <c r="A21" s="106">
        <v>17</v>
      </c>
      <c r="B21" s="61"/>
      <c r="C21" s="30"/>
      <c r="DY21" s="100"/>
    </row>
    <row r="22" spans="1:129">
      <c r="A22" s="106">
        <v>18</v>
      </c>
      <c r="DY22" s="100"/>
    </row>
    <row r="23" spans="1:129">
      <c r="A23" s="106">
        <v>19</v>
      </c>
      <c r="DY23" s="100"/>
    </row>
    <row r="24" spans="1:129">
      <c r="A24" s="106">
        <v>20</v>
      </c>
      <c r="DY24" s="100"/>
    </row>
    <row r="25" spans="1:129">
      <c r="A25" s="106">
        <v>21</v>
      </c>
      <c r="DY25" s="100"/>
    </row>
    <row r="26" spans="1:129" ht="15">
      <c r="A26" s="106">
        <v>22</v>
      </c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97</v>
      </c>
      <c r="B41" s="86">
        <f t="shared" ref="B41:C41" si="0">COUNT(B5:B39)</f>
        <v>3</v>
      </c>
      <c r="C41" s="86">
        <f t="shared" si="0"/>
        <v>3</v>
      </c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98</v>
      </c>
      <c r="C43" s="89">
        <v>2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99</v>
      </c>
      <c r="C46" s="86">
        <f>SUM(B41:EB41)</f>
        <v>6</v>
      </c>
      <c r="D46" s="86"/>
      <c r="E46" s="86"/>
      <c r="F46" s="86"/>
      <c r="G46" s="86"/>
      <c r="H46" s="86"/>
      <c r="I46" s="86"/>
      <c r="J46" s="86"/>
      <c r="Q46" s="330" t="s">
        <v>116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331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5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100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101</v>
      </c>
      <c r="B58" s="96">
        <f t="shared" ref="B58:C58" si="1">AVERAGE(B5:B39)</f>
        <v>1.4376434895287579E-5</v>
      </c>
      <c r="C58" s="96">
        <f t="shared" si="1"/>
        <v>2.6312823441306438E-5</v>
      </c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2.0344629168297008E-5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102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 ht="22.5">
      <c r="A70" s="87" t="s">
        <v>103</v>
      </c>
      <c r="B70" s="95"/>
      <c r="C70" s="93">
        <f>VAR(B5:EB39)</f>
        <v>1.3870738765294171E-10</v>
      </c>
      <c r="D70" s="93"/>
      <c r="E70" s="177"/>
      <c r="F70" s="178" t="s">
        <v>276</v>
      </c>
      <c r="G70" s="178" t="s">
        <v>277</v>
      </c>
      <c r="H70" s="179"/>
      <c r="I70" s="179"/>
      <c r="J70" s="95"/>
      <c r="K70" s="94"/>
    </row>
    <row r="71" spans="1:12" s="84" customFormat="1">
      <c r="A71" s="86"/>
      <c r="B71" s="86"/>
      <c r="C71" s="86"/>
      <c r="D71" s="86"/>
      <c r="E71" s="177"/>
      <c r="F71" s="177"/>
      <c r="G71" s="177"/>
      <c r="H71" s="179"/>
      <c r="I71" s="179"/>
      <c r="J71" s="86"/>
    </row>
    <row r="72" spans="1:12" s="84" customFormat="1">
      <c r="A72" s="86"/>
      <c r="B72" s="86"/>
      <c r="C72" s="86"/>
      <c r="D72" s="86"/>
      <c r="E72" s="180" t="s">
        <v>278</v>
      </c>
      <c r="F72" s="181">
        <f>SKEW(B5:C7)</f>
        <v>0.8393268396784348</v>
      </c>
      <c r="G72" s="181" t="e">
        <f>SKEW(K72:L74)</f>
        <v>#DIV/0!</v>
      </c>
      <c r="H72" s="179"/>
      <c r="I72" s="179"/>
      <c r="J72" s="86"/>
    </row>
    <row r="73" spans="1:12" s="84" customFormat="1">
      <c r="A73" s="86"/>
      <c r="B73" s="86"/>
      <c r="C73" s="86"/>
      <c r="D73" s="86"/>
      <c r="E73" s="180" t="s">
        <v>279</v>
      </c>
      <c r="F73" s="182">
        <f>SQRT(6/F78)</f>
        <v>1</v>
      </c>
      <c r="G73" s="182" t="e">
        <f>SQRT(6/G78)</f>
        <v>#DIV/0!</v>
      </c>
      <c r="H73" s="179"/>
      <c r="I73" s="179"/>
      <c r="J73" s="86"/>
    </row>
    <row r="74" spans="1:12" s="84" customFormat="1">
      <c r="A74" s="86"/>
      <c r="B74" s="86"/>
      <c r="C74" s="86"/>
      <c r="D74" s="86"/>
      <c r="E74" s="180" t="s">
        <v>280</v>
      </c>
      <c r="F74" s="183" t="str">
        <f>IF(F72&gt;2*F73,"non-normal","normal")</f>
        <v>normal</v>
      </c>
      <c r="G74" s="182" t="e">
        <f>IF(G72&gt;2*G73,"non-normal","normal")</f>
        <v>#DIV/0!</v>
      </c>
      <c r="H74" s="179"/>
      <c r="I74" s="179"/>
      <c r="J74" s="86"/>
      <c r="K74" s="86"/>
      <c r="L74" s="86"/>
    </row>
    <row r="75" spans="1:12" s="84" customFormat="1">
      <c r="A75" s="86"/>
      <c r="B75" s="86"/>
      <c r="C75" s="86"/>
      <c r="D75" s="86"/>
      <c r="E75" s="180" t="s">
        <v>281</v>
      </c>
      <c r="F75" s="181">
        <f>KURT(B5:C7)</f>
        <v>-1.3931318296626225</v>
      </c>
      <c r="G75" s="181" t="e">
        <f>KURT(K72:L74)</f>
        <v>#DIV/0!</v>
      </c>
      <c r="H75" s="179"/>
      <c r="I75" s="179"/>
      <c r="J75" s="86"/>
      <c r="K75" s="86"/>
      <c r="L75" s="86"/>
    </row>
    <row r="76" spans="1:12" s="84" customFormat="1">
      <c r="A76" s="86" t="s">
        <v>104</v>
      </c>
      <c r="C76" s="86">
        <v>3</v>
      </c>
      <c r="D76" s="86"/>
      <c r="E76" s="180" t="s">
        <v>282</v>
      </c>
      <c r="F76" s="182">
        <f>SQRT(24/F78)</f>
        <v>2</v>
      </c>
      <c r="G76" s="182" t="e">
        <f>SQRT(24/G78)</f>
        <v>#DIV/0!</v>
      </c>
      <c r="H76" s="179"/>
      <c r="I76" s="179"/>
      <c r="J76" s="86"/>
      <c r="K76" s="86"/>
      <c r="L76" s="86"/>
    </row>
    <row r="77" spans="1:12" s="84" customFormat="1">
      <c r="A77" s="86"/>
      <c r="C77" s="86"/>
      <c r="D77" s="86"/>
      <c r="E77" s="180" t="s">
        <v>283</v>
      </c>
      <c r="F77" s="183" t="str">
        <f>IF(F75&gt;2*F76,"non-normal","normal")</f>
        <v>normal</v>
      </c>
      <c r="G77" s="182" t="e">
        <f>IF(G75&gt;2*G76,"non-normal","normal")</f>
        <v>#DIV/0!</v>
      </c>
      <c r="H77" s="179"/>
      <c r="I77" s="179"/>
      <c r="J77" s="86"/>
      <c r="K77" s="86"/>
      <c r="L77" s="86"/>
    </row>
    <row r="78" spans="1:12" s="84" customFormat="1" ht="22.5">
      <c r="A78" s="86"/>
      <c r="C78" s="86"/>
      <c r="D78" s="86"/>
      <c r="E78" s="180" t="s">
        <v>284</v>
      </c>
      <c r="F78" s="184">
        <f>COUNT(B5:C7)</f>
        <v>6</v>
      </c>
      <c r="G78" s="184">
        <f>COUNT(K72:L74)</f>
        <v>0</v>
      </c>
      <c r="H78" s="185" t="s">
        <v>285</v>
      </c>
      <c r="I78" s="186" t="s">
        <v>286</v>
      </c>
      <c r="J78" s="86"/>
      <c r="K78" s="86"/>
      <c r="L78" s="86"/>
    </row>
    <row r="79" spans="1:12" s="84" customFormat="1">
      <c r="A79" s="86" t="s">
        <v>105</v>
      </c>
      <c r="C79" s="92">
        <f>1/C46+1/C76</f>
        <v>0.5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106</v>
      </c>
      <c r="C83" s="93">
        <f>C70*C79</f>
        <v>6.9353693826470857E-11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107</v>
      </c>
      <c r="B89" s="86"/>
      <c r="C89" s="93">
        <f>SQRT(C83)</f>
        <v>8.3278865161858951E-6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108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109</v>
      </c>
      <c r="B95" s="91" t="s">
        <v>110</v>
      </c>
      <c r="C95" s="204">
        <f>TINV(2*0.01,C51)</f>
        <v>3.3649299973503766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12" s="84" customForma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</row>
    <row r="98" spans="1:12" s="84" customFormat="1">
      <c r="A98" s="15" t="s">
        <v>111</v>
      </c>
      <c r="B98" s="15"/>
      <c r="C98" s="40">
        <f>C65+C95*C89</f>
        <v>4.8367384321140646E-5</v>
      </c>
      <c r="D98" s="15" t="str">
        <f>D102</f>
        <v>lb/MW</v>
      </c>
      <c r="E98" s="86"/>
      <c r="G98" s="86"/>
      <c r="H98" s="86"/>
      <c r="I98" s="86"/>
      <c r="J98" s="86"/>
      <c r="K98" s="86"/>
      <c r="L98" s="86"/>
    </row>
    <row r="99" spans="1:12" s="84" customFormat="1">
      <c r="A99" s="15"/>
      <c r="B99" s="15"/>
      <c r="C99" s="15"/>
      <c r="D99" s="15"/>
      <c r="E99" s="86"/>
      <c r="F99" s="86"/>
      <c r="G99" s="86"/>
      <c r="H99" s="86"/>
      <c r="I99" s="86"/>
      <c r="J99" s="86"/>
      <c r="K99" s="86"/>
      <c r="L99" s="86"/>
    </row>
    <row r="100" spans="1:12" s="84" customFormat="1">
      <c r="A100" s="15"/>
      <c r="B100" s="15"/>
      <c r="C100" s="15"/>
      <c r="D100" s="15"/>
      <c r="E100" s="86"/>
      <c r="F100" s="86"/>
      <c r="G100" s="86"/>
      <c r="H100" s="86"/>
      <c r="I100" s="86"/>
      <c r="J100" s="86"/>
    </row>
    <row r="101" spans="1:12" s="84" customFormat="1">
      <c r="A101" s="15"/>
      <c r="B101" s="15"/>
      <c r="C101" s="15"/>
      <c r="D101" s="15"/>
      <c r="E101" s="86"/>
      <c r="F101" s="86"/>
      <c r="G101" s="86"/>
      <c r="H101" s="86"/>
      <c r="I101" s="86"/>
      <c r="J101" s="86"/>
    </row>
    <row r="102" spans="1:12" s="84" customFormat="1">
      <c r="A102" s="15" t="s">
        <v>322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6.4971910112359538E-5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</row>
    <row r="103" spans="1:12" s="84" customFormat="1">
      <c r="A103" s="15"/>
      <c r="B103" s="15"/>
      <c r="C103" s="15"/>
      <c r="D103" s="15"/>
      <c r="E103" s="86"/>
      <c r="F103" s="86"/>
      <c r="G103" s="86"/>
      <c r="H103" s="86"/>
      <c r="I103" s="86"/>
      <c r="J103" s="86"/>
    </row>
    <row r="104" spans="1:12" s="84" customFormat="1">
      <c r="A104" s="15"/>
      <c r="B104" s="15" t="s">
        <v>313</v>
      </c>
      <c r="C104" s="40">
        <f>IFERROR(IF(FIND("MM",B1,1)&gt;0,IF(C98&lt;C102,C102*1,C98*1),IF(C98&lt;C102,C102*1000,C98*1000)),IF(C98&lt;C102,C102*1000,C98*1000))</f>
        <v>6.4971910112359532E-2</v>
      </c>
      <c r="D104" s="15" t="str">
        <f>IFERROR(IF(FIND("MM",B1,1)&gt;0,"lb/MMBtu","lb/GW"),"lb/GW")</f>
        <v>lb/GW</v>
      </c>
      <c r="E104" s="86"/>
      <c r="F104" s="86"/>
      <c r="G104" s="86"/>
      <c r="H104" s="86"/>
      <c r="I104" s="86"/>
      <c r="J104" s="86"/>
    </row>
    <row r="105" spans="1:12" s="84" customFormat="1">
      <c r="A105" s="86"/>
      <c r="B105" s="88"/>
      <c r="C105" s="86"/>
      <c r="D105" s="86"/>
      <c r="E105" s="86"/>
      <c r="F105" s="86"/>
      <c r="G105" s="86"/>
      <c r="H105" s="86"/>
      <c r="I105" s="86"/>
      <c r="J105" s="86"/>
    </row>
    <row r="106" spans="1:12" s="84" customForma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</row>
    <row r="107" spans="1:12" s="84" customForma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</row>
    <row r="108" spans="1:12" s="84" customForma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</row>
    <row r="109" spans="1:12" s="84" customFormat="1">
      <c r="A109" s="86"/>
      <c r="B109" s="88"/>
      <c r="C109" s="86"/>
      <c r="D109" s="86"/>
      <c r="E109" s="86"/>
      <c r="F109" s="86"/>
      <c r="G109" s="86"/>
      <c r="H109" s="86"/>
      <c r="I109" s="86"/>
      <c r="J109" s="86"/>
    </row>
    <row r="110" spans="1:12" s="84" customForma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</row>
    <row r="111" spans="1:12" s="84" customForma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</row>
    <row r="112" spans="1:12" s="84" customForma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80897" r:id="rId2"/>
    <oleObject progId="Equation.DSMT4" shapeId="80898" r:id="rId3"/>
    <oleObject progId="Equation.DSMT4" shapeId="80899" r:id="rId4"/>
    <oleObject progId="Equation.DSMT4" shapeId="80900" r:id="rId5"/>
    <oleObject progId="Equation.DSMT4" shapeId="80901" r:id="rId6"/>
    <oleObject progId="Equation.DSMT4" shapeId="80902" r:id="rId7"/>
    <oleObject progId="Equation.DSMT4" shapeId="80903" r:id="rId8"/>
    <oleObject progId="Equation.DSMT4" shapeId="80904" r:id="rId9"/>
    <oleObject progId="Equation.DSMT4" shapeId="80905" r:id="rId10"/>
    <oleObject progId="Equation.DSMT4" shapeId="80906" r:id="rId11"/>
    <oleObject progId="Equation.DSMT4" shapeId="80907" r:id="rId12"/>
    <oleObject progId="Equation.DSMT4" shapeId="80908" r:id="rId13"/>
  </oleObjects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7">
    <tabColor rgb="FF92D050"/>
  </sheetPr>
  <dimension ref="A1:HJ210"/>
  <sheetViews>
    <sheetView workbookViewId="0">
      <selection activeCell="A103" sqref="A103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329" t="s">
        <v>94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>
      <c r="A2" s="127"/>
      <c r="B2" s="4">
        <v>1010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>
      <c r="A3" s="130" t="s">
        <v>95</v>
      </c>
      <c r="B3" s="4" t="s">
        <v>128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>
      <c r="A4" s="127" t="s">
        <v>96</v>
      </c>
      <c r="B4" s="4" t="s">
        <v>130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43">
        <v>1.6401285392930731E-5</v>
      </c>
      <c r="C5" s="123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143">
        <v>1.4781404388486408E-5</v>
      </c>
      <c r="C6" s="123"/>
      <c r="D6" s="17"/>
      <c r="E6" s="17"/>
      <c r="F6" s="1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143">
        <v>1.1946614904445596E-5</v>
      </c>
      <c r="C7" s="123"/>
      <c r="D7" s="17"/>
      <c r="E7" s="17"/>
      <c r="F7" s="17"/>
      <c r="G7" s="23"/>
      <c r="H7" s="23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 s="106"/>
      <c r="D8" s="110"/>
      <c r="E8" s="105"/>
      <c r="F8" s="113"/>
      <c r="G8" s="97"/>
      <c r="H8" s="97"/>
      <c r="I8" s="113"/>
      <c r="J8" s="104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0"/>
      <c r="AD8" s="70"/>
      <c r="AE8" s="70"/>
      <c r="AF8" s="70"/>
      <c r="AG8" s="111"/>
      <c r="AH8" s="70"/>
      <c r="AI8" s="70"/>
      <c r="AJ8" s="111"/>
      <c r="AK8" s="111"/>
      <c r="AL8" s="70"/>
      <c r="AM8" s="111"/>
      <c r="AN8" s="111"/>
      <c r="AO8" s="111"/>
      <c r="AP8" s="111"/>
      <c r="AQ8" s="111"/>
      <c r="AR8" s="111"/>
      <c r="AS8" s="111"/>
      <c r="AT8" s="111"/>
      <c r="AU8" s="70"/>
      <c r="AV8" s="70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6"/>
      <c r="D9" s="110"/>
      <c r="E9" s="105"/>
      <c r="F9" s="106"/>
      <c r="G9" s="105"/>
      <c r="H9" s="105"/>
      <c r="I9" s="106"/>
      <c r="J9" s="104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07"/>
      <c r="C10" s="106"/>
      <c r="D10" s="110"/>
      <c r="E10" s="105"/>
      <c r="F10" s="106"/>
      <c r="G10" s="105"/>
      <c r="H10" s="105"/>
      <c r="I10" s="106"/>
      <c r="J10" s="104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07"/>
      <c r="C11" s="106"/>
      <c r="D11" s="110"/>
      <c r="E11" s="105"/>
      <c r="F11" s="106"/>
      <c r="G11" s="105"/>
      <c r="H11" s="106"/>
      <c r="I11" s="106"/>
      <c r="J11" s="104"/>
      <c r="K11" s="105"/>
      <c r="L11" s="106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107"/>
      <c r="C12" s="106"/>
      <c r="D12" s="105"/>
      <c r="E12" s="105"/>
      <c r="F12" s="106"/>
      <c r="G12" s="105"/>
      <c r="H12" s="106"/>
      <c r="I12" s="106"/>
      <c r="J12" s="104"/>
      <c r="K12" s="105"/>
      <c r="L12" s="106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07"/>
      <c r="C13" s="106"/>
      <c r="D13" s="105"/>
      <c r="E13" s="105"/>
      <c r="F13" s="106"/>
      <c r="G13" s="105"/>
      <c r="H13" s="106"/>
      <c r="I13" s="106"/>
      <c r="J13" s="104"/>
      <c r="K13" s="105"/>
      <c r="L13" s="106"/>
      <c r="M13" s="103"/>
      <c r="AO13" s="108"/>
      <c r="AP13" s="99"/>
      <c r="BF13" s="99"/>
      <c r="DY13" s="100"/>
    </row>
    <row r="14" spans="1:218" ht="15">
      <c r="A14" s="106">
        <v>10</v>
      </c>
      <c r="B14" s="107"/>
      <c r="C14" s="105"/>
      <c r="D14" s="105"/>
      <c r="E14" s="105"/>
      <c r="F14" s="105"/>
      <c r="G14" s="105"/>
      <c r="H14" s="105"/>
      <c r="I14" s="105"/>
      <c r="J14" s="104"/>
      <c r="K14" s="105"/>
      <c r="L14" s="106"/>
      <c r="M14" s="103"/>
      <c r="AO14" s="108"/>
      <c r="DY14" s="100"/>
    </row>
    <row r="15" spans="1:218" ht="15">
      <c r="A15" s="106">
        <v>11</v>
      </c>
      <c r="B15" s="107"/>
      <c r="C15" s="105"/>
      <c r="D15" s="105"/>
      <c r="E15" s="105"/>
      <c r="F15" s="105"/>
      <c r="G15" s="105"/>
      <c r="H15" s="105"/>
      <c r="I15" s="105"/>
      <c r="J15" s="104"/>
      <c r="K15" s="105"/>
      <c r="L15" s="106"/>
      <c r="M15" s="103"/>
      <c r="AO15" s="108"/>
      <c r="DY15" s="100"/>
    </row>
    <row r="16" spans="1:218" ht="15">
      <c r="A16" s="106">
        <v>12</v>
      </c>
      <c r="B16" s="107"/>
      <c r="C16" s="105"/>
      <c r="D16" s="105"/>
      <c r="E16" s="105"/>
      <c r="F16" s="105"/>
      <c r="G16" s="105"/>
      <c r="H16" s="105"/>
      <c r="I16" s="105"/>
      <c r="J16" s="104"/>
      <c r="K16" s="105"/>
      <c r="L16" s="106"/>
      <c r="M16" s="103"/>
      <c r="AO16" s="108"/>
      <c r="DY16" s="100"/>
    </row>
    <row r="17" spans="1:129" ht="15">
      <c r="A17" s="106">
        <v>13</v>
      </c>
      <c r="B17" s="107"/>
      <c r="C17" s="105"/>
      <c r="D17" s="105"/>
      <c r="E17" s="105"/>
      <c r="F17" s="105"/>
      <c r="G17" s="105"/>
      <c r="H17" s="105"/>
      <c r="I17" s="105"/>
      <c r="J17" s="104"/>
      <c r="K17" s="105"/>
      <c r="L17" s="106"/>
      <c r="M17" s="103"/>
      <c r="AO17" s="108"/>
      <c r="DY17" s="100"/>
    </row>
    <row r="18" spans="1:129" ht="15">
      <c r="A18" s="106">
        <v>14</v>
      </c>
      <c r="B18" s="107"/>
      <c r="C18" s="105"/>
      <c r="D18" s="105"/>
      <c r="E18" s="105"/>
      <c r="F18" s="105"/>
      <c r="G18" s="105"/>
      <c r="H18" s="105"/>
      <c r="I18" s="105"/>
      <c r="J18" s="104"/>
      <c r="K18" s="105"/>
      <c r="L18" s="106"/>
      <c r="M18" s="103"/>
      <c r="AO18" s="108"/>
      <c r="DY18" s="100"/>
    </row>
    <row r="19" spans="1:129" ht="15">
      <c r="A19" s="106">
        <v>15</v>
      </c>
      <c r="B19" s="107"/>
      <c r="C19" s="105"/>
      <c r="D19" s="105"/>
      <c r="E19" s="105"/>
      <c r="F19" s="105"/>
      <c r="G19" s="105"/>
      <c r="H19" s="105"/>
      <c r="I19" s="105"/>
      <c r="J19" s="104"/>
      <c r="K19" s="105"/>
      <c r="L19" s="106"/>
      <c r="M19" s="103"/>
      <c r="AO19" s="108"/>
      <c r="DY19" s="100"/>
    </row>
    <row r="20" spans="1:129" ht="15">
      <c r="A20" s="106">
        <v>16</v>
      </c>
      <c r="B20" s="107"/>
      <c r="C20" s="105"/>
      <c r="D20" s="105"/>
      <c r="E20" s="105"/>
      <c r="F20" s="105"/>
      <c r="G20" s="105"/>
      <c r="H20" s="105"/>
      <c r="I20" s="105"/>
      <c r="J20" s="104"/>
      <c r="K20" s="105"/>
      <c r="L20" s="106"/>
      <c r="M20" s="103"/>
      <c r="AO20" s="108"/>
      <c r="DY20" s="100"/>
    </row>
    <row r="21" spans="1:129" ht="15">
      <c r="A21" s="106">
        <v>17</v>
      </c>
      <c r="B21" s="107"/>
      <c r="C21" s="105"/>
      <c r="D21" s="105"/>
      <c r="E21" s="105"/>
      <c r="F21" s="105"/>
      <c r="G21" s="105"/>
      <c r="H21" s="105"/>
      <c r="I21" s="105"/>
      <c r="J21" s="104"/>
      <c r="K21" s="105"/>
      <c r="L21" s="106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B22" s="107"/>
      <c r="C22" s="105"/>
      <c r="D22" s="105"/>
      <c r="E22" s="105"/>
      <c r="F22" s="105"/>
      <c r="G22" s="105"/>
      <c r="H22" s="105"/>
      <c r="I22" s="105"/>
      <c r="J22" s="104"/>
      <c r="K22" s="105"/>
      <c r="L22" s="106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B23" s="107"/>
      <c r="C23" s="105"/>
      <c r="D23" s="105"/>
      <c r="E23" s="105"/>
      <c r="F23" s="105"/>
      <c r="G23" s="105"/>
      <c r="H23" s="105"/>
      <c r="I23" s="105"/>
      <c r="J23" s="104"/>
      <c r="K23" s="105"/>
      <c r="L23" s="106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B24" s="107"/>
      <c r="C24" s="105"/>
      <c r="D24" s="105"/>
      <c r="E24" s="105"/>
      <c r="F24" s="105"/>
      <c r="G24" s="105"/>
      <c r="H24" s="105"/>
      <c r="I24" s="105"/>
      <c r="J24" s="104"/>
      <c r="K24" s="105"/>
      <c r="L24" s="106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B25" s="107"/>
      <c r="C25" s="105"/>
      <c r="D25" s="105"/>
      <c r="E25" s="105"/>
      <c r="F25" s="105"/>
      <c r="G25" s="105"/>
      <c r="H25" s="105"/>
      <c r="I25" s="105"/>
      <c r="J25" s="109"/>
      <c r="K25" s="105"/>
      <c r="L25" s="106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97</v>
      </c>
      <c r="B41" s="86">
        <f t="shared" ref="B41" si="0">COUNT(B5:B39)</f>
        <v>3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98</v>
      </c>
      <c r="C43" s="89">
        <v>1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99</v>
      </c>
      <c r="C46" s="86">
        <f>SUM(B41:EB41)</f>
        <v>3</v>
      </c>
      <c r="D46" s="86"/>
      <c r="E46" s="86"/>
      <c r="F46" s="86"/>
      <c r="G46" s="86"/>
      <c r="H46" s="86"/>
      <c r="I46" s="86"/>
      <c r="J46" s="86"/>
      <c r="Q46" s="330" t="s">
        <v>116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331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2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100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101</v>
      </c>
      <c r="B58" s="96">
        <f t="shared" ref="B58" si="1">AVERAGE(B5:B39)</f>
        <v>1.4376434895287579E-5</v>
      </c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1.4376434895287579E-5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102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103</v>
      </c>
      <c r="B70" s="95"/>
      <c r="C70" s="93">
        <f>VAR(B5:EB39)</f>
        <v>5.0840225080613862E-12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104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105</v>
      </c>
      <c r="C79" s="92">
        <f>1/C46+1/C76</f>
        <v>0.66666666666666663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106</v>
      </c>
      <c r="C83" s="93">
        <f>C70*C79</f>
        <v>3.3893483387075905E-12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107</v>
      </c>
      <c r="B89" s="86"/>
      <c r="C89" s="93">
        <f>SQRT(C83)</f>
        <v>1.8410182885315372E-6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108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109</v>
      </c>
      <c r="B95" s="91" t="s">
        <v>110</v>
      </c>
      <c r="C95" s="204">
        <f>TINV(2*0.01,C51)</f>
        <v>6.9645567339634358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12" s="84" customForma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</row>
    <row r="98" spans="1:12" s="84" customFormat="1">
      <c r="A98" s="15" t="s">
        <v>111</v>
      </c>
      <c r="B98" s="15"/>
      <c r="C98" s="40">
        <f>C65+C95*C89</f>
        <v>2.7198311214029735E-5</v>
      </c>
      <c r="D98" s="15" t="str">
        <f>D102</f>
        <v>lb/MW</v>
      </c>
      <c r="E98" s="86"/>
      <c r="G98" s="86"/>
      <c r="H98" s="86"/>
      <c r="I98" s="86"/>
      <c r="J98" s="86"/>
      <c r="K98" s="86"/>
      <c r="L98" s="86"/>
    </row>
    <row r="99" spans="1:12" s="84" customFormat="1">
      <c r="A99" s="15"/>
      <c r="B99" s="15"/>
      <c r="C99" s="15"/>
      <c r="D99" s="15"/>
      <c r="E99" s="86"/>
      <c r="F99" s="86"/>
      <c r="G99" s="86"/>
      <c r="H99" s="86"/>
      <c r="I99" s="86"/>
      <c r="J99" s="86"/>
      <c r="K99" s="86"/>
      <c r="L99" s="86"/>
    </row>
    <row r="100" spans="1:12" s="84" customFormat="1">
      <c r="A100" s="15"/>
      <c r="B100" s="15"/>
      <c r="C100" s="15"/>
      <c r="D100" s="15"/>
      <c r="E100" s="86"/>
      <c r="F100" s="86"/>
      <c r="G100" s="86"/>
      <c r="H100" s="86"/>
      <c r="I100" s="86"/>
      <c r="J100" s="86"/>
    </row>
    <row r="101" spans="1:12" s="84" customFormat="1">
      <c r="A101" s="15"/>
      <c r="B101" s="15"/>
      <c r="C101" s="15"/>
      <c r="D101" s="15"/>
      <c r="E101" s="86"/>
      <c r="F101" s="86"/>
      <c r="G101" s="86"/>
      <c r="H101" s="86"/>
      <c r="I101" s="86"/>
      <c r="J101" s="86"/>
    </row>
    <row r="102" spans="1:12" s="84" customFormat="1">
      <c r="A102" s="15" t="s">
        <v>322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6.4971910112359538E-5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</row>
    <row r="103" spans="1:12" s="84" customFormat="1">
      <c r="A103" s="15"/>
      <c r="B103" s="15"/>
      <c r="C103" s="15"/>
      <c r="D103" s="15"/>
      <c r="E103" s="86"/>
      <c r="F103" s="86"/>
      <c r="G103" s="86"/>
      <c r="H103" s="86"/>
      <c r="I103" s="86"/>
      <c r="J103" s="86"/>
    </row>
    <row r="104" spans="1:12" s="84" customFormat="1">
      <c r="A104" s="15"/>
      <c r="B104" s="15" t="s">
        <v>313</v>
      </c>
      <c r="C104" s="40">
        <f>IFERROR(IF(FIND("MM",B1,1)&gt;0,IF(C98&lt;C102,C102*1,C98*1),IF(C98&lt;C102,C102*1000,C98*1000)),IF(C98&lt;C102,C102*1000,C98*1000))</f>
        <v>6.4971910112359532E-2</v>
      </c>
      <c r="D104" s="15" t="str">
        <f>IFERROR(IF(FIND("MM",B1,1)&gt;0,"lb/MMBtu","lb/GW"),"lb/GW")</f>
        <v>lb/GW</v>
      </c>
      <c r="E104" s="86"/>
      <c r="F104" s="86"/>
      <c r="G104" s="86"/>
      <c r="H104" s="86"/>
      <c r="I104" s="86"/>
      <c r="J104" s="86"/>
    </row>
    <row r="105" spans="1:12" s="84" customFormat="1">
      <c r="A105" s="86"/>
      <c r="B105" s="88"/>
      <c r="C105" s="86"/>
      <c r="D105" s="86"/>
      <c r="E105" s="86"/>
      <c r="F105" s="86"/>
      <c r="G105" s="86"/>
      <c r="H105" s="86"/>
      <c r="I105" s="86"/>
      <c r="J105" s="86"/>
    </row>
    <row r="106" spans="1:12" s="84" customForma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</row>
    <row r="107" spans="1:12" s="84" customForma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</row>
    <row r="108" spans="1:12" s="84" customForma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</row>
    <row r="109" spans="1:12" s="84" customFormat="1">
      <c r="A109" s="86"/>
      <c r="B109" s="88"/>
      <c r="C109" s="86"/>
      <c r="D109" s="86"/>
      <c r="E109" s="86"/>
      <c r="F109" s="86"/>
      <c r="G109" s="86"/>
      <c r="H109" s="86"/>
      <c r="I109" s="86"/>
      <c r="J109" s="86"/>
    </row>
    <row r="110" spans="1:12" s="84" customForma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</row>
    <row r="111" spans="1:12" s="84" customForma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</row>
    <row r="112" spans="1:12" s="84" customForma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81921" r:id="rId2"/>
    <oleObject progId="Equation.DSMT4" shapeId="81922" r:id="rId3"/>
    <oleObject progId="Equation.DSMT4" shapeId="81923" r:id="rId4"/>
    <oleObject progId="Equation.DSMT4" shapeId="81924" r:id="rId5"/>
    <oleObject progId="Equation.DSMT4" shapeId="81925" r:id="rId6"/>
    <oleObject progId="Equation.DSMT4" shapeId="81926" r:id="rId7"/>
    <oleObject progId="Equation.DSMT4" shapeId="81927" r:id="rId8"/>
    <oleObject progId="Equation.DSMT4" shapeId="81928" r:id="rId9"/>
    <oleObject progId="Equation.DSMT4" shapeId="81929" r:id="rId10"/>
    <oleObject progId="Equation.DSMT4" shapeId="81930" r:id="rId11"/>
    <oleObject progId="Equation.DSMT4" shapeId="81931" r:id="rId12"/>
    <oleObject progId="Equation.DSMT4" shapeId="81932" r:id="rId13"/>
  </oleObjects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48">
    <tabColor rgb="FF92D050"/>
  </sheetPr>
  <dimension ref="A1:HJ210"/>
  <sheetViews>
    <sheetView topLeftCell="A39" workbookViewId="0">
      <selection activeCell="B10" sqref="B10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 ht="15">
      <c r="A2" s="83"/>
      <c r="B2" s="4">
        <v>7242</v>
      </c>
      <c r="C2" s="4">
        <v>1010</v>
      </c>
      <c r="D2" s="4"/>
      <c r="E2" s="74"/>
      <c r="F2" s="74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 ht="15">
      <c r="A3" s="8" t="s">
        <v>95</v>
      </c>
      <c r="B3" s="4" t="s">
        <v>132</v>
      </c>
      <c r="C3" s="4" t="s">
        <v>128</v>
      </c>
      <c r="D3" s="4"/>
      <c r="E3" s="74"/>
      <c r="F3" s="74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 ht="15">
      <c r="A4" s="83" t="s">
        <v>96</v>
      </c>
      <c r="B4" s="4" t="s">
        <v>133</v>
      </c>
      <c r="C4" s="4" t="s">
        <v>130</v>
      </c>
      <c r="D4" s="4"/>
      <c r="E4" s="74"/>
      <c r="F4" s="7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9.1129304564674385E-6</v>
      </c>
      <c r="C5" s="143">
        <v>1.340000017080456E-5</v>
      </c>
      <c r="D5" s="143"/>
      <c r="E5" s="133"/>
      <c r="F5" s="13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201">
        <v>1.3959735952084884E-5</v>
      </c>
      <c r="C6" s="143">
        <v>1.7899999875226058E-5</v>
      </c>
      <c r="D6" s="143"/>
      <c r="E6" s="133"/>
      <c r="F6" s="13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203">
        <v>7.1779686550144106E-6</v>
      </c>
      <c r="C7" s="202">
        <v>1.249999968422344E-5</v>
      </c>
      <c r="D7" s="202"/>
      <c r="E7" s="133"/>
      <c r="F7" s="13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.75">
      <c r="A8" s="16">
        <v>4</v>
      </c>
      <c r="B8" s="210"/>
      <c r="C8" s="210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140"/>
      <c r="C9" s="140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C10" s="16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AP11" s="26"/>
      <c r="BN11" s="23"/>
      <c r="BO11" s="23"/>
      <c r="CD11" s="26"/>
      <c r="DY11" s="29"/>
    </row>
    <row r="12" spans="1:218" ht="15">
      <c r="A12" s="16">
        <v>8</v>
      </c>
      <c r="B12" s="61"/>
      <c r="C12" s="16"/>
      <c r="D12" s="61"/>
      <c r="E12" s="61"/>
      <c r="F12" s="6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C13" s="16"/>
      <c r="AO13" s="31"/>
      <c r="AP13" s="26"/>
      <c r="BF13" s="26"/>
      <c r="DY13" s="29"/>
    </row>
    <row r="14" spans="1:218" ht="15">
      <c r="A14" s="16">
        <v>10</v>
      </c>
      <c r="B14" s="61"/>
      <c r="C14" s="30"/>
      <c r="AO14" s="31"/>
      <c r="DY14" s="29"/>
    </row>
    <row r="15" spans="1:218" ht="15">
      <c r="A15" s="16">
        <v>11</v>
      </c>
      <c r="B15" s="61"/>
      <c r="C15" s="30"/>
      <c r="AO15" s="31"/>
      <c r="DY15" s="29"/>
    </row>
    <row r="16" spans="1:218" ht="15">
      <c r="A16" s="16">
        <v>12</v>
      </c>
      <c r="B16" s="61"/>
      <c r="C16" s="30"/>
      <c r="AO16" s="31"/>
      <c r="DY16" s="29"/>
    </row>
    <row r="17" spans="1:129" ht="15">
      <c r="A17" s="16">
        <v>13</v>
      </c>
      <c r="B17" s="61"/>
      <c r="C17" s="30"/>
      <c r="AO17" s="31"/>
      <c r="DY17" s="29"/>
    </row>
    <row r="18" spans="1:129" ht="15">
      <c r="A18" s="16">
        <v>14</v>
      </c>
      <c r="B18" s="61"/>
      <c r="C18" s="30"/>
      <c r="AO18" s="31"/>
      <c r="DY18" s="29"/>
    </row>
    <row r="19" spans="1:129" ht="15">
      <c r="A19" s="16">
        <v>15</v>
      </c>
      <c r="B19" s="61"/>
      <c r="C19" s="30"/>
      <c r="AO19" s="31"/>
      <c r="DY19" s="29"/>
    </row>
    <row r="20" spans="1:129" ht="15">
      <c r="A20" s="16">
        <v>16</v>
      </c>
      <c r="B20" s="61"/>
      <c r="C20" s="30"/>
      <c r="AO20" s="31"/>
      <c r="DY20" s="29"/>
    </row>
    <row r="21" spans="1:129" ht="15">
      <c r="A21" s="16">
        <v>17</v>
      </c>
      <c r="B21" s="61"/>
      <c r="C21" s="30"/>
      <c r="DY21" s="29"/>
    </row>
    <row r="22" spans="1:129" ht="15">
      <c r="A22" s="16">
        <v>18</v>
      </c>
      <c r="B22" s="61"/>
      <c r="DY22" s="29"/>
    </row>
    <row r="23" spans="1:129" ht="15">
      <c r="A23" s="16">
        <v>19</v>
      </c>
      <c r="B23" s="61"/>
      <c r="DY23" s="29"/>
    </row>
    <row r="24" spans="1:129" ht="15">
      <c r="A24" s="16">
        <v>20</v>
      </c>
      <c r="B24" s="61"/>
      <c r="C24" s="30"/>
      <c r="D24" s="30"/>
      <c r="E24" s="30"/>
      <c r="DY24" s="29"/>
    </row>
    <row r="25" spans="1:129" ht="15">
      <c r="A25" s="16">
        <v>21</v>
      </c>
      <c r="B25" s="61"/>
      <c r="C25" s="30"/>
      <c r="D25" s="30"/>
      <c r="E25" s="30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 t="shared" ref="B41:C41" si="0">COUNT(B5:B39)</f>
        <v>3</v>
      </c>
      <c r="C41" s="15">
        <f t="shared" si="0"/>
        <v>3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2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6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5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1.0083545021188911E-5</v>
      </c>
      <c r="C58" s="35">
        <f>AVERAGE(C5:C39)</f>
        <v>1.4599999910084685E-5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1.2341772465636799E-5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 ht="22.5">
      <c r="A70" s="34" t="s">
        <v>103</v>
      </c>
      <c r="B70" s="38"/>
      <c r="C70" s="40">
        <f>VAR(B5:EB39)</f>
        <v>1.4349374004729998E-11</v>
      </c>
      <c r="D70" s="40"/>
      <c r="E70" s="177"/>
      <c r="F70" s="178" t="s">
        <v>276</v>
      </c>
      <c r="G70" s="178" t="s">
        <v>277</v>
      </c>
      <c r="H70" s="179"/>
      <c r="I70" s="179"/>
      <c r="J70" s="38"/>
      <c r="K70" s="39"/>
    </row>
    <row r="71" spans="1:12">
      <c r="A71" s="15"/>
      <c r="B71" s="15"/>
      <c r="C71" s="15"/>
      <c r="D71" s="15"/>
      <c r="E71" s="177"/>
      <c r="F71" s="177"/>
      <c r="G71" s="177"/>
      <c r="H71" s="179"/>
      <c r="I71" s="179"/>
      <c r="J71" s="15"/>
    </row>
    <row r="72" spans="1:12">
      <c r="A72" s="15"/>
      <c r="B72" s="15"/>
      <c r="C72" s="15"/>
      <c r="D72" s="15"/>
      <c r="E72" s="180" t="s">
        <v>278</v>
      </c>
      <c r="F72" s="181">
        <f>SKEW(B5:C7)</f>
        <v>3.1931632106151242E-2</v>
      </c>
      <c r="G72" s="181" t="e">
        <f>SKEW(K72:L74)</f>
        <v>#DIV/0!</v>
      </c>
      <c r="H72" s="179"/>
      <c r="I72" s="179"/>
      <c r="J72" s="15"/>
    </row>
    <row r="73" spans="1:12">
      <c r="A73" s="15"/>
      <c r="B73" s="15"/>
      <c r="C73" s="15"/>
      <c r="D73" s="15"/>
      <c r="E73" s="180" t="s">
        <v>279</v>
      </c>
      <c r="F73" s="182">
        <f>SQRT(6/F78)</f>
        <v>1</v>
      </c>
      <c r="G73" s="182" t="e">
        <f>SQRT(6/G78)</f>
        <v>#DIV/0!</v>
      </c>
      <c r="H73" s="179"/>
      <c r="I73" s="179"/>
      <c r="J73" s="15"/>
    </row>
    <row r="74" spans="1:12">
      <c r="A74" s="15"/>
      <c r="B74" s="15"/>
      <c r="C74" s="15"/>
      <c r="D74" s="15"/>
      <c r="E74" s="180" t="s">
        <v>280</v>
      </c>
      <c r="F74" s="183" t="str">
        <f>IF(F72&gt;2*F73,"non-normal","normal")</f>
        <v>normal</v>
      </c>
      <c r="G74" s="182" t="e">
        <f>IF(G72&gt;2*G73,"non-normal","normal")</f>
        <v>#DIV/0!</v>
      </c>
      <c r="H74" s="179"/>
      <c r="I74" s="179"/>
      <c r="J74" s="15"/>
      <c r="K74" s="15"/>
      <c r="L74" s="15"/>
    </row>
    <row r="75" spans="1:12">
      <c r="A75" s="15"/>
      <c r="B75" s="15"/>
      <c r="C75" s="15"/>
      <c r="D75" s="15"/>
      <c r="E75" s="180" t="s">
        <v>281</v>
      </c>
      <c r="F75" s="181">
        <f>KURT(B5:C7)</f>
        <v>-0.19102037368624725</v>
      </c>
      <c r="G75" s="181" t="e">
        <f>KURT(K72:L74)</f>
        <v>#DIV/0!</v>
      </c>
      <c r="H75" s="179"/>
      <c r="I75" s="179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80" t="s">
        <v>282</v>
      </c>
      <c r="F76" s="182">
        <f>SQRT(24/F78)</f>
        <v>2</v>
      </c>
      <c r="G76" s="182" t="e">
        <f>SQRT(24/G78)</f>
        <v>#DIV/0!</v>
      </c>
      <c r="H76" s="179"/>
      <c r="I76" s="179"/>
      <c r="J76" s="15"/>
      <c r="K76" s="15"/>
      <c r="L76" s="15"/>
    </row>
    <row r="77" spans="1:12">
      <c r="A77" s="15"/>
      <c r="C77" s="15"/>
      <c r="D77" s="15"/>
      <c r="E77" s="180" t="s">
        <v>283</v>
      </c>
      <c r="F77" s="183" t="str">
        <f>IF(F75&gt;2*F76,"non-normal","normal")</f>
        <v>normal</v>
      </c>
      <c r="G77" s="182" t="e">
        <f>IF(G75&gt;2*G76,"non-normal","normal")</f>
        <v>#DIV/0!</v>
      </c>
      <c r="H77" s="179"/>
      <c r="I77" s="179"/>
      <c r="J77" s="15"/>
      <c r="K77" s="15"/>
      <c r="L77" s="15"/>
    </row>
    <row r="78" spans="1:12" ht="22.5">
      <c r="A78" s="15"/>
      <c r="C78" s="15"/>
      <c r="D78" s="15"/>
      <c r="E78" s="180" t="s">
        <v>284</v>
      </c>
      <c r="F78" s="184">
        <f>COUNT(B5:C7)</f>
        <v>6</v>
      </c>
      <c r="G78" s="184">
        <f>COUNT(K72:L74)</f>
        <v>0</v>
      </c>
      <c r="H78" s="185" t="s">
        <v>285</v>
      </c>
      <c r="I78" s="186" t="s">
        <v>286</v>
      </c>
      <c r="J78" s="15"/>
      <c r="K78" s="15"/>
      <c r="L78" s="15"/>
    </row>
    <row r="79" spans="1:12">
      <c r="A79" s="15" t="s">
        <v>105</v>
      </c>
      <c r="C79" s="41">
        <f>1/C46+1/C76</f>
        <v>0.5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7.1746870023649989E-12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40">
        <f>SQRT(C83)</f>
        <v>2.6785606213720455E-6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3.3649299973503766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2.1354941450213061E-5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323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9.6254681647940084E-7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2.1354941450213061E-5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64513" r:id="rId2"/>
    <oleObject progId="Equation.DSMT4" shapeId="64514" r:id="rId3"/>
    <oleObject progId="Equation.DSMT4" shapeId="64515" r:id="rId4"/>
    <oleObject progId="Equation.DSMT4" shapeId="64516" r:id="rId5"/>
    <oleObject progId="Equation.DSMT4" shapeId="64517" r:id="rId6"/>
    <oleObject progId="Equation.DSMT4" shapeId="64518" r:id="rId7"/>
    <oleObject progId="Equation.DSMT4" shapeId="64519" r:id="rId8"/>
    <oleObject progId="Equation.DSMT4" shapeId="64520" r:id="rId9"/>
    <oleObject progId="Equation.DSMT4" shapeId="64521" r:id="rId10"/>
    <oleObject progId="Equation.DSMT4" shapeId="64522" r:id="rId11"/>
    <oleObject progId="Equation.DSMT4" shapeId="64523" r:id="rId12"/>
    <oleObject progId="Equation.DSMT4" shapeId="64524" r:id="rId13"/>
  </oleObjects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49">
    <tabColor rgb="FF92D050"/>
  </sheetPr>
  <dimension ref="A1:HJ210"/>
  <sheetViews>
    <sheetView workbookViewId="0">
      <selection activeCell="B9" sqref="B9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>
      <c r="A2" s="83"/>
      <c r="B2" s="4">
        <v>7242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>
      <c r="A3" s="8" t="s">
        <v>95</v>
      </c>
      <c r="B3" s="4" t="s">
        <v>132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>
      <c r="A4" s="83" t="s">
        <v>96</v>
      </c>
      <c r="B4" s="4" t="s">
        <v>133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9.1129304564674385E-6</v>
      </c>
      <c r="C5" s="62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201">
        <v>1.3959735952084884E-5</v>
      </c>
      <c r="C6" s="62"/>
      <c r="D6" s="17"/>
      <c r="E6" s="17"/>
      <c r="F6" s="17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203">
        <v>7.1779686550144106E-6</v>
      </c>
      <c r="C7" s="62"/>
      <c r="D7" s="17"/>
      <c r="E7" s="17"/>
      <c r="F7" s="17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B8" s="61"/>
      <c r="C8" s="16"/>
      <c r="D8" s="68"/>
      <c r="E8" s="30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1"/>
      <c r="C9" s="16"/>
      <c r="D9" s="68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C10" s="16"/>
      <c r="D10" s="68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1"/>
      <c r="C11" s="16"/>
      <c r="D11" s="68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1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1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1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1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1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1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1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1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1.0083545021188911E-5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1.0083545021188911E-5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103</v>
      </c>
      <c r="B70" s="38"/>
      <c r="C70" s="40">
        <f>VAR(B5:EB39)</f>
        <v>1.2204661392840729E-11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105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8.136440928560486E-12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40">
        <f>SQRT(C83)</f>
        <v>2.8524447283971141E-6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6.9645567339634358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2.9949558162605535E-5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323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9.6254681647940084E-7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2.9949558162605535E-5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65537" r:id="rId2"/>
    <oleObject progId="Equation.DSMT4" shapeId="65538" r:id="rId3"/>
    <oleObject progId="Equation.DSMT4" shapeId="65539" r:id="rId4"/>
    <oleObject progId="Equation.DSMT4" shapeId="65540" r:id="rId5"/>
    <oleObject progId="Equation.DSMT4" shapeId="65541" r:id="rId6"/>
    <oleObject progId="Equation.DSMT4" shapeId="65542" r:id="rId7"/>
    <oleObject progId="Equation.DSMT4" shapeId="65543" r:id="rId8"/>
    <oleObject progId="Equation.DSMT4" shapeId="65544" r:id="rId9"/>
    <oleObject progId="Equation.DSMT4" shapeId="65545" r:id="rId10"/>
    <oleObject progId="Equation.DSMT4" shapeId="65546" r:id="rId11"/>
    <oleObject progId="Equation.DSMT4" shapeId="65547" r:id="rId12"/>
    <oleObject progId="Equation.DSMT4" shapeId="65548" r:id="rId13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>
    <tabColor rgb="FFFFC000"/>
  </sheetPr>
  <dimension ref="A1:HJ210"/>
  <sheetViews>
    <sheetView topLeftCell="A83" workbookViewId="0">
      <selection activeCell="B10" sqref="B10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94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>
      <c r="A2" s="56"/>
      <c r="B2" s="4">
        <v>1010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>
      <c r="A3" s="8" t="s">
        <v>95</v>
      </c>
      <c r="B3" s="4" t="s">
        <v>128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>
      <c r="A4" s="56" t="s">
        <v>96</v>
      </c>
      <c r="B4" s="4" t="s">
        <v>130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1.2655311820708448E-6</v>
      </c>
      <c r="C5" t="s">
        <v>136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9.9015160230919719E-6</v>
      </c>
      <c r="F6" s="17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1.0326734809495974E-6</v>
      </c>
      <c r="F7" s="17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B8" s="61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1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1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1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1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1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1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1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1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1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1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4.0665735620374717E-6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4.0665735620374717E-6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103</v>
      </c>
      <c r="B70" s="38"/>
      <c r="C70" s="40">
        <f>VAR(B5:EB39)</f>
        <v>2.5548470820105427E-11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105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1.7032313880070285E-11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4.1270223987846597E-6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6.9645567339634358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15">
        <f>C65+C95*C89</f>
        <v>3.2809455200711106E-5</v>
      </c>
      <c r="D98" s="15"/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/>
      <c r="B102" s="43"/>
      <c r="C102" s="15"/>
      <c r="D102" s="15"/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/>
      <c r="C104" s="15"/>
      <c r="D104" s="15"/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5121" r:id="rId2"/>
    <oleObject progId="Equation.DSMT4" shapeId="5122" r:id="rId3"/>
    <oleObject progId="Equation.DSMT4" shapeId="5123" r:id="rId4"/>
    <oleObject progId="Equation.DSMT4" shapeId="5124" r:id="rId5"/>
    <oleObject progId="Equation.DSMT4" shapeId="5125" r:id="rId6"/>
    <oleObject progId="Equation.DSMT4" shapeId="5126" r:id="rId7"/>
    <oleObject progId="Equation.DSMT4" shapeId="5127" r:id="rId8"/>
    <oleObject progId="Equation.DSMT4" shapeId="5128" r:id="rId9"/>
    <oleObject progId="Equation.DSMT4" shapeId="5129" r:id="rId10"/>
    <oleObject progId="Equation.DSMT4" shapeId="5130" r:id="rId11"/>
    <oleObject progId="Equation.DSMT4" shapeId="5131" r:id="rId12"/>
    <oleObject progId="Equation.DSMT4" shapeId="5132" r:id="rId13"/>
  </oleObjects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50">
    <tabColor rgb="FF92D050"/>
  </sheetPr>
  <dimension ref="A1:HJ210"/>
  <sheetViews>
    <sheetView topLeftCell="A39" workbookViewId="0">
      <selection activeCell="B5" sqref="B5:B7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329" t="s">
        <v>94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 ht="15">
      <c r="A2" s="127"/>
      <c r="B2" s="4">
        <v>7242</v>
      </c>
      <c r="C2" s="4">
        <v>1010</v>
      </c>
      <c r="D2" s="4"/>
      <c r="E2" s="74"/>
      <c r="F2" s="7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 ht="15">
      <c r="A3" s="130" t="s">
        <v>95</v>
      </c>
      <c r="B3" s="4" t="s">
        <v>132</v>
      </c>
      <c r="C3" s="4" t="s">
        <v>128</v>
      </c>
      <c r="D3" s="4"/>
      <c r="E3" s="74"/>
      <c r="F3" s="7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 ht="15">
      <c r="A4" s="127" t="s">
        <v>96</v>
      </c>
      <c r="B4" s="4" t="s">
        <v>133</v>
      </c>
      <c r="C4" s="4" t="s">
        <v>130</v>
      </c>
      <c r="D4" s="4"/>
      <c r="E4" s="74"/>
      <c r="F4" s="7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43">
        <v>8.9912355178967118E-5</v>
      </c>
      <c r="C5" s="143">
        <v>1.3566494453698397E-4</v>
      </c>
      <c r="D5" s="143"/>
      <c r="E5" s="136"/>
      <c r="F5" s="135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201">
        <v>1.3773316459264606E-4</v>
      </c>
      <c r="C6" s="143">
        <v>1.8122406618203968E-4</v>
      </c>
      <c r="D6" s="143"/>
      <c r="E6" s="137"/>
      <c r="F6" s="139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203">
        <v>7.0821130066178739E-5</v>
      </c>
      <c r="C7" s="202">
        <v>1.2655311729758978E-4</v>
      </c>
      <c r="D7" s="202"/>
      <c r="E7" s="138"/>
      <c r="F7"/>
      <c r="G7"/>
      <c r="H7"/>
      <c r="I7"/>
      <c r="J7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.75">
      <c r="A8" s="106">
        <v>4</v>
      </c>
      <c r="B8" s="210"/>
      <c r="C8" s="210"/>
      <c r="D8"/>
      <c r="E8"/>
      <c r="F8"/>
      <c r="G8"/>
      <c r="H8"/>
      <c r="I8"/>
      <c r="J8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0"/>
      <c r="AD8" s="70"/>
      <c r="AE8" s="70"/>
      <c r="AF8" s="70"/>
      <c r="AG8" s="111"/>
      <c r="AH8" s="70"/>
      <c r="AI8" s="70"/>
      <c r="AJ8" s="111"/>
      <c r="AK8" s="111"/>
      <c r="AL8" s="70"/>
      <c r="AM8" s="111"/>
      <c r="AN8" s="111"/>
      <c r="AO8" s="111"/>
      <c r="AP8" s="111"/>
      <c r="AQ8" s="111"/>
      <c r="AR8" s="111"/>
      <c r="AS8" s="111"/>
      <c r="AT8" s="111"/>
      <c r="AU8" s="70"/>
      <c r="AV8" s="70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40"/>
      <c r="C9" s="140"/>
      <c r="D9"/>
      <c r="E9"/>
      <c r="F9"/>
      <c r="G9"/>
      <c r="H9"/>
      <c r="I9"/>
      <c r="J9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61"/>
      <c r="C10" s="16"/>
      <c r="D10"/>
      <c r="E10"/>
      <c r="F10"/>
      <c r="G10"/>
      <c r="H10"/>
      <c r="I10"/>
      <c r="J10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61"/>
      <c r="C11" s="68"/>
      <c r="D11"/>
      <c r="E11"/>
      <c r="F11"/>
      <c r="G11"/>
      <c r="H11"/>
      <c r="I11"/>
      <c r="J11"/>
      <c r="AP11" s="99"/>
      <c r="BN11" s="23"/>
      <c r="BO11" s="23"/>
      <c r="CD11" s="99"/>
      <c r="DY11" s="100"/>
    </row>
    <row r="12" spans="1:218" ht="15">
      <c r="A12" s="106">
        <v>8</v>
      </c>
      <c r="B12" s="61"/>
      <c r="C12" s="68"/>
      <c r="D12"/>
      <c r="E12"/>
      <c r="F12"/>
      <c r="G12"/>
      <c r="H12"/>
      <c r="I12"/>
      <c r="J12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61"/>
      <c r="C13" s="68"/>
      <c r="D13"/>
      <c r="E13"/>
      <c r="F13"/>
      <c r="G13"/>
      <c r="H13"/>
      <c r="I13"/>
      <c r="J13"/>
      <c r="AO13" s="108"/>
      <c r="AP13" s="99"/>
      <c r="BF13" s="99"/>
      <c r="DY13" s="100"/>
    </row>
    <row r="14" spans="1:218" ht="15">
      <c r="A14" s="106">
        <v>10</v>
      </c>
      <c r="B14" s="61"/>
      <c r="C14" s="30"/>
      <c r="D14"/>
      <c r="E14"/>
      <c r="F14"/>
      <c r="G14"/>
      <c r="H14"/>
      <c r="I14"/>
      <c r="J14"/>
      <c r="AO14" s="108"/>
      <c r="DY14" s="100"/>
    </row>
    <row r="15" spans="1:218" ht="15">
      <c r="A15" s="106">
        <v>11</v>
      </c>
      <c r="B15" s="61"/>
      <c r="C15" s="30"/>
      <c r="D15"/>
      <c r="E15"/>
      <c r="F15"/>
      <c r="G15"/>
      <c r="H15"/>
      <c r="I15"/>
      <c r="J15"/>
      <c r="AO15" s="108"/>
      <c r="DY15" s="100"/>
    </row>
    <row r="16" spans="1:218" ht="15">
      <c r="A16" s="106">
        <v>12</v>
      </c>
      <c r="B16" s="61"/>
      <c r="C16" s="30"/>
      <c r="D16" s="74"/>
      <c r="E16" s="74"/>
      <c r="F16"/>
      <c r="G16"/>
      <c r="H16"/>
      <c r="I16"/>
      <c r="J16"/>
      <c r="AO16" s="108"/>
      <c r="DY16" s="100"/>
    </row>
    <row r="17" spans="1:129" ht="15">
      <c r="A17" s="106">
        <v>13</v>
      </c>
      <c r="B17" s="61"/>
      <c r="C17" s="30"/>
      <c r="D17" s="74"/>
      <c r="E17" s="74"/>
      <c r="F17"/>
      <c r="G17"/>
      <c r="H17"/>
      <c r="I17"/>
      <c r="J17"/>
      <c r="AO17" s="108"/>
      <c r="DY17" s="100"/>
    </row>
    <row r="18" spans="1:129" ht="15">
      <c r="A18" s="106">
        <v>14</v>
      </c>
      <c r="B18" s="61"/>
      <c r="C18" s="30"/>
      <c r="D18" s="74"/>
      <c r="E18" s="74"/>
      <c r="F18"/>
      <c r="G18"/>
      <c r="H18"/>
      <c r="I18"/>
      <c r="J18"/>
      <c r="AO18" s="108"/>
      <c r="DY18" s="100"/>
    </row>
    <row r="19" spans="1:129" ht="15">
      <c r="A19" s="106">
        <v>15</v>
      </c>
      <c r="B19" s="61"/>
      <c r="C19" s="30"/>
      <c r="D19" s="133"/>
      <c r="E19" s="133"/>
      <c r="F19"/>
      <c r="G19"/>
      <c r="H19"/>
      <c r="I19"/>
      <c r="J19"/>
      <c r="AO19" s="108"/>
      <c r="DY19" s="100"/>
    </row>
    <row r="20" spans="1:129" ht="15">
      <c r="A20" s="106">
        <v>16</v>
      </c>
      <c r="B20" s="61"/>
      <c r="C20" s="30"/>
      <c r="D20" s="133"/>
      <c r="E20" s="133"/>
      <c r="F20" s="133"/>
      <c r="G20"/>
      <c r="I20"/>
      <c r="AO20" s="108"/>
      <c r="DY20" s="100"/>
    </row>
    <row r="21" spans="1:129" ht="15">
      <c r="A21" s="106">
        <v>17</v>
      </c>
      <c r="B21" s="61"/>
      <c r="C21" s="30"/>
      <c r="D21" s="133"/>
      <c r="E21" s="133"/>
      <c r="F21" s="133"/>
      <c r="G21"/>
      <c r="I21"/>
      <c r="DY21" s="100"/>
    </row>
    <row r="22" spans="1:129" ht="15">
      <c r="A22" s="106">
        <v>18</v>
      </c>
      <c r="B22" s="107"/>
      <c r="C22"/>
      <c r="D22"/>
      <c r="E22"/>
      <c r="F22"/>
      <c r="G22"/>
      <c r="H22"/>
      <c r="I22"/>
      <c r="DY22" s="100"/>
    </row>
    <row r="23" spans="1:129">
      <c r="A23" s="106">
        <v>19</v>
      </c>
      <c r="DY23" s="100"/>
    </row>
    <row r="24" spans="1:129">
      <c r="A24" s="106">
        <v>20</v>
      </c>
      <c r="DY24" s="100"/>
    </row>
    <row r="25" spans="1:129">
      <c r="A25" s="106">
        <v>21</v>
      </c>
      <c r="DY25" s="100"/>
    </row>
    <row r="26" spans="1:129" ht="15">
      <c r="A26" s="106">
        <v>22</v>
      </c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97</v>
      </c>
      <c r="B41" s="86">
        <f t="shared" ref="B41:C41" si="0">COUNT(B5:B39)</f>
        <v>3</v>
      </c>
      <c r="C41" s="86">
        <f t="shared" si="0"/>
        <v>3</v>
      </c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98</v>
      </c>
      <c r="C43" s="89">
        <v>2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99</v>
      </c>
      <c r="C46" s="86">
        <f>SUM(B41:EB41)</f>
        <v>6</v>
      </c>
      <c r="D46" s="86"/>
      <c r="E46" s="86"/>
      <c r="F46" s="86"/>
      <c r="G46" s="86"/>
      <c r="H46" s="86"/>
      <c r="I46" s="86"/>
      <c r="J46" s="86"/>
      <c r="Q46" s="330" t="s">
        <v>116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331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5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100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101</v>
      </c>
      <c r="B58" s="96">
        <f t="shared" ref="B58:C58" si="1">AVERAGE(B5:B39)</f>
        <v>9.9488883279263973E-5</v>
      </c>
      <c r="C58" s="96">
        <f t="shared" si="1"/>
        <v>1.4781404267220447E-4</v>
      </c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1.2365146297573423E-4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102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 ht="22.5">
      <c r="A70" s="87" t="s">
        <v>103</v>
      </c>
      <c r="B70" s="95"/>
      <c r="C70" s="93">
        <f>VAR(B5:EB39)</f>
        <v>1.5190027535321587E-9</v>
      </c>
      <c r="D70" s="93"/>
      <c r="E70" s="177"/>
      <c r="F70" s="178" t="s">
        <v>276</v>
      </c>
      <c r="G70" s="178" t="s">
        <v>277</v>
      </c>
      <c r="H70" s="179"/>
      <c r="I70" s="179"/>
      <c r="J70" s="95"/>
      <c r="K70" s="94"/>
    </row>
    <row r="71" spans="1:12" s="84" customFormat="1">
      <c r="A71" s="86"/>
      <c r="B71" s="86"/>
      <c r="C71" s="86"/>
      <c r="D71" s="86"/>
      <c r="E71" s="177"/>
      <c r="F71" s="177"/>
      <c r="G71" s="177"/>
      <c r="H71" s="179"/>
      <c r="I71" s="179"/>
      <c r="J71" s="86"/>
    </row>
    <row r="72" spans="1:12" s="84" customFormat="1">
      <c r="A72" s="86"/>
      <c r="B72" s="86"/>
      <c r="C72" s="86"/>
      <c r="D72" s="86"/>
      <c r="E72" s="180" t="s">
        <v>278</v>
      </c>
      <c r="F72" s="181">
        <f>SKEW(B5:C7)</f>
        <v>4.8256968095710041E-2</v>
      </c>
      <c r="G72" s="181" t="e">
        <f>SKEW(K72:L74)</f>
        <v>#DIV/0!</v>
      </c>
      <c r="H72" s="179"/>
      <c r="I72" s="179"/>
      <c r="J72" s="86"/>
    </row>
    <row r="73" spans="1:12" s="84" customFormat="1">
      <c r="A73" s="86"/>
      <c r="B73" s="86"/>
      <c r="C73" s="86"/>
      <c r="D73" s="86"/>
      <c r="E73" s="180" t="s">
        <v>279</v>
      </c>
      <c r="F73" s="182">
        <f>SQRT(6/F78)</f>
        <v>1</v>
      </c>
      <c r="G73" s="182" t="e">
        <f>SQRT(6/G78)</f>
        <v>#DIV/0!</v>
      </c>
      <c r="H73" s="179"/>
      <c r="I73" s="179"/>
      <c r="J73" s="86"/>
    </row>
    <row r="74" spans="1:12" s="84" customFormat="1">
      <c r="A74" s="86"/>
      <c r="B74" s="86"/>
      <c r="C74" s="86"/>
      <c r="D74" s="86"/>
      <c r="E74" s="180" t="s">
        <v>280</v>
      </c>
      <c r="F74" s="183" t="str">
        <f>IF(F72&gt;2*F73,"non-normal","normal")</f>
        <v>normal</v>
      </c>
      <c r="G74" s="182" t="e">
        <f>IF(G72&gt;2*G73,"non-normal","normal")</f>
        <v>#DIV/0!</v>
      </c>
      <c r="H74" s="179"/>
      <c r="I74" s="179"/>
      <c r="J74" s="86"/>
      <c r="K74" s="86"/>
      <c r="L74" s="86"/>
    </row>
    <row r="75" spans="1:12" s="84" customFormat="1">
      <c r="A75" s="86"/>
      <c r="B75" s="86"/>
      <c r="C75" s="86"/>
      <c r="D75" s="86"/>
      <c r="E75" s="180" t="s">
        <v>281</v>
      </c>
      <c r="F75" s="181">
        <f>KURT(B5:C7)</f>
        <v>-0.14227448111415608</v>
      </c>
      <c r="G75" s="181" t="e">
        <f>KURT(K72:L74)</f>
        <v>#DIV/0!</v>
      </c>
      <c r="H75" s="179"/>
      <c r="I75" s="179"/>
      <c r="J75" s="86"/>
      <c r="K75" s="86"/>
      <c r="L75" s="86"/>
    </row>
    <row r="76" spans="1:12" s="84" customFormat="1">
      <c r="A76" s="86" t="s">
        <v>104</v>
      </c>
      <c r="C76" s="86">
        <v>3</v>
      </c>
      <c r="D76" s="86"/>
      <c r="E76" s="180" t="s">
        <v>282</v>
      </c>
      <c r="F76" s="182">
        <f>SQRT(24/F78)</f>
        <v>2</v>
      </c>
      <c r="G76" s="182" t="e">
        <f>SQRT(24/G78)</f>
        <v>#DIV/0!</v>
      </c>
      <c r="H76" s="179"/>
      <c r="I76" s="179"/>
      <c r="J76" s="86"/>
      <c r="K76" s="86"/>
      <c r="L76" s="86"/>
    </row>
    <row r="77" spans="1:12" s="84" customFormat="1">
      <c r="A77" s="86"/>
      <c r="C77" s="86"/>
      <c r="D77" s="86"/>
      <c r="E77" s="180" t="s">
        <v>283</v>
      </c>
      <c r="F77" s="183" t="str">
        <f>IF(F75&gt;2*F76,"non-normal","normal")</f>
        <v>normal</v>
      </c>
      <c r="G77" s="182" t="e">
        <f>IF(G75&gt;2*G76,"non-normal","normal")</f>
        <v>#DIV/0!</v>
      </c>
      <c r="H77" s="179"/>
      <c r="I77" s="179"/>
      <c r="J77" s="86"/>
      <c r="K77" s="86"/>
      <c r="L77" s="86"/>
    </row>
    <row r="78" spans="1:12" s="84" customFormat="1" ht="22.5">
      <c r="A78" s="86"/>
      <c r="C78" s="86"/>
      <c r="D78" s="86"/>
      <c r="E78" s="180" t="s">
        <v>284</v>
      </c>
      <c r="F78" s="184">
        <f>COUNT(B5:C7)</f>
        <v>6</v>
      </c>
      <c r="G78" s="184">
        <f>COUNT(K72:L74)</f>
        <v>0</v>
      </c>
      <c r="H78" s="185" t="s">
        <v>285</v>
      </c>
      <c r="I78" s="186" t="s">
        <v>286</v>
      </c>
      <c r="J78" s="86"/>
      <c r="K78" s="86"/>
      <c r="L78" s="86"/>
    </row>
    <row r="79" spans="1:12" s="84" customFormat="1">
      <c r="A79" s="86" t="s">
        <v>105</v>
      </c>
      <c r="C79" s="92">
        <f>1/C46+1/C76</f>
        <v>0.5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106</v>
      </c>
      <c r="C83" s="93">
        <f>C70*C79</f>
        <v>7.5950137676607935E-10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107</v>
      </c>
      <c r="B89" s="86"/>
      <c r="C89" s="86">
        <f>SQRT(C83)</f>
        <v>2.7559052537525293E-5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108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109</v>
      </c>
      <c r="B95" s="91" t="s">
        <v>110</v>
      </c>
      <c r="C95" s="204">
        <f>TINV(2*0.01,C51)</f>
        <v>3.3649299973503766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12" s="84" customForma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</row>
    <row r="98" spans="1:12" s="84" customFormat="1">
      <c r="A98" s="15" t="s">
        <v>111</v>
      </c>
      <c r="B98" s="15"/>
      <c r="C98" s="40">
        <f>C65+C95*C89</f>
        <v>2.163857455578081E-4</v>
      </c>
      <c r="D98" s="15" t="str">
        <f>D102</f>
        <v>lb/MW</v>
      </c>
      <c r="E98" s="86"/>
      <c r="G98" s="86"/>
      <c r="H98" s="86"/>
      <c r="I98" s="86"/>
      <c r="J98" s="86"/>
      <c r="K98" s="86"/>
      <c r="L98" s="86"/>
    </row>
    <row r="99" spans="1:12" s="84" customFormat="1">
      <c r="A99" s="15"/>
      <c r="B99" s="15"/>
      <c r="C99" s="15"/>
      <c r="D99" s="15"/>
      <c r="E99" s="86"/>
      <c r="F99" s="86"/>
      <c r="G99" s="86"/>
      <c r="H99" s="86"/>
      <c r="I99" s="86"/>
      <c r="J99" s="86"/>
      <c r="K99" s="86"/>
      <c r="L99" s="86"/>
    </row>
    <row r="100" spans="1:12" s="84" customFormat="1">
      <c r="A100" s="15"/>
      <c r="B100" s="15"/>
      <c r="C100" s="15"/>
      <c r="D100" s="15"/>
      <c r="E100" s="86"/>
      <c r="F100" s="86"/>
      <c r="G100" s="86"/>
      <c r="H100" s="86"/>
      <c r="I100" s="86"/>
      <c r="J100" s="86"/>
    </row>
    <row r="101" spans="1:12" s="84" customFormat="1">
      <c r="A101" s="15"/>
      <c r="B101" s="15"/>
      <c r="C101" s="15"/>
      <c r="D101" s="15"/>
      <c r="E101" s="86"/>
      <c r="F101" s="86"/>
      <c r="G101" s="86"/>
      <c r="H101" s="86"/>
      <c r="I101" s="86"/>
      <c r="J101" s="86"/>
    </row>
    <row r="102" spans="1:12" s="84" customFormat="1">
      <c r="A102" s="15" t="s">
        <v>323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9.6254681647940075E-6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</row>
    <row r="103" spans="1:12" s="84" customFormat="1">
      <c r="A103" s="15"/>
      <c r="B103" s="15"/>
      <c r="C103" s="15"/>
      <c r="D103" s="15"/>
      <c r="E103" s="86"/>
      <c r="F103" s="86"/>
      <c r="G103" s="86"/>
      <c r="H103" s="86"/>
      <c r="I103" s="86"/>
      <c r="J103" s="86"/>
    </row>
    <row r="104" spans="1:12" s="84" customFormat="1">
      <c r="A104" s="15"/>
      <c r="B104" s="15" t="s">
        <v>313</v>
      </c>
      <c r="C104" s="40">
        <f>IFERROR(IF(FIND("MM",B1,1)&gt;0,IF(C98&lt;C102,C102*1,C98*1),IF(C98&lt;C102,C102*1000,C98*1000)),IF(C98&lt;C102,C102*1000,C98*1000))</f>
        <v>0.2163857455578081</v>
      </c>
      <c r="D104" s="15" t="str">
        <f>IFERROR(IF(FIND("MM",B1,1)&gt;0,"lb/MMBtu","lb/GW"),"lb/GW")</f>
        <v>lb/GW</v>
      </c>
      <c r="E104" s="86"/>
      <c r="F104" s="86"/>
      <c r="G104" s="86"/>
      <c r="H104" s="86"/>
      <c r="I104" s="86"/>
      <c r="J104" s="86"/>
    </row>
    <row r="105" spans="1:12" s="84" customFormat="1">
      <c r="A105" s="86"/>
      <c r="B105" s="88"/>
      <c r="C105" s="86"/>
      <c r="D105" s="86"/>
      <c r="E105" s="86"/>
      <c r="F105" s="86"/>
      <c r="G105" s="86"/>
      <c r="H105" s="86"/>
      <c r="I105" s="86"/>
      <c r="J105" s="86"/>
    </row>
    <row r="106" spans="1:12" s="84" customForma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</row>
    <row r="107" spans="1:12" s="84" customForma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</row>
    <row r="108" spans="1:12" s="84" customForma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</row>
    <row r="109" spans="1:12" s="84" customFormat="1">
      <c r="A109" s="86"/>
      <c r="B109" s="88"/>
      <c r="C109" s="86"/>
      <c r="D109" s="86"/>
      <c r="E109" s="86"/>
      <c r="F109" s="86"/>
      <c r="G109" s="86"/>
      <c r="H109" s="86"/>
      <c r="I109" s="86"/>
      <c r="J109" s="86"/>
    </row>
    <row r="110" spans="1:12" s="84" customForma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</row>
    <row r="111" spans="1:12" s="84" customForma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</row>
    <row r="112" spans="1:12" s="84" customForma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82945" r:id="rId2"/>
    <oleObject progId="Equation.DSMT4" shapeId="82946" r:id="rId3"/>
    <oleObject progId="Equation.DSMT4" shapeId="82947" r:id="rId4"/>
    <oleObject progId="Equation.DSMT4" shapeId="82948" r:id="rId5"/>
    <oleObject progId="Equation.DSMT4" shapeId="82949" r:id="rId6"/>
    <oleObject progId="Equation.DSMT4" shapeId="82950" r:id="rId7"/>
    <oleObject progId="Equation.DSMT4" shapeId="82951" r:id="rId8"/>
    <oleObject progId="Equation.DSMT4" shapeId="82952" r:id="rId9"/>
    <oleObject progId="Equation.DSMT4" shapeId="82953" r:id="rId10"/>
    <oleObject progId="Equation.DSMT4" shapeId="82954" r:id="rId11"/>
    <oleObject progId="Equation.DSMT4" shapeId="82955" r:id="rId12"/>
    <oleObject progId="Equation.DSMT4" shapeId="82956" r:id="rId13"/>
  </oleObjects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51">
    <tabColor rgb="FF92D050"/>
  </sheetPr>
  <dimension ref="A1:HJ210"/>
  <sheetViews>
    <sheetView workbookViewId="0">
      <selection activeCell="D7" sqref="D7"/>
    </sheetView>
  </sheetViews>
  <sheetFormatPr defaultColWidth="18" defaultRowHeight="12.75"/>
  <cols>
    <col min="1" max="1" width="44.140625" style="84" customWidth="1"/>
    <col min="2" max="3" width="19.85546875" style="84" bestFit="1" customWidth="1"/>
    <col min="4" max="4" width="16.42578125" style="84" bestFit="1" customWidth="1"/>
    <col min="5" max="10" width="12.28515625" style="84" bestFit="1" customWidth="1"/>
    <col min="11" max="11" width="16.28515625" style="84" bestFit="1" customWidth="1"/>
    <col min="12" max="13" width="12.28515625" style="84" bestFit="1" customWidth="1"/>
    <col min="14" max="14" width="19.85546875" style="84" bestFit="1" customWidth="1"/>
    <col min="15" max="16" width="12.28515625" style="84" bestFit="1" customWidth="1"/>
    <col min="17" max="17" width="13.140625" style="84" customWidth="1"/>
    <col min="18" max="18" width="16" style="84" bestFit="1" customWidth="1"/>
    <col min="19" max="19" width="12.28515625" style="84" bestFit="1" customWidth="1"/>
    <col min="20" max="20" width="12.5703125" style="84" bestFit="1" customWidth="1"/>
    <col min="21" max="21" width="12.85546875" style="84" bestFit="1" customWidth="1"/>
    <col min="22" max="22" width="12.28515625" style="84" bestFit="1" customWidth="1"/>
    <col min="23" max="23" width="12.28515625" style="85" bestFit="1" customWidth="1"/>
    <col min="24" max="24" width="15.5703125" style="85" bestFit="1" customWidth="1"/>
    <col min="25" max="27" width="12.85546875" style="85" bestFit="1" customWidth="1"/>
    <col min="28" max="31" width="12.28515625" style="85" bestFit="1" customWidth="1"/>
    <col min="32" max="32" width="12.85546875" style="85" bestFit="1" customWidth="1"/>
    <col min="33" max="34" width="12.28515625" style="85" bestFit="1" customWidth="1"/>
    <col min="35" max="35" width="15.42578125" style="85" bestFit="1" customWidth="1"/>
    <col min="36" max="36" width="14.85546875" style="85" bestFit="1" customWidth="1"/>
    <col min="37" max="37" width="15.42578125" style="85" bestFit="1" customWidth="1"/>
    <col min="38" max="39" width="13.7109375" style="85" bestFit="1" customWidth="1"/>
    <col min="40" max="47" width="12.28515625" style="85" bestFit="1" customWidth="1"/>
    <col min="48" max="48" width="12.42578125" style="85" bestFit="1" customWidth="1"/>
    <col min="49" max="50" width="12.28515625" style="85" bestFit="1" customWidth="1"/>
    <col min="51" max="51" width="14.5703125" style="85" bestFit="1" customWidth="1"/>
    <col min="52" max="52" width="16.7109375" style="85" bestFit="1" customWidth="1"/>
    <col min="53" max="54" width="12.7109375" style="85" bestFit="1" customWidth="1"/>
    <col min="55" max="55" width="14.5703125" style="85" bestFit="1" customWidth="1"/>
    <col min="56" max="58" width="12.28515625" style="85" bestFit="1" customWidth="1"/>
    <col min="59" max="59" width="12.7109375" style="85" bestFit="1" customWidth="1"/>
    <col min="60" max="60" width="14.42578125" style="85" customWidth="1"/>
    <col min="61" max="62" width="13.85546875" style="85" bestFit="1" customWidth="1"/>
    <col min="63" max="64" width="12.28515625" style="85" bestFit="1" customWidth="1"/>
    <col min="65" max="65" width="12.42578125" style="85" customWidth="1"/>
    <col min="66" max="68" width="15.5703125" style="85" bestFit="1" customWidth="1"/>
    <col min="69" max="69" width="12.28515625" style="85" bestFit="1" customWidth="1"/>
    <col min="70" max="70" width="14.5703125" style="85" bestFit="1" customWidth="1"/>
    <col min="71" max="71" width="22.28515625" style="85" bestFit="1" customWidth="1"/>
    <col min="72" max="73" width="14.5703125" style="85" bestFit="1" customWidth="1"/>
    <col min="74" max="74" width="13.140625" style="85" bestFit="1" customWidth="1"/>
    <col min="75" max="78" width="12.28515625" style="85" bestFit="1" customWidth="1"/>
    <col min="79" max="79" width="22.28515625" style="85" bestFit="1" customWidth="1"/>
    <col min="80" max="84" width="12.28515625" style="85" bestFit="1" customWidth="1"/>
    <col min="85" max="85" width="16.5703125" style="84" bestFit="1" customWidth="1"/>
    <col min="86" max="86" width="18" style="84" customWidth="1"/>
    <col min="87" max="87" width="14.28515625" style="84" bestFit="1" customWidth="1"/>
    <col min="88" max="88" width="13.140625" style="84" bestFit="1" customWidth="1"/>
    <col min="89" max="90" width="12.28515625" style="84" bestFit="1" customWidth="1"/>
    <col min="91" max="91" width="13.140625" style="84" bestFit="1" customWidth="1"/>
    <col min="92" max="101" width="12.28515625" style="84" bestFit="1" customWidth="1"/>
    <col min="102" max="103" width="13.140625" style="84" bestFit="1" customWidth="1"/>
    <col min="104" max="105" width="12.28515625" style="84" bestFit="1" customWidth="1"/>
    <col min="106" max="106" width="26.140625" style="84" bestFit="1" customWidth="1"/>
    <col min="107" max="107" width="13.140625" style="84" bestFit="1" customWidth="1"/>
    <col min="108" max="111" width="12.28515625" style="84" bestFit="1" customWidth="1"/>
    <col min="112" max="112" width="14.42578125" style="84" bestFit="1" customWidth="1"/>
    <col min="113" max="119" width="12.28515625" style="84" bestFit="1" customWidth="1"/>
    <col min="120" max="120" width="17.85546875" style="84" customWidth="1"/>
    <col min="121" max="121" width="13.85546875" style="84" bestFit="1" customWidth="1"/>
    <col min="122" max="122" width="13.5703125" style="84" bestFit="1" customWidth="1"/>
    <col min="123" max="124" width="12.85546875" style="84" bestFit="1" customWidth="1"/>
    <col min="125" max="130" width="12.28515625" style="84" bestFit="1" customWidth="1"/>
    <col min="131" max="131" width="14.5703125" style="84" bestFit="1" customWidth="1"/>
    <col min="132" max="132" width="12.28515625" style="84" bestFit="1" customWidth="1"/>
    <col min="133" max="16384" width="18" style="84"/>
  </cols>
  <sheetData>
    <row r="1" spans="1:218" s="128" customFormat="1">
      <c r="A1" s="130"/>
      <c r="B1" s="329" t="s">
        <v>94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AL1" s="129"/>
      <c r="AM1" s="129"/>
      <c r="AN1" s="129"/>
      <c r="AO1" s="129"/>
      <c r="AP1" s="129"/>
      <c r="AQ1" s="129"/>
      <c r="AR1" s="129"/>
      <c r="AS1" s="129"/>
      <c r="AT1" s="129"/>
    </row>
    <row r="2" spans="1:218" s="124" customFormat="1">
      <c r="A2" s="127"/>
      <c r="B2" s="4">
        <v>7242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25"/>
      <c r="HJ2" s="125"/>
    </row>
    <row r="3" spans="1:218" s="128" customFormat="1">
      <c r="A3" s="130" t="s">
        <v>95</v>
      </c>
      <c r="B3" s="4" t="s">
        <v>132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9"/>
      <c r="HJ3" s="129"/>
    </row>
    <row r="4" spans="1:218" s="124" customFormat="1">
      <c r="A4" s="127" t="s">
        <v>96</v>
      </c>
      <c r="B4" s="4" t="s">
        <v>133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5"/>
      <c r="HJ4" s="125"/>
    </row>
    <row r="5" spans="1:218" ht="15">
      <c r="A5" s="106">
        <v>1</v>
      </c>
      <c r="B5" s="143">
        <v>8.9912355178967118E-5</v>
      </c>
      <c r="C5" s="123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86"/>
      <c r="HJ5" s="86"/>
    </row>
    <row r="6" spans="1:218" ht="15">
      <c r="A6" s="106">
        <v>2</v>
      </c>
      <c r="B6" s="201">
        <v>1.3773316459264606E-4</v>
      </c>
      <c r="C6" s="123"/>
      <c r="D6" s="17"/>
      <c r="E6" s="17"/>
      <c r="F6" s="17"/>
      <c r="G6" s="117"/>
      <c r="H6" s="117"/>
      <c r="I6" s="117"/>
      <c r="J6" s="117"/>
      <c r="K6" s="23"/>
      <c r="L6" s="116"/>
      <c r="M6" s="107"/>
      <c r="N6" s="102"/>
      <c r="O6" s="102"/>
      <c r="P6" s="102"/>
      <c r="Q6" s="102"/>
      <c r="R6" s="23"/>
      <c r="S6" s="23"/>
      <c r="T6" s="23"/>
      <c r="U6" s="117"/>
      <c r="V6" s="115"/>
      <c r="W6" s="121"/>
      <c r="X6" s="24"/>
      <c r="Y6" s="101"/>
      <c r="Z6" s="23"/>
      <c r="AA6" s="116"/>
      <c r="AB6" s="23"/>
      <c r="AC6" s="23"/>
      <c r="AD6" s="23"/>
      <c r="AE6" s="23"/>
      <c r="AF6" s="23"/>
      <c r="AG6" s="117"/>
      <c r="AH6" s="23"/>
      <c r="AI6" s="23"/>
      <c r="AJ6" s="23"/>
      <c r="AK6" s="119"/>
      <c r="AL6" s="23"/>
      <c r="AM6" s="99"/>
      <c r="AN6" s="119"/>
      <c r="AO6" s="116"/>
      <c r="AP6" s="116"/>
      <c r="AQ6" s="116"/>
      <c r="AR6" s="23"/>
      <c r="AS6" s="116"/>
      <c r="AT6" s="23"/>
      <c r="AU6" s="23"/>
      <c r="AV6" s="119"/>
      <c r="AW6" s="23"/>
      <c r="AX6" s="23"/>
      <c r="AY6" s="23"/>
      <c r="AZ6" s="116"/>
      <c r="BA6" s="99"/>
      <c r="BB6" s="117"/>
      <c r="BC6" s="23"/>
      <c r="BD6" s="23"/>
      <c r="BE6" s="117"/>
      <c r="BF6" s="99"/>
      <c r="BG6" s="23"/>
      <c r="BH6" s="116"/>
      <c r="BI6" s="23"/>
      <c r="BJ6" s="120"/>
      <c r="BK6" s="23"/>
      <c r="BL6" s="23"/>
      <c r="BM6" s="23"/>
      <c r="BN6" s="23"/>
      <c r="BO6" s="23"/>
      <c r="BP6" s="23"/>
      <c r="BQ6" s="117"/>
      <c r="BR6" s="23"/>
      <c r="BS6" s="23"/>
      <c r="BT6" s="23"/>
      <c r="BU6" s="23"/>
      <c r="BV6" s="119"/>
      <c r="BW6" s="117"/>
      <c r="BX6" s="118"/>
      <c r="BY6" s="116"/>
      <c r="BZ6" s="23"/>
      <c r="CA6" s="23"/>
      <c r="CB6" s="117"/>
      <c r="CC6" s="23"/>
      <c r="CD6" s="116"/>
      <c r="CE6" s="23"/>
      <c r="CF6" s="117"/>
      <c r="CG6" s="119"/>
      <c r="CH6" s="118"/>
      <c r="CI6" s="117"/>
      <c r="CJ6" s="23"/>
      <c r="CK6" s="27"/>
      <c r="CL6" s="27"/>
      <c r="CM6" s="23"/>
      <c r="CN6" s="23"/>
      <c r="CO6" s="116"/>
      <c r="CP6" s="23"/>
      <c r="CQ6" s="116"/>
      <c r="CR6" s="23"/>
      <c r="CS6" s="99"/>
      <c r="CT6" s="23"/>
      <c r="CU6" s="99"/>
      <c r="CV6" s="99"/>
      <c r="CW6" s="99"/>
      <c r="CX6" s="23"/>
      <c r="CY6" s="23"/>
      <c r="CZ6" s="23"/>
      <c r="DA6" s="23"/>
      <c r="DB6" s="99"/>
      <c r="DC6" s="23"/>
      <c r="DD6" s="23"/>
      <c r="DE6" s="117"/>
      <c r="DF6" s="99"/>
      <c r="DG6" s="99"/>
      <c r="DH6" s="99"/>
      <c r="DI6" s="99"/>
      <c r="DJ6" s="99"/>
      <c r="DK6" s="99"/>
      <c r="DL6" s="23"/>
      <c r="DM6" s="23"/>
      <c r="DN6" s="23"/>
      <c r="DO6" s="23"/>
      <c r="DP6" s="23"/>
      <c r="DQ6" s="23"/>
      <c r="DR6" s="119"/>
      <c r="DS6" s="23"/>
      <c r="DT6" s="23"/>
      <c r="DU6" s="118"/>
      <c r="DV6" s="23"/>
      <c r="DW6" s="23"/>
      <c r="DX6" s="23"/>
      <c r="DY6" s="114"/>
      <c r="DZ6" s="99"/>
      <c r="EA6" s="23"/>
      <c r="EB6" s="23"/>
      <c r="EC6" s="86"/>
      <c r="ED6" s="86"/>
    </row>
    <row r="7" spans="1:218" ht="15">
      <c r="A7" s="106">
        <v>3</v>
      </c>
      <c r="B7" s="203">
        <v>7.0821130066178739E-5</v>
      </c>
      <c r="C7" s="123"/>
      <c r="D7" s="17"/>
      <c r="E7" s="17"/>
      <c r="F7" s="17"/>
      <c r="G7" s="23"/>
      <c r="H7" s="23"/>
      <c r="I7" s="23"/>
      <c r="J7" s="102"/>
      <c r="K7" s="23"/>
      <c r="L7" s="23"/>
      <c r="M7" s="107"/>
      <c r="N7" s="102"/>
      <c r="O7" s="102"/>
      <c r="P7" s="102"/>
      <c r="Q7" s="102"/>
      <c r="R7" s="23"/>
      <c r="S7" s="23"/>
      <c r="T7" s="23"/>
      <c r="U7" s="23"/>
      <c r="V7" s="23"/>
      <c r="W7" s="24"/>
      <c r="X7" s="24"/>
      <c r="Y7" s="101"/>
      <c r="Z7" s="23"/>
      <c r="AA7" s="23"/>
      <c r="AB7" s="23"/>
      <c r="AC7" s="23"/>
      <c r="AD7" s="23"/>
      <c r="AE7" s="23"/>
      <c r="AF7" s="23"/>
      <c r="AG7" s="117"/>
      <c r="AH7" s="23"/>
      <c r="AI7" s="23"/>
      <c r="AJ7" s="23"/>
      <c r="AK7" s="23"/>
      <c r="AL7" s="23"/>
      <c r="AM7" s="99"/>
      <c r="AN7" s="111"/>
      <c r="AO7" s="99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111"/>
      <c r="BA7" s="99"/>
      <c r="BB7" s="111"/>
      <c r="BC7" s="23"/>
      <c r="BD7" s="23"/>
      <c r="BE7" s="111"/>
      <c r="BF7" s="99"/>
      <c r="BG7" s="23"/>
      <c r="BH7" s="111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17"/>
      <c r="CC7" s="23"/>
      <c r="CD7" s="116"/>
      <c r="CE7" s="23"/>
      <c r="CF7" s="111"/>
      <c r="CG7" s="115"/>
      <c r="CH7" s="23"/>
      <c r="CI7" s="23"/>
      <c r="CJ7" s="23"/>
      <c r="CK7" s="27"/>
      <c r="CL7" s="27"/>
      <c r="CM7" s="23"/>
      <c r="CN7" s="23"/>
      <c r="CO7" s="86"/>
      <c r="CP7" s="23"/>
      <c r="CQ7" s="23"/>
      <c r="CR7" s="23"/>
      <c r="CS7" s="99"/>
      <c r="CT7" s="23"/>
      <c r="CU7" s="99"/>
      <c r="CV7" s="99"/>
      <c r="CW7" s="99"/>
      <c r="CX7" s="23"/>
      <c r="CY7" s="23"/>
      <c r="CZ7" s="23"/>
      <c r="DA7" s="23"/>
      <c r="DB7" s="99"/>
      <c r="DC7" s="23"/>
      <c r="DD7" s="23"/>
      <c r="DE7" s="23"/>
      <c r="DF7" s="99"/>
      <c r="DG7" s="99"/>
      <c r="DH7" s="99"/>
      <c r="DI7" s="99"/>
      <c r="DJ7" s="99"/>
      <c r="DK7" s="99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114"/>
      <c r="DZ7" s="99"/>
      <c r="EA7" s="23"/>
      <c r="EB7" s="23"/>
      <c r="EC7" s="86"/>
      <c r="ED7" s="86"/>
    </row>
    <row r="8" spans="1:218" ht="15">
      <c r="A8" s="106">
        <v>4</v>
      </c>
      <c r="B8" s="107"/>
      <c r="C8" s="106"/>
      <c r="D8" s="110"/>
      <c r="E8" s="105"/>
      <c r="F8" s="113"/>
      <c r="G8" s="97"/>
      <c r="H8" s="97"/>
      <c r="I8" s="113"/>
      <c r="J8" s="104"/>
      <c r="K8" s="97"/>
      <c r="L8" s="113"/>
      <c r="M8" s="112"/>
      <c r="N8" s="86"/>
      <c r="O8" s="86"/>
      <c r="P8" s="86"/>
      <c r="Q8" s="86"/>
      <c r="R8" s="86"/>
      <c r="S8" s="86"/>
      <c r="T8" s="86"/>
      <c r="U8" s="86"/>
      <c r="V8" s="86"/>
      <c r="W8" s="111"/>
      <c r="X8" s="111"/>
      <c r="Y8" s="111"/>
      <c r="Z8" s="111"/>
      <c r="AA8" s="111"/>
      <c r="AB8" s="111"/>
      <c r="AC8" s="70"/>
      <c r="AD8" s="70"/>
      <c r="AE8" s="70"/>
      <c r="AF8" s="70"/>
      <c r="AG8" s="111"/>
      <c r="AH8" s="70"/>
      <c r="AI8" s="70"/>
      <c r="AJ8" s="111"/>
      <c r="AK8" s="111"/>
      <c r="AL8" s="70"/>
      <c r="AM8" s="111"/>
      <c r="AN8" s="111"/>
      <c r="AO8" s="111"/>
      <c r="AP8" s="111"/>
      <c r="AQ8" s="111"/>
      <c r="AR8" s="111"/>
      <c r="AS8" s="111"/>
      <c r="AT8" s="111"/>
      <c r="AU8" s="70"/>
      <c r="AV8" s="70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96"/>
      <c r="DZ8" s="86"/>
      <c r="EA8" s="86"/>
      <c r="EB8" s="86"/>
      <c r="EC8" s="86"/>
      <c r="ED8" s="86"/>
    </row>
    <row r="9" spans="1:218" ht="15">
      <c r="A9" s="106">
        <v>5</v>
      </c>
      <c r="B9" s="107"/>
      <c r="C9" s="106"/>
      <c r="D9" s="110"/>
      <c r="E9" s="105"/>
      <c r="F9" s="106"/>
      <c r="G9" s="105"/>
      <c r="H9" s="105"/>
      <c r="I9" s="106"/>
      <c r="J9" s="104"/>
      <c r="K9" s="105"/>
      <c r="L9" s="106"/>
      <c r="M9" s="103"/>
      <c r="AC9" s="23"/>
      <c r="AD9" s="23"/>
      <c r="AE9" s="23"/>
      <c r="AF9" s="23"/>
      <c r="AH9" s="23"/>
      <c r="AI9" s="23"/>
      <c r="AL9" s="23"/>
      <c r="AU9" s="23"/>
      <c r="DY9" s="100"/>
    </row>
    <row r="10" spans="1:218" ht="15">
      <c r="A10" s="106">
        <v>6</v>
      </c>
      <c r="B10" s="107"/>
      <c r="C10" s="106"/>
      <c r="D10" s="110"/>
      <c r="E10" s="105"/>
      <c r="F10" s="106"/>
      <c r="G10" s="105"/>
      <c r="H10" s="105"/>
      <c r="I10" s="106"/>
      <c r="J10" s="104"/>
      <c r="K10" s="105"/>
      <c r="L10" s="106"/>
      <c r="M10" s="103"/>
      <c r="AC10" s="23"/>
      <c r="AD10" s="23"/>
      <c r="AE10" s="23"/>
      <c r="AF10" s="23"/>
      <c r="BN10" s="23"/>
      <c r="BO10" s="23"/>
      <c r="CD10" s="99"/>
      <c r="DY10" s="100"/>
    </row>
    <row r="11" spans="1:218" ht="15">
      <c r="A11" s="106">
        <v>7</v>
      </c>
      <c r="B11" s="107"/>
      <c r="C11" s="106"/>
      <c r="D11" s="110"/>
      <c r="E11" s="105"/>
      <c r="F11" s="106"/>
      <c r="G11" s="105"/>
      <c r="H11" s="106"/>
      <c r="I11" s="106"/>
      <c r="J11" s="104"/>
      <c r="K11" s="105"/>
      <c r="L11" s="106"/>
      <c r="M11" s="103"/>
      <c r="AP11" s="99"/>
      <c r="BN11" s="23"/>
      <c r="BO11" s="23"/>
      <c r="CD11" s="99"/>
      <c r="DY11" s="100"/>
    </row>
    <row r="12" spans="1:218" ht="15">
      <c r="A12" s="106">
        <v>8</v>
      </c>
      <c r="B12" s="107"/>
      <c r="C12" s="106"/>
      <c r="D12" s="105"/>
      <c r="E12" s="105"/>
      <c r="F12" s="106"/>
      <c r="G12" s="105"/>
      <c r="H12" s="106"/>
      <c r="I12" s="106"/>
      <c r="J12" s="104"/>
      <c r="K12" s="105"/>
      <c r="L12" s="106"/>
      <c r="M12" s="103"/>
      <c r="AO12" s="108"/>
      <c r="AP12" s="99"/>
      <c r="BF12" s="99"/>
      <c r="BN12" s="23"/>
      <c r="BO12" s="23"/>
      <c r="DY12" s="100"/>
    </row>
    <row r="13" spans="1:218" ht="15">
      <c r="A13" s="106">
        <v>9</v>
      </c>
      <c r="B13" s="107"/>
      <c r="C13" s="106"/>
      <c r="D13" s="105"/>
      <c r="E13" s="105"/>
      <c r="F13" s="106"/>
      <c r="G13" s="105"/>
      <c r="H13" s="106"/>
      <c r="I13" s="106"/>
      <c r="J13" s="104"/>
      <c r="K13" s="105"/>
      <c r="L13" s="106"/>
      <c r="M13" s="103"/>
      <c r="AO13" s="108"/>
      <c r="AP13" s="99"/>
      <c r="BF13" s="99"/>
      <c r="DY13" s="100"/>
    </row>
    <row r="14" spans="1:218" ht="15">
      <c r="A14" s="106">
        <v>10</v>
      </c>
      <c r="B14" s="107"/>
      <c r="C14" s="105"/>
      <c r="D14" s="105"/>
      <c r="E14" s="105"/>
      <c r="F14" s="105"/>
      <c r="G14" s="105"/>
      <c r="H14" s="105"/>
      <c r="I14" s="105"/>
      <c r="J14" s="104"/>
      <c r="K14" s="105"/>
      <c r="L14" s="106"/>
      <c r="M14" s="103"/>
      <c r="AO14" s="108"/>
      <c r="DY14" s="100"/>
    </row>
    <row r="15" spans="1:218" ht="15">
      <c r="A15" s="106">
        <v>11</v>
      </c>
      <c r="B15" s="107"/>
      <c r="C15" s="105"/>
      <c r="D15" s="105"/>
      <c r="E15" s="105"/>
      <c r="F15" s="105"/>
      <c r="G15" s="105"/>
      <c r="H15" s="105"/>
      <c r="I15" s="105"/>
      <c r="J15" s="104"/>
      <c r="K15" s="105"/>
      <c r="L15" s="106"/>
      <c r="M15" s="103"/>
      <c r="AO15" s="108"/>
      <c r="DY15" s="100"/>
    </row>
    <row r="16" spans="1:218" ht="15">
      <c r="A16" s="106">
        <v>12</v>
      </c>
      <c r="B16" s="107"/>
      <c r="C16" s="105"/>
      <c r="D16" s="105"/>
      <c r="E16" s="105"/>
      <c r="F16" s="105"/>
      <c r="G16" s="105"/>
      <c r="H16" s="105"/>
      <c r="I16" s="105"/>
      <c r="J16" s="104"/>
      <c r="K16" s="105"/>
      <c r="L16" s="106"/>
      <c r="M16" s="103"/>
      <c r="AO16" s="108"/>
      <c r="DY16" s="100"/>
    </row>
    <row r="17" spans="1:129" ht="15">
      <c r="A17" s="106">
        <v>13</v>
      </c>
      <c r="B17" s="107"/>
      <c r="C17" s="105"/>
      <c r="D17" s="105"/>
      <c r="E17" s="105"/>
      <c r="F17" s="105"/>
      <c r="G17" s="105"/>
      <c r="H17" s="105"/>
      <c r="I17" s="105"/>
      <c r="J17" s="104"/>
      <c r="K17" s="105"/>
      <c r="L17" s="106"/>
      <c r="M17" s="103"/>
      <c r="AO17" s="108"/>
      <c r="DY17" s="100"/>
    </row>
    <row r="18" spans="1:129" ht="15">
      <c r="A18" s="106">
        <v>14</v>
      </c>
      <c r="B18" s="107"/>
      <c r="C18" s="105"/>
      <c r="D18" s="105"/>
      <c r="E18" s="105"/>
      <c r="F18" s="105"/>
      <c r="G18" s="105"/>
      <c r="H18" s="105"/>
      <c r="I18" s="105"/>
      <c r="J18" s="104"/>
      <c r="K18" s="105"/>
      <c r="L18" s="106"/>
      <c r="M18" s="103"/>
      <c r="AO18" s="108"/>
      <c r="DY18" s="100"/>
    </row>
    <row r="19" spans="1:129" ht="15">
      <c r="A19" s="106">
        <v>15</v>
      </c>
      <c r="B19" s="107"/>
      <c r="C19" s="105"/>
      <c r="D19" s="105"/>
      <c r="E19" s="105"/>
      <c r="F19" s="105"/>
      <c r="G19" s="105"/>
      <c r="H19" s="105"/>
      <c r="I19" s="105"/>
      <c r="J19" s="104"/>
      <c r="K19" s="105"/>
      <c r="L19" s="106"/>
      <c r="M19" s="103"/>
      <c r="AO19" s="108"/>
      <c r="DY19" s="100"/>
    </row>
    <row r="20" spans="1:129" ht="15">
      <c r="A20" s="106">
        <v>16</v>
      </c>
      <c r="B20" s="107"/>
      <c r="C20" s="105"/>
      <c r="D20" s="105"/>
      <c r="E20" s="105"/>
      <c r="F20" s="105"/>
      <c r="G20" s="105"/>
      <c r="H20" s="105"/>
      <c r="I20" s="105"/>
      <c r="J20" s="104"/>
      <c r="K20" s="105"/>
      <c r="L20" s="106"/>
      <c r="M20" s="103"/>
      <c r="AO20" s="108"/>
      <c r="DY20" s="100"/>
    </row>
    <row r="21" spans="1:129" ht="15">
      <c r="A21" s="106">
        <v>17</v>
      </c>
      <c r="B21" s="107"/>
      <c r="C21" s="105"/>
      <c r="D21" s="105"/>
      <c r="E21" s="105"/>
      <c r="F21" s="105"/>
      <c r="G21" s="105"/>
      <c r="H21" s="105"/>
      <c r="I21" s="105"/>
      <c r="J21" s="104"/>
      <c r="K21" s="105"/>
      <c r="L21" s="106"/>
      <c r="M21" s="103"/>
      <c r="N21" s="102"/>
      <c r="O21" s="102"/>
      <c r="P21" s="102"/>
      <c r="Q21" s="102"/>
      <c r="DY21" s="100"/>
    </row>
    <row r="22" spans="1:129" ht="15">
      <c r="A22" s="106">
        <v>18</v>
      </c>
      <c r="B22" s="107"/>
      <c r="C22" s="105"/>
      <c r="D22" s="105"/>
      <c r="E22" s="105"/>
      <c r="F22" s="105"/>
      <c r="G22" s="105"/>
      <c r="H22" s="105"/>
      <c r="I22" s="105"/>
      <c r="J22" s="104"/>
      <c r="K22" s="105"/>
      <c r="L22" s="106"/>
      <c r="M22" s="103"/>
      <c r="N22" s="102"/>
      <c r="O22" s="102"/>
      <c r="P22" s="102"/>
      <c r="Q22" s="102"/>
      <c r="DY22" s="100"/>
    </row>
    <row r="23" spans="1:129" ht="15">
      <c r="A23" s="106">
        <v>19</v>
      </c>
      <c r="B23" s="107"/>
      <c r="C23" s="105"/>
      <c r="D23" s="105"/>
      <c r="E23" s="105"/>
      <c r="F23" s="105"/>
      <c r="G23" s="105"/>
      <c r="H23" s="105"/>
      <c r="I23" s="105"/>
      <c r="J23" s="104"/>
      <c r="K23" s="105"/>
      <c r="L23" s="106"/>
      <c r="M23" s="103"/>
      <c r="N23" s="102"/>
      <c r="O23" s="102"/>
      <c r="P23" s="102"/>
      <c r="Q23" s="102"/>
      <c r="DY23" s="100"/>
    </row>
    <row r="24" spans="1:129" ht="15">
      <c r="A24" s="106">
        <v>20</v>
      </c>
      <c r="B24" s="107"/>
      <c r="C24" s="105"/>
      <c r="D24" s="105"/>
      <c r="E24" s="105"/>
      <c r="F24" s="105"/>
      <c r="G24" s="105"/>
      <c r="H24" s="105"/>
      <c r="I24" s="105"/>
      <c r="J24" s="104"/>
      <c r="K24" s="105"/>
      <c r="L24" s="106"/>
      <c r="M24" s="103"/>
      <c r="N24" s="102"/>
      <c r="O24" s="102"/>
      <c r="P24" s="102"/>
      <c r="Q24" s="102"/>
      <c r="DY24" s="100"/>
    </row>
    <row r="25" spans="1:129" ht="15">
      <c r="A25" s="106">
        <v>21</v>
      </c>
      <c r="B25" s="107"/>
      <c r="C25" s="105"/>
      <c r="D25" s="105"/>
      <c r="E25" s="105"/>
      <c r="F25" s="105"/>
      <c r="G25" s="105"/>
      <c r="H25" s="105"/>
      <c r="I25" s="105"/>
      <c r="J25" s="109"/>
      <c r="K25" s="105"/>
      <c r="L25" s="106"/>
      <c r="M25" s="103"/>
      <c r="N25" s="102"/>
      <c r="O25" s="102"/>
      <c r="P25" s="102"/>
      <c r="Q25" s="102"/>
      <c r="DY25" s="100"/>
    </row>
    <row r="26" spans="1:129" ht="15">
      <c r="A26" s="106">
        <v>22</v>
      </c>
      <c r="B26" s="107"/>
      <c r="C26" s="105"/>
      <c r="D26" s="105"/>
      <c r="E26" s="105"/>
      <c r="F26" s="105"/>
      <c r="G26" s="105"/>
      <c r="H26" s="105"/>
      <c r="I26" s="105"/>
      <c r="J26" s="104"/>
      <c r="K26" s="105"/>
      <c r="L26" s="106"/>
      <c r="M26" s="103"/>
      <c r="N26" s="102"/>
      <c r="O26" s="102"/>
      <c r="P26" s="102"/>
      <c r="Q26" s="102"/>
      <c r="DY26" s="100"/>
    </row>
    <row r="27" spans="1:129" ht="15">
      <c r="A27" s="106">
        <v>23</v>
      </c>
      <c r="B27" s="107"/>
      <c r="C27" s="105"/>
      <c r="D27" s="105"/>
      <c r="E27" s="105"/>
      <c r="F27" s="105"/>
      <c r="G27" s="105"/>
      <c r="H27" s="105"/>
      <c r="I27" s="105"/>
      <c r="J27" s="104"/>
      <c r="K27" s="105"/>
      <c r="L27" s="106"/>
      <c r="M27" s="103"/>
      <c r="N27" s="102"/>
      <c r="O27" s="102"/>
      <c r="P27" s="102"/>
      <c r="Q27" s="102"/>
      <c r="DY27" s="100"/>
    </row>
    <row r="28" spans="1:129" ht="15">
      <c r="A28" s="106">
        <v>24</v>
      </c>
      <c r="B28" s="108"/>
      <c r="C28" s="105"/>
      <c r="D28" s="105"/>
      <c r="E28" s="105"/>
      <c r="F28" s="105"/>
      <c r="G28" s="105"/>
      <c r="H28" s="105"/>
      <c r="I28" s="105"/>
      <c r="J28" s="104"/>
      <c r="K28" s="105"/>
      <c r="L28" s="106"/>
      <c r="M28" s="103"/>
      <c r="N28" s="102"/>
      <c r="O28" s="102"/>
      <c r="P28" s="102"/>
      <c r="Q28" s="102"/>
      <c r="DY28" s="100"/>
    </row>
    <row r="29" spans="1:129" ht="15">
      <c r="A29" s="106">
        <v>25</v>
      </c>
      <c r="B29" s="107"/>
      <c r="C29" s="105"/>
      <c r="D29" s="105"/>
      <c r="E29" s="105"/>
      <c r="F29" s="105"/>
      <c r="G29" s="105"/>
      <c r="H29" s="105"/>
      <c r="I29" s="105"/>
      <c r="J29" s="104"/>
      <c r="K29" s="105"/>
      <c r="L29" s="106"/>
      <c r="M29" s="103"/>
      <c r="N29" s="102"/>
      <c r="O29" s="102"/>
      <c r="P29" s="102"/>
      <c r="Q29" s="102"/>
      <c r="DY29" s="100"/>
    </row>
    <row r="30" spans="1:129" ht="15">
      <c r="A30" s="106">
        <v>26</v>
      </c>
      <c r="B30" s="107"/>
      <c r="C30" s="105"/>
      <c r="D30" s="105"/>
      <c r="E30" s="105"/>
      <c r="F30" s="105"/>
      <c r="G30" s="105"/>
      <c r="H30" s="105"/>
      <c r="I30" s="105"/>
      <c r="J30" s="104"/>
      <c r="K30" s="105"/>
      <c r="L30" s="106"/>
      <c r="M30" s="103"/>
      <c r="N30" s="102"/>
      <c r="O30" s="102"/>
      <c r="P30" s="102"/>
      <c r="Q30" s="102"/>
      <c r="DY30" s="100"/>
    </row>
    <row r="31" spans="1:129" ht="15">
      <c r="A31" s="106">
        <v>27</v>
      </c>
      <c r="B31" s="107"/>
      <c r="C31" s="105"/>
      <c r="D31" s="105"/>
      <c r="E31" s="105"/>
      <c r="F31" s="105"/>
      <c r="G31" s="105"/>
      <c r="H31" s="105"/>
      <c r="I31" s="105"/>
      <c r="J31" s="104"/>
      <c r="K31" s="105"/>
      <c r="L31" s="106"/>
      <c r="M31" s="103"/>
      <c r="N31" s="102"/>
      <c r="O31" s="102"/>
      <c r="P31" s="102"/>
      <c r="Q31" s="102"/>
      <c r="DY31" s="100"/>
    </row>
    <row r="32" spans="1:129" ht="15">
      <c r="A32" s="106">
        <v>28</v>
      </c>
      <c r="B32" s="107"/>
      <c r="C32" s="105"/>
      <c r="D32" s="105"/>
      <c r="E32" s="105"/>
      <c r="F32" s="105"/>
      <c r="G32" s="105"/>
      <c r="H32" s="105"/>
      <c r="I32" s="105"/>
      <c r="J32" s="104"/>
      <c r="K32" s="105"/>
      <c r="L32" s="106"/>
      <c r="M32" s="103"/>
      <c r="N32" s="102"/>
      <c r="O32" s="102"/>
      <c r="P32" s="102"/>
      <c r="Q32" s="102"/>
      <c r="DY32" s="100"/>
    </row>
    <row r="33" spans="1:139" ht="15">
      <c r="A33" s="106">
        <v>29</v>
      </c>
      <c r="B33" s="107"/>
      <c r="C33" s="105"/>
      <c r="D33" s="105"/>
      <c r="E33" s="105"/>
      <c r="F33" s="105"/>
      <c r="G33" s="105"/>
      <c r="H33" s="105"/>
      <c r="I33" s="105"/>
      <c r="J33" s="104"/>
      <c r="K33" s="105"/>
      <c r="L33" s="105"/>
      <c r="M33" s="103"/>
      <c r="N33" s="102"/>
      <c r="O33" s="102"/>
      <c r="P33" s="102"/>
      <c r="Q33" s="102"/>
      <c r="DY33" s="100"/>
    </row>
    <row r="34" spans="1:139" ht="15">
      <c r="A34" s="106">
        <v>30</v>
      </c>
      <c r="B34" s="107"/>
      <c r="C34" s="105"/>
      <c r="D34" s="105"/>
      <c r="E34" s="105"/>
      <c r="F34" s="105"/>
      <c r="G34" s="105"/>
      <c r="H34" s="105"/>
      <c r="I34" s="105"/>
      <c r="J34" s="104"/>
      <c r="K34" s="105"/>
      <c r="L34" s="105"/>
      <c r="M34" s="103"/>
      <c r="N34" s="102"/>
      <c r="O34" s="102"/>
      <c r="P34" s="102"/>
      <c r="Q34" s="102"/>
      <c r="DY34" s="100"/>
    </row>
    <row r="35" spans="1:139">
      <c r="A35" s="106">
        <v>31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39">
      <c r="A36" s="106">
        <v>32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</row>
    <row r="37" spans="1:139">
      <c r="A37" s="106">
        <v>33</v>
      </c>
      <c r="B37" s="97"/>
      <c r="C37" s="97"/>
      <c r="D37" s="97"/>
      <c r="E37" s="97"/>
      <c r="F37" s="97"/>
      <c r="G37" s="97"/>
      <c r="H37" s="97"/>
      <c r="I37" s="97"/>
      <c r="J37" s="97"/>
      <c r="K37" s="105"/>
      <c r="L37" s="105"/>
    </row>
    <row r="38" spans="1:139">
      <c r="A38" s="106">
        <v>34</v>
      </c>
      <c r="B38" s="97"/>
      <c r="C38" s="97"/>
      <c r="D38" s="97"/>
      <c r="E38" s="97"/>
      <c r="F38" s="97"/>
      <c r="G38" s="97"/>
      <c r="H38" s="97"/>
      <c r="I38" s="97"/>
      <c r="J38" s="97"/>
      <c r="K38" s="105"/>
      <c r="L38" s="105"/>
    </row>
    <row r="39" spans="1:139">
      <c r="A39" s="106">
        <v>35</v>
      </c>
      <c r="B39" s="97"/>
      <c r="C39" s="97"/>
      <c r="D39" s="97"/>
      <c r="E39" s="97"/>
      <c r="F39" s="97"/>
      <c r="G39" s="97"/>
      <c r="H39" s="97"/>
      <c r="I39" s="97"/>
      <c r="J39" s="97"/>
      <c r="K39" s="105"/>
      <c r="L39" s="105"/>
    </row>
    <row r="40" spans="1:139" ht="15">
      <c r="A40" s="86"/>
      <c r="B40" s="17"/>
      <c r="C40" s="17"/>
      <c r="D40" s="17"/>
      <c r="E40" s="17"/>
      <c r="F40" s="17"/>
      <c r="G40" s="17"/>
      <c r="H40" s="17"/>
      <c r="I40" s="17"/>
      <c r="J40" s="104"/>
      <c r="K40" s="17"/>
      <c r="L40" s="17"/>
      <c r="M40" s="103"/>
      <c r="N40" s="102"/>
      <c r="O40" s="102"/>
      <c r="P40" s="102"/>
      <c r="Q40" s="102"/>
      <c r="R40" s="23"/>
      <c r="S40" s="23"/>
      <c r="T40" s="23"/>
      <c r="U40" s="23"/>
      <c r="V40" s="23"/>
      <c r="W40" s="24"/>
      <c r="X40" s="24"/>
      <c r="Y40" s="101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99"/>
      <c r="AN40" s="99"/>
      <c r="AO40" s="99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99"/>
      <c r="BB40" s="23"/>
      <c r="BC40" s="23"/>
      <c r="BD40" s="23"/>
      <c r="BE40" s="23"/>
      <c r="BF40" s="99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99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99"/>
      <c r="CT40" s="23"/>
      <c r="CU40" s="99"/>
      <c r="CV40" s="99"/>
      <c r="CW40" s="99"/>
      <c r="CX40" s="23"/>
      <c r="CY40" s="23"/>
      <c r="CZ40" s="23"/>
      <c r="DA40" s="23"/>
      <c r="DB40" s="99"/>
      <c r="DC40" s="23"/>
      <c r="DD40" s="23"/>
      <c r="DE40" s="23"/>
      <c r="DF40" s="99"/>
      <c r="DG40" s="99"/>
      <c r="DH40" s="99"/>
      <c r="DI40" s="99"/>
      <c r="DJ40" s="99"/>
      <c r="DK40" s="99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00"/>
      <c r="DZ40" s="99"/>
      <c r="EA40" s="23"/>
      <c r="EB40" s="23"/>
    </row>
    <row r="41" spans="1:139">
      <c r="A41" s="87" t="s">
        <v>97</v>
      </c>
      <c r="B41" s="86">
        <f t="shared" ref="B41" si="0">COUNT(B5:B39)</f>
        <v>3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</row>
    <row r="42" spans="1:139" s="96" customFormat="1">
      <c r="EF42" s="84"/>
      <c r="EG42" s="84"/>
      <c r="EH42" s="84"/>
      <c r="EI42" s="84"/>
    </row>
    <row r="43" spans="1:139">
      <c r="A43" s="87" t="s">
        <v>98</v>
      </c>
      <c r="C43" s="89">
        <v>1</v>
      </c>
      <c r="D43" s="89"/>
      <c r="E43" s="86"/>
      <c r="F43" s="86"/>
      <c r="G43" s="86"/>
      <c r="H43" s="86"/>
      <c r="I43" s="86"/>
      <c r="J43" s="86"/>
      <c r="K43" s="86"/>
      <c r="L43" s="86"/>
    </row>
    <row r="44" spans="1:139">
      <c r="A44" s="86"/>
      <c r="C44" s="86"/>
      <c r="D44" s="86"/>
      <c r="E44" s="86"/>
      <c r="F44" s="86"/>
      <c r="G44" s="86"/>
      <c r="H44" s="86"/>
      <c r="I44" s="86"/>
      <c r="J44" s="86"/>
      <c r="K44" s="86"/>
      <c r="L44" s="86"/>
    </row>
    <row r="45" spans="1:139">
      <c r="A45" s="86"/>
      <c r="C45" s="86"/>
      <c r="D45" s="86"/>
      <c r="E45" s="86"/>
      <c r="F45" s="86"/>
      <c r="G45" s="86"/>
      <c r="H45" s="86"/>
      <c r="I45" s="97"/>
      <c r="J45" s="97"/>
    </row>
    <row r="46" spans="1:139">
      <c r="A46" s="87" t="s">
        <v>99</v>
      </c>
      <c r="C46" s="86">
        <f>SUM(B41:EB41)</f>
        <v>3</v>
      </c>
      <c r="D46" s="86"/>
      <c r="E46" s="86"/>
      <c r="F46" s="86"/>
      <c r="G46" s="86"/>
      <c r="H46" s="86"/>
      <c r="I46" s="86"/>
      <c r="J46" s="86"/>
      <c r="Q46" s="330" t="s">
        <v>116</v>
      </c>
    </row>
    <row r="47" spans="1:139">
      <c r="A47" s="86"/>
      <c r="C47" s="86"/>
      <c r="D47" s="86"/>
      <c r="E47" s="86"/>
      <c r="F47" s="86"/>
      <c r="G47" s="86"/>
      <c r="H47" s="86"/>
      <c r="I47" s="86"/>
      <c r="J47" s="86"/>
      <c r="Q47" s="331"/>
    </row>
    <row r="48" spans="1:139">
      <c r="A48" s="86"/>
      <c r="C48" s="86"/>
      <c r="D48" s="86"/>
      <c r="E48" s="86"/>
      <c r="F48" s="86"/>
      <c r="G48" s="86"/>
      <c r="H48" s="86"/>
      <c r="I48" s="86"/>
      <c r="J48" s="86"/>
    </row>
    <row r="49" spans="1:132">
      <c r="A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</row>
    <row r="50" spans="1:132">
      <c r="A50" s="86"/>
      <c r="C50" s="86"/>
      <c r="D50" s="86"/>
      <c r="E50" s="86"/>
      <c r="F50" s="86"/>
      <c r="G50" s="86"/>
      <c r="H50" s="86"/>
      <c r="I50" s="97"/>
      <c r="J50" s="97"/>
    </row>
    <row r="51" spans="1:132">
      <c r="A51" s="86"/>
      <c r="C51" s="98">
        <f>C46-1</f>
        <v>2</v>
      </c>
      <c r="D51" s="98"/>
      <c r="E51" s="86"/>
      <c r="F51" s="86"/>
      <c r="G51" s="86"/>
      <c r="H51" s="86"/>
      <c r="I51" s="97"/>
      <c r="J51" s="97"/>
    </row>
    <row r="52" spans="1:132">
      <c r="A52" s="86"/>
      <c r="B52" s="86"/>
      <c r="C52" s="86"/>
      <c r="D52" s="86"/>
      <c r="E52" s="86"/>
      <c r="F52" s="86"/>
      <c r="G52" s="86"/>
      <c r="H52" s="86"/>
      <c r="I52" s="97"/>
      <c r="J52" s="97"/>
    </row>
    <row r="53" spans="1:132">
      <c r="A53" s="86"/>
      <c r="B53" s="86"/>
      <c r="C53" s="86"/>
      <c r="D53" s="86"/>
      <c r="E53" s="86"/>
      <c r="F53" s="86"/>
      <c r="G53" s="86"/>
      <c r="H53" s="86"/>
      <c r="I53" s="97"/>
      <c r="J53" s="97"/>
    </row>
    <row r="54" spans="1:132">
      <c r="A54" s="86"/>
      <c r="B54" s="86"/>
      <c r="C54" s="86"/>
      <c r="D54" s="86"/>
      <c r="E54" s="86"/>
      <c r="F54" s="86"/>
      <c r="G54" s="86"/>
      <c r="H54" s="86"/>
      <c r="I54" s="97"/>
      <c r="J54" s="97"/>
    </row>
    <row r="55" spans="1:132">
      <c r="A55" s="86"/>
      <c r="B55" s="86"/>
      <c r="C55" s="86"/>
      <c r="D55" s="86"/>
      <c r="E55" s="86"/>
      <c r="F55" s="86"/>
      <c r="G55" s="95"/>
      <c r="H55" s="86"/>
      <c r="I55" s="97"/>
      <c r="J55" s="97"/>
    </row>
    <row r="56" spans="1:132">
      <c r="A56" s="87" t="s">
        <v>100</v>
      </c>
      <c r="B56" s="86"/>
      <c r="C56" s="86"/>
      <c r="D56" s="86"/>
      <c r="E56" s="86"/>
      <c r="F56" s="86"/>
      <c r="G56" s="86"/>
      <c r="H56" s="86"/>
      <c r="I56" s="97"/>
      <c r="J56" s="97"/>
    </row>
    <row r="57" spans="1:132">
      <c r="A57" s="86"/>
      <c r="B57" s="86"/>
      <c r="C57" s="86"/>
      <c r="D57" s="86"/>
      <c r="E57" s="86"/>
      <c r="F57" s="86"/>
      <c r="G57" s="86"/>
      <c r="H57" s="86"/>
      <c r="I57" s="97"/>
      <c r="J57" s="97"/>
    </row>
    <row r="58" spans="1:132">
      <c r="A58" s="86" t="s">
        <v>101</v>
      </c>
      <c r="B58" s="96">
        <f t="shared" ref="B58" si="1">AVERAGE(B5:B39)</f>
        <v>9.9488883279263973E-5</v>
      </c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</row>
    <row r="59" spans="1:132">
      <c r="A59" s="86"/>
      <c r="B59" s="86"/>
      <c r="C59" s="97"/>
      <c r="D59" s="86"/>
      <c r="E59" s="86"/>
      <c r="F59" s="86"/>
      <c r="G59" s="95"/>
      <c r="H59" s="86"/>
      <c r="I59" s="97"/>
      <c r="J59" s="86"/>
    </row>
    <row r="60" spans="1:132">
      <c r="A60" s="86"/>
      <c r="B60" s="86"/>
      <c r="C60" s="86"/>
      <c r="D60" s="86"/>
      <c r="E60" s="86"/>
      <c r="F60" s="86"/>
      <c r="G60" s="86"/>
      <c r="H60" s="86"/>
      <c r="I60" s="86"/>
      <c r="J60" s="86"/>
    </row>
    <row r="61" spans="1:132">
      <c r="A61" s="86"/>
      <c r="B61" s="86"/>
      <c r="C61" s="86"/>
      <c r="D61" s="86"/>
      <c r="E61" s="86"/>
      <c r="F61" s="86"/>
      <c r="G61" s="86"/>
      <c r="H61" s="86"/>
      <c r="I61" s="86"/>
      <c r="J61" s="86"/>
    </row>
    <row r="62" spans="1:132">
      <c r="A62" s="86"/>
      <c r="B62" s="95"/>
      <c r="C62" s="95"/>
      <c r="D62" s="95"/>
      <c r="E62" s="95"/>
      <c r="F62" s="95"/>
      <c r="G62" s="95"/>
      <c r="H62" s="95"/>
      <c r="I62" s="95"/>
      <c r="J62" s="95"/>
      <c r="K62" s="94"/>
    </row>
    <row r="63" spans="1:132">
      <c r="A63" s="86"/>
      <c r="B63" s="86"/>
      <c r="C63" s="86"/>
      <c r="D63" s="86"/>
      <c r="E63" s="86"/>
      <c r="F63" s="86"/>
      <c r="G63" s="86"/>
      <c r="H63" s="86"/>
      <c r="I63" s="86"/>
      <c r="J63" s="86"/>
    </row>
    <row r="64" spans="1:132">
      <c r="A64" s="86"/>
      <c r="B64" s="86"/>
      <c r="C64" s="86"/>
      <c r="D64" s="86"/>
      <c r="E64" s="86"/>
      <c r="F64" s="86"/>
      <c r="G64" s="86"/>
      <c r="H64" s="86"/>
      <c r="I64" s="86"/>
      <c r="J64" s="86"/>
    </row>
    <row r="65" spans="1:12" s="84" customFormat="1">
      <c r="A65" s="86"/>
      <c r="C65" s="96">
        <f>AVERAGE(B5:EB39)</f>
        <v>9.9488883279263973E-5</v>
      </c>
      <c r="D65" s="96"/>
      <c r="E65" s="86"/>
      <c r="F65" s="86"/>
      <c r="G65" s="86"/>
      <c r="H65" s="86"/>
      <c r="I65" s="86"/>
      <c r="J65" s="86"/>
    </row>
    <row r="66" spans="1:12" s="84" customFormat="1">
      <c r="A66" s="87" t="s">
        <v>102</v>
      </c>
      <c r="B66" s="86"/>
      <c r="C66" s="86"/>
      <c r="D66" s="86"/>
      <c r="E66" s="86"/>
      <c r="F66" s="86"/>
      <c r="G66" s="86"/>
      <c r="H66" s="86"/>
      <c r="I66" s="86"/>
      <c r="J66" s="86"/>
    </row>
    <row r="67" spans="1:12" s="84" customFormat="1">
      <c r="A67" s="86"/>
      <c r="B67" s="86"/>
      <c r="C67" s="86"/>
      <c r="D67" s="86"/>
      <c r="E67" s="86"/>
      <c r="F67" s="86"/>
      <c r="G67" s="86"/>
      <c r="H67" s="86"/>
      <c r="I67" s="86"/>
      <c r="J67" s="86"/>
    </row>
    <row r="68" spans="1:12" s="84" customFormat="1">
      <c r="A68" s="86"/>
      <c r="B68" s="86"/>
      <c r="C68" s="86"/>
      <c r="D68" s="86"/>
      <c r="E68" s="86"/>
      <c r="F68" s="86"/>
      <c r="G68" s="86"/>
      <c r="H68" s="86"/>
      <c r="I68" s="86"/>
      <c r="J68" s="86"/>
    </row>
    <row r="69" spans="1:12" s="84" customFormat="1">
      <c r="A69" s="86"/>
      <c r="B69" s="86"/>
      <c r="C69" s="86"/>
      <c r="D69" s="86"/>
      <c r="E69" s="86"/>
      <c r="F69" s="86"/>
      <c r="G69" s="86"/>
      <c r="H69" s="86"/>
      <c r="I69" s="86"/>
      <c r="J69" s="86"/>
    </row>
    <row r="70" spans="1:12" s="84" customFormat="1">
      <c r="A70" s="87" t="s">
        <v>103</v>
      </c>
      <c r="B70" s="95"/>
      <c r="C70" s="93">
        <f>VAR(B5:EB39)</f>
        <v>1.1880875089596203E-9</v>
      </c>
      <c r="D70" s="93"/>
      <c r="E70" s="95"/>
      <c r="F70" s="95"/>
      <c r="G70" s="95"/>
      <c r="H70" s="95"/>
      <c r="I70" s="95"/>
      <c r="J70" s="95"/>
      <c r="K70" s="94"/>
    </row>
    <row r="71" spans="1:12" s="84" customFormat="1">
      <c r="A71" s="86"/>
      <c r="B71" s="86"/>
      <c r="C71" s="86"/>
      <c r="D71" s="86"/>
      <c r="E71" s="86"/>
      <c r="F71" s="86"/>
      <c r="G71" s="86"/>
      <c r="H71" s="86"/>
      <c r="I71" s="86"/>
      <c r="J71" s="86"/>
    </row>
    <row r="72" spans="1:12" s="84" customFormat="1">
      <c r="A72" s="86"/>
      <c r="B72" s="86"/>
      <c r="C72" s="86"/>
      <c r="D72" s="86"/>
      <c r="E72" s="86"/>
      <c r="F72" s="86"/>
      <c r="G72" s="86"/>
      <c r="H72" s="86"/>
      <c r="I72" s="86"/>
      <c r="J72" s="86"/>
    </row>
    <row r="73" spans="1:12" s="84" customFormat="1">
      <c r="A73" s="86"/>
      <c r="B73" s="86"/>
      <c r="C73" s="86"/>
      <c r="D73" s="86"/>
      <c r="E73" s="86"/>
      <c r="F73" s="86"/>
      <c r="G73" s="86"/>
      <c r="H73" s="86"/>
      <c r="I73" s="86"/>
      <c r="J73" s="86"/>
    </row>
    <row r="74" spans="1:12" s="84" customForma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</row>
    <row r="75" spans="1:12" s="84" customForma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</row>
    <row r="76" spans="1:12" s="84" customFormat="1">
      <c r="A76" s="86" t="s">
        <v>104</v>
      </c>
      <c r="C76" s="86">
        <v>3</v>
      </c>
      <c r="D76" s="86"/>
      <c r="E76" s="86"/>
      <c r="F76" s="86"/>
      <c r="G76" s="86"/>
      <c r="H76" s="86"/>
      <c r="I76" s="86"/>
      <c r="J76" s="86"/>
      <c r="K76" s="86"/>
      <c r="L76" s="86"/>
    </row>
    <row r="77" spans="1:12" s="84" customFormat="1">
      <c r="A77" s="86"/>
      <c r="C77" s="86"/>
      <c r="D77" s="86"/>
      <c r="E77" s="86"/>
      <c r="F77" s="86"/>
      <c r="G77" s="86"/>
      <c r="H77" s="86"/>
      <c r="I77" s="86"/>
      <c r="J77" s="86"/>
      <c r="K77" s="86"/>
      <c r="L77" s="86"/>
    </row>
    <row r="78" spans="1:12" s="84" customFormat="1">
      <c r="A78" s="86"/>
      <c r="C78" s="86"/>
      <c r="D78" s="86"/>
      <c r="E78" s="86"/>
      <c r="F78" s="86"/>
      <c r="G78" s="86"/>
      <c r="H78" s="86"/>
      <c r="I78" s="86"/>
      <c r="J78" s="86"/>
      <c r="K78" s="86"/>
      <c r="L78" s="86"/>
    </row>
    <row r="79" spans="1:12" s="84" customFormat="1">
      <c r="A79" s="86" t="s">
        <v>105</v>
      </c>
      <c r="C79" s="92">
        <f>1/C46+1/C76</f>
        <v>0.66666666666666663</v>
      </c>
      <c r="D79" s="92"/>
      <c r="E79" s="92"/>
      <c r="F79" s="92"/>
      <c r="G79" s="92"/>
      <c r="H79" s="92"/>
      <c r="I79" s="92"/>
      <c r="J79" s="92"/>
      <c r="K79" s="92"/>
      <c r="L79" s="86"/>
    </row>
    <row r="80" spans="1:12" s="84" customFormat="1">
      <c r="A80" s="86"/>
      <c r="C80" s="92"/>
      <c r="D80" s="92"/>
      <c r="E80" s="92"/>
      <c r="F80" s="92"/>
      <c r="G80" s="92"/>
      <c r="H80" s="92"/>
      <c r="I80" s="92"/>
      <c r="J80" s="92"/>
      <c r="K80" s="92"/>
      <c r="L80" s="86"/>
    </row>
    <row r="81" spans="1:12" s="84" customFormat="1">
      <c r="A81" s="86"/>
      <c r="C81" s="92"/>
      <c r="D81" s="92"/>
      <c r="E81" s="92"/>
      <c r="F81" s="92"/>
      <c r="G81" s="92"/>
      <c r="H81" s="92"/>
      <c r="I81" s="92"/>
      <c r="J81" s="92"/>
      <c r="K81" s="92"/>
      <c r="L81" s="86"/>
    </row>
    <row r="82" spans="1:12" s="84" customFormat="1">
      <c r="A82" s="86"/>
      <c r="C82" s="92"/>
      <c r="D82" s="92"/>
      <c r="E82" s="92"/>
      <c r="F82" s="92"/>
      <c r="G82" s="92"/>
      <c r="H82" s="92"/>
      <c r="I82" s="92"/>
      <c r="J82" s="92"/>
      <c r="K82" s="92"/>
      <c r="L82" s="86"/>
    </row>
    <row r="83" spans="1:12" s="84" customFormat="1">
      <c r="A83" s="86" t="s">
        <v>106</v>
      </c>
      <c r="C83" s="93">
        <f>C70*C79</f>
        <v>7.920583393064135E-10</v>
      </c>
      <c r="D83" s="93"/>
      <c r="E83" s="92"/>
      <c r="F83" s="92"/>
      <c r="G83" s="92"/>
      <c r="H83" s="92"/>
      <c r="I83" s="92"/>
      <c r="J83" s="92"/>
      <c r="K83" s="92"/>
      <c r="L83" s="86"/>
    </row>
    <row r="84" spans="1:12" s="84" customForma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</row>
    <row r="85" spans="1:12" s="84" customForma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</row>
    <row r="86" spans="1:12" s="84" customForma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</row>
    <row r="87" spans="1:12" s="84" customFormat="1">
      <c r="A87" s="86"/>
      <c r="B87" s="86"/>
      <c r="C87" s="86"/>
      <c r="D87" s="86"/>
      <c r="E87" s="86"/>
      <c r="F87" s="86"/>
      <c r="G87" s="86"/>
      <c r="H87" s="86"/>
      <c r="I87" s="86"/>
      <c r="J87" s="86"/>
    </row>
    <row r="88" spans="1:12" s="84" customFormat="1">
      <c r="A88" s="86"/>
      <c r="B88" s="86"/>
      <c r="C88" s="86"/>
      <c r="D88" s="86"/>
      <c r="E88" s="86"/>
      <c r="F88" s="86"/>
      <c r="G88" s="86"/>
      <c r="H88" s="86"/>
      <c r="I88" s="86"/>
      <c r="J88" s="86"/>
    </row>
    <row r="89" spans="1:12" s="84" customFormat="1">
      <c r="A89" s="87" t="s">
        <v>107</v>
      </c>
      <c r="B89" s="86"/>
      <c r="C89" s="93">
        <f>SQRT(C83)</f>
        <v>2.8143531038347222E-5</v>
      </c>
      <c r="D89" s="86"/>
      <c r="E89" s="86"/>
      <c r="F89" s="86"/>
      <c r="G89" s="86"/>
      <c r="H89" s="86"/>
      <c r="I89" s="86"/>
      <c r="J89" s="86"/>
    </row>
    <row r="90" spans="1:12" s="84" customForma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</row>
    <row r="91" spans="1:12" s="84" customForma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</row>
    <row r="92" spans="1:12" s="84" customFormat="1">
      <c r="A92" s="87" t="s">
        <v>108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</row>
    <row r="93" spans="1:12" s="84" customForma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</row>
    <row r="94" spans="1:12" s="84" customForma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</row>
    <row r="95" spans="1:12" s="84" customFormat="1" ht="64.5">
      <c r="A95" s="86" t="s">
        <v>109</v>
      </c>
      <c r="B95" s="91" t="s">
        <v>110</v>
      </c>
      <c r="C95" s="204">
        <f>TINV(2*0.01,C51)</f>
        <v>6.9645567339634358</v>
      </c>
      <c r="D95" s="90"/>
      <c r="E95" s="86"/>
      <c r="F95" s="86"/>
      <c r="G95" s="86"/>
      <c r="I95" s="86"/>
      <c r="J95" s="86"/>
      <c r="K95" s="89"/>
      <c r="L95" s="86"/>
    </row>
    <row r="96" spans="1:12" s="84" customForma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</row>
    <row r="97" spans="1:12" s="84" customForma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</row>
    <row r="98" spans="1:12" s="84" customFormat="1">
      <c r="A98" s="15" t="s">
        <v>111</v>
      </c>
      <c r="B98" s="15"/>
      <c r="C98" s="40">
        <f>C65+C95*C89</f>
        <v>2.9549610188989411E-4</v>
      </c>
      <c r="D98" s="15" t="str">
        <f>D102</f>
        <v>lb/MW</v>
      </c>
      <c r="E98" s="86"/>
      <c r="G98" s="86"/>
      <c r="H98" s="86"/>
      <c r="I98" s="86"/>
      <c r="J98" s="86"/>
      <c r="K98" s="86"/>
      <c r="L98" s="86"/>
    </row>
    <row r="99" spans="1:12" s="84" customFormat="1">
      <c r="A99" s="15"/>
      <c r="B99" s="15"/>
      <c r="C99" s="15"/>
      <c r="D99" s="15"/>
      <c r="E99" s="86"/>
      <c r="F99" s="86"/>
      <c r="G99" s="86"/>
      <c r="H99" s="86"/>
      <c r="I99" s="86"/>
      <c r="J99" s="86"/>
      <c r="K99" s="86"/>
      <c r="L99" s="86"/>
    </row>
    <row r="100" spans="1:12" s="84" customFormat="1">
      <c r="A100" s="15"/>
      <c r="B100" s="15"/>
      <c r="C100" s="15"/>
      <c r="D100" s="15"/>
      <c r="E100" s="86"/>
      <c r="F100" s="86"/>
      <c r="G100" s="86"/>
      <c r="H100" s="86"/>
      <c r="I100" s="86"/>
      <c r="J100" s="86"/>
    </row>
    <row r="101" spans="1:12" s="84" customFormat="1">
      <c r="A101" s="15"/>
      <c r="B101" s="15"/>
      <c r="C101" s="15"/>
      <c r="D101" s="15"/>
      <c r="E101" s="86"/>
      <c r="F101" s="86"/>
      <c r="G101" s="86"/>
      <c r="H101" s="86"/>
      <c r="I101" s="86"/>
      <c r="J101" s="86"/>
    </row>
    <row r="102" spans="1:12" s="84" customFormat="1">
      <c r="A102" s="15" t="s">
        <v>323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9.6254681647940075E-6</v>
      </c>
      <c r="D102" s="15" t="str">
        <f>IFERROR(IF(FIND("MM",B1,1)&gt;0,"lb/MMBtu","lb/MW"),"lb/MW")</f>
        <v>lb/MW</v>
      </c>
      <c r="E102" s="86"/>
      <c r="F102" s="86"/>
      <c r="G102" s="86"/>
      <c r="H102" s="86"/>
      <c r="I102" s="86"/>
      <c r="J102" s="86"/>
    </row>
    <row r="103" spans="1:12" s="84" customFormat="1">
      <c r="A103" s="15"/>
      <c r="B103" s="15"/>
      <c r="C103" s="15"/>
      <c r="D103" s="15"/>
      <c r="E103" s="86"/>
      <c r="F103" s="86"/>
      <c r="G103" s="86"/>
      <c r="H103" s="86"/>
      <c r="I103" s="86"/>
      <c r="J103" s="86"/>
    </row>
    <row r="104" spans="1:12" s="84" customFormat="1">
      <c r="A104" s="15"/>
      <c r="B104" s="15" t="s">
        <v>313</v>
      </c>
      <c r="C104" s="40">
        <f>IFERROR(IF(FIND("MM",B1,1)&gt;0,IF(C98&lt;C102,C102*1,C98*1),IF(C98&lt;C102,C102*1000,C98*1000)),IF(C98&lt;C102,C102*1000,C98*1000))</f>
        <v>0.29549610188989411</v>
      </c>
      <c r="D104" s="15" t="str">
        <f>IFERROR(IF(FIND("MM",B1,1)&gt;0,"lb/MMBtu","lb/GW"),"lb/GW")</f>
        <v>lb/GW</v>
      </c>
      <c r="E104" s="86"/>
      <c r="F104" s="86"/>
      <c r="G104" s="86"/>
      <c r="H104" s="86"/>
      <c r="I104" s="86"/>
      <c r="J104" s="86"/>
    </row>
    <row r="105" spans="1:12" s="84" customFormat="1">
      <c r="A105" s="86"/>
      <c r="B105" s="88"/>
      <c r="C105" s="86"/>
      <c r="D105" s="86"/>
      <c r="E105" s="86"/>
      <c r="F105" s="86"/>
      <c r="G105" s="86"/>
      <c r="H105" s="86"/>
      <c r="I105" s="86"/>
      <c r="J105" s="86"/>
    </row>
    <row r="106" spans="1:12" s="84" customForma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</row>
    <row r="107" spans="1:12" s="84" customForma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</row>
    <row r="108" spans="1:12" s="84" customForma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</row>
    <row r="109" spans="1:12" s="84" customFormat="1">
      <c r="A109" s="86"/>
      <c r="B109" s="88"/>
      <c r="C109" s="86"/>
      <c r="D109" s="86"/>
      <c r="E109" s="86"/>
      <c r="F109" s="86"/>
      <c r="G109" s="86"/>
      <c r="H109" s="86"/>
      <c r="I109" s="86"/>
      <c r="J109" s="86"/>
    </row>
    <row r="110" spans="1:12" s="84" customForma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</row>
    <row r="111" spans="1:12" s="84" customForma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</row>
    <row r="112" spans="1:12" s="84" customForma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</row>
    <row r="113" spans="1:10" s="84" customForma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</row>
    <row r="114" spans="1:10" s="84" customForma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</row>
    <row r="115" spans="1:10" s="84" customForma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</row>
    <row r="116" spans="1:10" s="84" customForma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</row>
    <row r="117" spans="1:10" s="84" customFormat="1">
      <c r="A117" s="86"/>
      <c r="B117" s="86"/>
      <c r="C117" s="86"/>
      <c r="D117" s="87"/>
      <c r="E117" s="86"/>
      <c r="F117" s="86"/>
      <c r="G117" s="86"/>
      <c r="H117" s="86"/>
      <c r="I117" s="86"/>
      <c r="J117" s="86"/>
    </row>
    <row r="118" spans="1:10" s="84" customForma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</row>
    <row r="119" spans="1:10" s="84" customForma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</row>
    <row r="120" spans="1:10" s="84" customForma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</row>
    <row r="121" spans="1:10" s="84" customForma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</row>
    <row r="122" spans="1:10" s="84" customForma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</row>
    <row r="123" spans="1:10" s="84" customForma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</row>
    <row r="124" spans="1:10" s="84" customForma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</row>
    <row r="125" spans="1:10" s="84" customForma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</row>
    <row r="126" spans="1:10" s="84" customForma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</row>
    <row r="127" spans="1:10" s="84" customForma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</row>
    <row r="128" spans="1:10" s="84" customForma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</row>
    <row r="129" spans="1:10" s="84" customForma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</row>
    <row r="130" spans="1:10" s="84" customForma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</row>
    <row r="131" spans="1:10" s="84" customForma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</row>
    <row r="132" spans="1:10" s="84" customForma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</row>
    <row r="133" spans="1:10" s="84" customForma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</row>
    <row r="134" spans="1:10" s="84" customForma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</row>
    <row r="135" spans="1:10" s="84" customForma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</row>
    <row r="136" spans="1:10" s="84" customForma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</row>
    <row r="137" spans="1:10" s="84" customForma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</row>
    <row r="138" spans="1:10" s="84" customForma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0" s="84" customForma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0" s="84" customForma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</row>
    <row r="141" spans="1:10" s="84" customForma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</row>
    <row r="142" spans="1:10" s="84" customForma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</row>
    <row r="143" spans="1:10" s="84" customForma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</row>
    <row r="144" spans="1:10" s="84" customForma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</row>
    <row r="145" spans="1:10" s="84" customForma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</row>
    <row r="146" spans="1:10" s="84" customForma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</row>
    <row r="147" spans="1:10" s="84" customForma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</row>
    <row r="148" spans="1:10" s="84" customForma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</row>
    <row r="149" spans="1:10" s="84" customForma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0" s="84" customForma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</row>
    <row r="151" spans="1:10" s="84" customForma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</row>
    <row r="152" spans="1:10" s="84" customForma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</row>
    <row r="153" spans="1:10" s="84" customForma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</row>
    <row r="154" spans="1:10" s="84" customForma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</row>
    <row r="155" spans="1:10" s="84" customForma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</row>
    <row r="156" spans="1:10" s="84" customForma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</row>
    <row r="157" spans="1:10" s="84" customForma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0" s="84" customForma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0" s="84" customForma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</row>
    <row r="160" spans="1:10" s="84" customForma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</row>
    <row r="161" spans="1:10" s="84" customForma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</row>
    <row r="162" spans="1:10" s="84" customForma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</row>
    <row r="163" spans="1:10" s="84" customForma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</row>
    <row r="164" spans="1:10" s="84" customForma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</row>
    <row r="165" spans="1:10" s="84" customForma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</row>
    <row r="166" spans="1:10" s="84" customForma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</row>
    <row r="167" spans="1:10" s="84" customForma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</row>
    <row r="168" spans="1:10" s="84" customForma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</row>
    <row r="169" spans="1:10" s="84" customForma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</row>
    <row r="170" spans="1:10" s="84" customForma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</row>
    <row r="171" spans="1:10" s="84" customForma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0" s="84" customForma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</row>
    <row r="173" spans="1:10" s="84" customForma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</row>
    <row r="174" spans="1:10" s="84" customForma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</row>
    <row r="175" spans="1:10" s="84" customForma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</row>
    <row r="176" spans="1:10" s="84" customForma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</row>
    <row r="177" spans="1:10" s="84" customForma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s="84" customForma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s="84" customForma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s="84" customForma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s="84" customForma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s="84" customForma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s="84" customForma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s="84" customForma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s="84" customForma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s="84" customForma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s="84" customForma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s="84" customForma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s="84" customForma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s="84" customForma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s="84" customForma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</row>
    <row r="192" spans="1:10" s="84" customForma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</row>
    <row r="193" spans="1:10" s="84" customForma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</row>
    <row r="194" spans="1:10" s="84" customForma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</row>
    <row r="195" spans="1:10" s="84" customForma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</row>
    <row r="196" spans="1:10" s="84" customForma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</row>
    <row r="197" spans="1:10" s="84" customForma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</row>
    <row r="198" spans="1:10" s="84" customForma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</row>
    <row r="199" spans="1:10" s="84" customForma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</row>
    <row r="200" spans="1:10" s="84" customForma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 s="84" customForma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</row>
    <row r="202" spans="1:10" s="84" customForma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</row>
    <row r="203" spans="1:10" s="84" customForma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</row>
    <row r="204" spans="1:10" s="84" customForma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</row>
    <row r="205" spans="1:10" s="84" customForma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</row>
    <row r="206" spans="1:10" s="84" customForma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</row>
    <row r="207" spans="1:10" s="84" customForma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84" customForma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84" customForma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</row>
    <row r="210" spans="1:10" s="84" customForma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83969" r:id="rId2"/>
    <oleObject progId="Equation.DSMT4" shapeId="83970" r:id="rId3"/>
    <oleObject progId="Equation.DSMT4" shapeId="83971" r:id="rId4"/>
    <oleObject progId="Equation.DSMT4" shapeId="83972" r:id="rId5"/>
    <oleObject progId="Equation.DSMT4" shapeId="83973" r:id="rId6"/>
    <oleObject progId="Equation.DSMT4" shapeId="83974" r:id="rId7"/>
    <oleObject progId="Equation.DSMT4" shapeId="83975" r:id="rId8"/>
    <oleObject progId="Equation.DSMT4" shapeId="83976" r:id="rId9"/>
    <oleObject progId="Equation.DSMT4" shapeId="83977" r:id="rId10"/>
    <oleObject progId="Equation.DSMT4" shapeId="83978" r:id="rId11"/>
    <oleObject progId="Equation.DSMT4" shapeId="83979" r:id="rId12"/>
  </oleObjects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52">
    <tabColor rgb="FFFFFF00"/>
  </sheetPr>
  <dimension ref="A1:HJ210"/>
  <sheetViews>
    <sheetView topLeftCell="A39" workbookViewId="0">
      <selection activeCell="B5" sqref="B5:B7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 ht="15">
      <c r="A2" s="56"/>
      <c r="B2" s="4">
        <v>7242</v>
      </c>
      <c r="C2" s="4">
        <v>1010</v>
      </c>
      <c r="D2" s="4"/>
      <c r="E2" s="74"/>
      <c r="F2" s="74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 ht="15">
      <c r="A3" s="8" t="s">
        <v>95</v>
      </c>
      <c r="B3" s="4" t="s">
        <v>132</v>
      </c>
      <c r="C3" s="4" t="s">
        <v>128</v>
      </c>
      <c r="D3" s="4"/>
      <c r="E3" s="74"/>
      <c r="F3" s="74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 ht="15">
      <c r="A4" s="56" t="s">
        <v>96</v>
      </c>
      <c r="B4" s="4" t="s">
        <v>133</v>
      </c>
      <c r="C4" s="4" t="s">
        <v>130</v>
      </c>
      <c r="D4" s="4"/>
      <c r="E4" s="74"/>
      <c r="F4" s="7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1.9503688672557473E-3</v>
      </c>
      <c r="C5" s="143">
        <v>1.8799999728798866E-2</v>
      </c>
      <c r="D5" s="143"/>
      <c r="E5" s="61"/>
      <c r="F5" s="61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2.3266226053237915E-3</v>
      </c>
      <c r="C6" s="143">
        <v>1.8200000748038292E-2</v>
      </c>
      <c r="D6" s="143"/>
      <c r="E6" s="61"/>
      <c r="F6" s="61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3.5486582783050835E-4</v>
      </c>
      <c r="C7" s="143">
        <v>2.3000000044703484E-2</v>
      </c>
      <c r="D7" s="143"/>
      <c r="E7" s="61"/>
      <c r="F7" s="61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.75">
      <c r="A8" s="16">
        <v>4</v>
      </c>
      <c r="B8" s="210"/>
      <c r="C8" s="210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1"/>
      <c r="C9" s="61"/>
      <c r="F9" s="68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F10" s="68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1"/>
      <c r="F11" s="68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1"/>
      <c r="E12" s="78"/>
      <c r="F12" s="30"/>
      <c r="G12" s="16"/>
      <c r="H12" s="16"/>
      <c r="I12" s="20"/>
      <c r="J12" s="30"/>
      <c r="K12" s="16"/>
      <c r="L12" s="21"/>
      <c r="V12" s="4"/>
      <c r="AN12" s="31"/>
      <c r="AO12" s="26"/>
      <c r="BE12" s="26"/>
      <c r="BM12" s="23"/>
      <c r="BN12" s="23"/>
      <c r="CF12"/>
      <c r="DX12" s="29"/>
    </row>
    <row r="13" spans="1:218" ht="15">
      <c r="A13" s="16">
        <v>9</v>
      </c>
      <c r="B13" s="61"/>
      <c r="E13" s="16"/>
      <c r="F13" s="30"/>
      <c r="G13" s="16"/>
      <c r="H13" s="16"/>
      <c r="I13" s="20"/>
      <c r="J13" s="30"/>
      <c r="K13" s="16"/>
      <c r="L13" s="21"/>
      <c r="V13" s="4"/>
      <c r="AN13" s="31"/>
      <c r="AO13" s="26"/>
      <c r="BE13" s="26"/>
      <c r="CF13"/>
      <c r="DX13" s="29"/>
    </row>
    <row r="14" spans="1:218" ht="15">
      <c r="A14" s="16">
        <v>10</v>
      </c>
      <c r="B14" s="61"/>
      <c r="E14" s="30"/>
      <c r="F14" s="30"/>
      <c r="G14" s="30"/>
      <c r="H14" s="30"/>
      <c r="I14" s="20"/>
      <c r="J14" s="30"/>
      <c r="K14" s="16"/>
      <c r="L14" s="21"/>
      <c r="V14" s="4"/>
      <c r="AN14" s="31"/>
      <c r="CF14"/>
      <c r="DX14" s="29"/>
    </row>
    <row r="15" spans="1:218" ht="15">
      <c r="A15" s="16">
        <v>11</v>
      </c>
      <c r="B15" s="61"/>
      <c r="E15" s="30"/>
      <c r="F15" s="30"/>
      <c r="G15" s="30"/>
      <c r="H15" s="30"/>
      <c r="I15" s="20"/>
      <c r="J15" s="30"/>
      <c r="K15" s="16"/>
      <c r="L15" s="21"/>
      <c r="V15" s="4"/>
      <c r="AN15" s="31"/>
      <c r="CF15"/>
      <c r="DX15" s="29"/>
    </row>
    <row r="16" spans="1:218" ht="15">
      <c r="A16" s="16">
        <v>12</v>
      </c>
      <c r="B16" s="61"/>
      <c r="E16" s="30"/>
      <c r="F16" s="30"/>
      <c r="G16" s="30"/>
      <c r="H16" s="30"/>
      <c r="I16" s="20"/>
      <c r="J16" s="30"/>
      <c r="K16" s="16"/>
      <c r="L16" s="21"/>
      <c r="V16" s="4"/>
      <c r="AN16" s="31"/>
      <c r="CF16"/>
      <c r="DX16" s="29"/>
    </row>
    <row r="17" spans="1:129" ht="15">
      <c r="A17" s="16">
        <v>13</v>
      </c>
      <c r="B17" s="61"/>
      <c r="C17" s="30"/>
      <c r="D17" s="30"/>
      <c r="E17" s="30"/>
      <c r="F17" s="30"/>
      <c r="G17" s="30"/>
      <c r="H17" s="30"/>
      <c r="I17" s="20"/>
      <c r="J17" s="30"/>
      <c r="K17" s="16"/>
      <c r="L17" s="21"/>
      <c r="V17" s="4"/>
      <c r="AN17" s="31"/>
      <c r="CF17"/>
      <c r="DX17" s="29"/>
    </row>
    <row r="18" spans="1:129" ht="15">
      <c r="A18" s="16">
        <v>14</v>
      </c>
      <c r="B18" s="61"/>
      <c r="C18" s="30"/>
      <c r="D18" s="30"/>
      <c r="E18" s="30"/>
      <c r="F18" s="30"/>
      <c r="G18" s="30"/>
      <c r="H18" s="30"/>
      <c r="I18" s="20"/>
      <c r="J18" s="30"/>
      <c r="K18" s="16"/>
      <c r="L18" s="21"/>
      <c r="V18" s="4"/>
      <c r="AN18" s="31"/>
      <c r="CF18"/>
      <c r="DX18" s="29"/>
    </row>
    <row r="19" spans="1:129" ht="15">
      <c r="A19" s="16">
        <v>15</v>
      </c>
      <c r="B19" s="61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1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>
        <f t="shared" ref="C41" si="0">COUNT(C5:C39)</f>
        <v>3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2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6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5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1.5439524334700157E-3</v>
      </c>
      <c r="C58" s="35">
        <f t="shared" ref="C58" si="1">AVERAGE(C5:C39)</f>
        <v>2.0000000173846882E-2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1.0771976303658448E-2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 ht="22.5">
      <c r="A70" s="34" t="s">
        <v>103</v>
      </c>
      <c r="B70" s="38"/>
      <c r="C70" s="40">
        <f>VAR(B5:EB39)</f>
        <v>1.0536204387800866E-4</v>
      </c>
      <c r="D70" s="40"/>
      <c r="E70" s="177"/>
      <c r="F70" s="178" t="s">
        <v>276</v>
      </c>
      <c r="G70" s="178" t="s">
        <v>277</v>
      </c>
      <c r="H70" s="179"/>
      <c r="I70" s="179"/>
      <c r="J70" s="38"/>
      <c r="K70" s="39"/>
    </row>
    <row r="71" spans="1:12">
      <c r="A71" s="15"/>
      <c r="B71" s="15"/>
      <c r="C71" s="15"/>
      <c r="D71" s="15"/>
      <c r="E71" s="177"/>
      <c r="F71" s="177"/>
      <c r="G71" s="177"/>
      <c r="H71" s="179"/>
      <c r="I71" s="179"/>
      <c r="J71" s="15"/>
    </row>
    <row r="72" spans="1:12">
      <c r="A72" s="15"/>
      <c r="B72" s="15"/>
      <c r="C72" s="15"/>
      <c r="D72" s="15"/>
      <c r="E72" s="180" t="s">
        <v>278</v>
      </c>
      <c r="F72" s="181">
        <f>SKEW(B5:C7)</f>
        <v>9.3300713801290056E-2</v>
      </c>
      <c r="G72" s="181" t="e">
        <f>SKEW(K72:L74)</f>
        <v>#DIV/0!</v>
      </c>
      <c r="H72" s="179"/>
      <c r="I72" s="179"/>
      <c r="J72" s="15"/>
    </row>
    <row r="73" spans="1:12">
      <c r="A73" s="15"/>
      <c r="B73" s="15"/>
      <c r="C73" s="15"/>
      <c r="D73" s="15"/>
      <c r="E73" s="180" t="s">
        <v>279</v>
      </c>
      <c r="F73" s="182">
        <f>SQRT(6/F78)</f>
        <v>1</v>
      </c>
      <c r="G73" s="182" t="e">
        <f>SQRT(6/G78)</f>
        <v>#DIV/0!</v>
      </c>
      <c r="H73" s="179"/>
      <c r="I73" s="179"/>
      <c r="J73" s="15"/>
    </row>
    <row r="74" spans="1:12">
      <c r="A74" s="15"/>
      <c r="B74" s="15"/>
      <c r="C74" s="15"/>
      <c r="D74" s="15"/>
      <c r="E74" s="180" t="s">
        <v>280</v>
      </c>
      <c r="F74" s="183" t="str">
        <f>IF(F72&gt;2*F73,"non-normal","normal")</f>
        <v>normal</v>
      </c>
      <c r="G74" s="182" t="e">
        <f>IF(G72&gt;2*G73,"non-normal","normal")</f>
        <v>#DIV/0!</v>
      </c>
      <c r="H74" s="179"/>
      <c r="I74" s="179"/>
      <c r="J74" s="15"/>
      <c r="K74" s="15"/>
      <c r="L74" s="15"/>
    </row>
    <row r="75" spans="1:12">
      <c r="A75" s="15"/>
      <c r="B75" s="15"/>
      <c r="C75" s="15"/>
      <c r="D75" s="15"/>
      <c r="E75" s="180" t="s">
        <v>281</v>
      </c>
      <c r="F75" s="181">
        <f>KURT(B5:C7)</f>
        <v>-2.9411382882355217</v>
      </c>
      <c r="G75" s="181" t="e">
        <f>KURT(K72:L74)</f>
        <v>#DIV/0!</v>
      </c>
      <c r="H75" s="179"/>
      <c r="I75" s="179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80" t="s">
        <v>282</v>
      </c>
      <c r="F76" s="182">
        <f>SQRT(24/F78)</f>
        <v>2</v>
      </c>
      <c r="G76" s="182" t="e">
        <f>SQRT(24/G78)</f>
        <v>#DIV/0!</v>
      </c>
      <c r="H76" s="179"/>
      <c r="I76" s="179"/>
      <c r="J76" s="15"/>
      <c r="K76" s="15"/>
      <c r="L76" s="15"/>
    </row>
    <row r="77" spans="1:12">
      <c r="A77" s="15"/>
      <c r="C77" s="15"/>
      <c r="D77" s="15"/>
      <c r="E77" s="180" t="s">
        <v>283</v>
      </c>
      <c r="F77" s="183" t="str">
        <f>IF(F75&gt;2*F76,"non-normal","normal")</f>
        <v>normal</v>
      </c>
      <c r="G77" s="182" t="e">
        <f>IF(G75&gt;2*G76,"non-normal","normal")</f>
        <v>#DIV/0!</v>
      </c>
      <c r="H77" s="179"/>
      <c r="I77" s="179"/>
      <c r="J77" s="15"/>
      <c r="K77" s="15"/>
      <c r="L77" s="15"/>
    </row>
    <row r="78" spans="1:12" ht="22.5">
      <c r="A78" s="15"/>
      <c r="C78" s="15"/>
      <c r="D78" s="15"/>
      <c r="E78" s="180" t="s">
        <v>284</v>
      </c>
      <c r="F78" s="184">
        <f>COUNT(B5:C7)</f>
        <v>6</v>
      </c>
      <c r="G78" s="184">
        <f>COUNT(K72:L74)</f>
        <v>0</v>
      </c>
      <c r="H78" s="185" t="s">
        <v>285</v>
      </c>
      <c r="I78" s="186" t="s">
        <v>286</v>
      </c>
      <c r="J78" s="15"/>
      <c r="K78" s="15"/>
      <c r="L78" s="15"/>
    </row>
    <row r="79" spans="1:12">
      <c r="A79" s="15" t="s">
        <v>105</v>
      </c>
      <c r="C79" s="41">
        <f>1/C46+1/C76</f>
        <v>0.5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5.268102193900433E-5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40">
        <f>SQRT(C83)</f>
        <v>7.2581693242169771E-3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3.3649299973503766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3.5195207988564466E-2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304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1.203183520599251E-3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3.5195207988564466E-2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32769" r:id="rId2"/>
    <oleObject progId="Equation.DSMT4" shapeId="32770" r:id="rId3"/>
    <oleObject progId="Equation.DSMT4" shapeId="32771" r:id="rId4"/>
    <oleObject progId="Equation.DSMT4" shapeId="32772" r:id="rId5"/>
    <oleObject progId="Equation.DSMT4" shapeId="32773" r:id="rId6"/>
    <oleObject progId="Equation.DSMT4" shapeId="32774" r:id="rId7"/>
    <oleObject progId="Equation.DSMT4" shapeId="32775" r:id="rId8"/>
    <oleObject progId="Equation.DSMT4" shapeId="32776" r:id="rId9"/>
    <oleObject progId="Equation.DSMT4" shapeId="32777" r:id="rId10"/>
    <oleObject progId="Equation.DSMT4" shapeId="32778" r:id="rId11"/>
    <oleObject progId="Equation.DSMT4" shapeId="32779" r:id="rId12"/>
    <oleObject progId="Equation.DSMT4" shapeId="32780" r:id="rId13"/>
  </oleObjects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53">
    <tabColor rgb="FFFFFF00"/>
  </sheetPr>
  <dimension ref="A1:HJ210"/>
  <sheetViews>
    <sheetView workbookViewId="0">
      <selection activeCell="D7" sqref="D7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>
      <c r="A2" s="56"/>
      <c r="B2" s="4">
        <v>7242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>
      <c r="A3" s="8" t="s">
        <v>95</v>
      </c>
      <c r="B3" s="4" t="s">
        <v>132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>
      <c r="A4" s="56" t="s">
        <v>96</v>
      </c>
      <c r="B4" s="4" t="s">
        <v>133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1.9503688672557473E-3</v>
      </c>
      <c r="C5" s="62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2.3266226053237915E-3</v>
      </c>
      <c r="C6" s="63"/>
      <c r="D6" s="17"/>
      <c r="E6" s="17"/>
      <c r="F6" s="17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3.5486582783050835E-4</v>
      </c>
      <c r="F7" s="17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B8" s="61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1"/>
      <c r="F9" s="68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F10" s="68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1"/>
      <c r="F11" s="68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1"/>
      <c r="F12" s="78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1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1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1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1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1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1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1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1.5439524334700157E-3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1.5439524334700157E-3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103</v>
      </c>
      <c r="B70" s="38"/>
      <c r="C70" s="40">
        <f>VAR(B5:EB39)</f>
        <v>1.095836935636008E-6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105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7.3055795709067202E-7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8.5472683185370516E-4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6.9645567339634358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7.4967459459559706E-3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304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1.203183520599251E-3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7.4967459459559706E-3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20481" r:id="rId2"/>
    <oleObject progId="Equation.DSMT4" shapeId="20482" r:id="rId3"/>
    <oleObject progId="Equation.DSMT4" shapeId="20483" r:id="rId4"/>
    <oleObject progId="Equation.DSMT4" shapeId="20484" r:id="rId5"/>
    <oleObject progId="Equation.DSMT4" shapeId="20485" r:id="rId6"/>
    <oleObject progId="Equation.DSMT4" shapeId="20486" r:id="rId7"/>
    <oleObject progId="Equation.DSMT4" shapeId="20487" r:id="rId8"/>
    <oleObject progId="Equation.DSMT4" shapeId="20488" r:id="rId9"/>
    <oleObject progId="Equation.DSMT4" shapeId="20489" r:id="rId10"/>
    <oleObject progId="Equation.DSMT4" shapeId="20490" r:id="rId11"/>
    <oleObject progId="Equation.DSMT4" shapeId="20491" r:id="rId12"/>
    <oleObject progId="Equation.DSMT4" shapeId="20492" r:id="rId13"/>
  </oleObjects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54">
    <tabColor rgb="FFFFFF00"/>
  </sheetPr>
  <dimension ref="A1:HJ210"/>
  <sheetViews>
    <sheetView topLeftCell="A39" workbookViewId="0">
      <selection activeCell="B5" sqref="B5:B7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94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 ht="15">
      <c r="A2" s="56"/>
      <c r="B2" s="4">
        <v>7242</v>
      </c>
      <c r="C2" s="4">
        <v>1010</v>
      </c>
      <c r="D2" s="4"/>
      <c r="E2" s="74"/>
      <c r="F2" s="74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 ht="15">
      <c r="A3" s="8" t="s">
        <v>95</v>
      </c>
      <c r="B3" s="4" t="s">
        <v>132</v>
      </c>
      <c r="C3" s="4" t="s">
        <v>128</v>
      </c>
      <c r="D3" s="4"/>
      <c r="E3" s="74"/>
      <c r="F3" s="74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 ht="15">
      <c r="A4" s="56" t="s">
        <v>96</v>
      </c>
      <c r="B4" s="4" t="s">
        <v>133</v>
      </c>
      <c r="C4" s="4" t="s">
        <v>130</v>
      </c>
      <c r="D4" s="4"/>
      <c r="E4" s="74"/>
      <c r="F4" s="7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1.9243234768509865E-2</v>
      </c>
      <c r="C5" s="143">
        <v>0.19033589959144592</v>
      </c>
      <c r="D5" s="143"/>
      <c r="E5" s="61"/>
      <c r="F5" s="61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2.2955527529120445E-2</v>
      </c>
      <c r="C6" s="143">
        <v>0.18426135182380676</v>
      </c>
      <c r="D6" s="143"/>
      <c r="E6" s="61"/>
      <c r="F6" s="61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3.5012692678719759E-3</v>
      </c>
      <c r="C7" s="143">
        <v>0.23285774886608124</v>
      </c>
      <c r="D7" s="143"/>
      <c r="E7" s="61"/>
      <c r="F7" s="61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.75">
      <c r="A8" s="16">
        <v>4</v>
      </c>
      <c r="B8" s="210"/>
      <c r="C8" s="210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J13" s="30"/>
      <c r="K13" s="16"/>
      <c r="L13" s="21"/>
      <c r="V13" s="4"/>
      <c r="AN13" s="31"/>
      <c r="AO13" s="26"/>
      <c r="BE13" s="26"/>
      <c r="CF13"/>
      <c r="DX13" s="29"/>
    </row>
    <row r="14" spans="1:218" ht="15">
      <c r="A14" s="16">
        <v>10</v>
      </c>
      <c r="J14" s="30"/>
      <c r="K14" s="16"/>
      <c r="L14" s="21"/>
      <c r="V14" s="4"/>
      <c r="AN14" s="31"/>
      <c r="CF14"/>
      <c r="DX14" s="29"/>
    </row>
    <row r="15" spans="1:218" ht="15">
      <c r="A15" s="16">
        <v>11</v>
      </c>
      <c r="J15" s="30"/>
      <c r="K15" s="16"/>
      <c r="L15" s="21"/>
      <c r="V15" s="4"/>
      <c r="AN15" s="31"/>
      <c r="CF15"/>
      <c r="DX15" s="29"/>
    </row>
    <row r="16" spans="1:218" ht="15">
      <c r="A16" s="16">
        <v>12</v>
      </c>
      <c r="J16" s="30"/>
      <c r="K16" s="16"/>
      <c r="L16" s="21"/>
      <c r="V16" s="4"/>
      <c r="AN16" s="31"/>
      <c r="CF16"/>
      <c r="DX16" s="29"/>
    </row>
    <row r="17" spans="1:129" ht="15">
      <c r="A17" s="16">
        <v>13</v>
      </c>
      <c r="J17" s="30"/>
      <c r="K17" s="16"/>
      <c r="L17" s="21"/>
      <c r="V17" s="4"/>
      <c r="AN17" s="31"/>
      <c r="CF17"/>
      <c r="DX17" s="29"/>
    </row>
    <row r="18" spans="1:129" ht="15">
      <c r="A18" s="16">
        <v>14</v>
      </c>
      <c r="J18" s="30"/>
      <c r="K18" s="16"/>
      <c r="L18" s="21"/>
      <c r="V18" s="4"/>
      <c r="AN18" s="31"/>
      <c r="CF18"/>
      <c r="DX18" s="29"/>
    </row>
    <row r="19" spans="1:129" ht="15">
      <c r="A19" s="16">
        <v>15</v>
      </c>
      <c r="J19" s="30"/>
      <c r="K19" s="16"/>
      <c r="L19" s="21"/>
      <c r="V19" s="4"/>
      <c r="AN19" s="31"/>
      <c r="CF19"/>
      <c r="DX19" s="29"/>
    </row>
    <row r="20" spans="1:129" ht="15">
      <c r="A20" s="16">
        <v>16</v>
      </c>
      <c r="K20" s="30"/>
      <c r="L20" s="16"/>
      <c r="M20" s="21"/>
      <c r="AO20" s="31"/>
      <c r="DY20" s="29"/>
    </row>
    <row r="21" spans="1:129" ht="15">
      <c r="A21" s="16">
        <v>17</v>
      </c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>
        <f t="shared" ref="C41" si="0">COUNT(C5:C39)</f>
        <v>3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2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6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5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1.5233343855167428E-2</v>
      </c>
      <c r="C58" s="206">
        <f t="shared" ref="C58" si="1">AVERAGE(C5:C39)</f>
        <v>0.20248500009377798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0.1088591719744727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 ht="22.5">
      <c r="A70" s="34" t="s">
        <v>103</v>
      </c>
      <c r="B70" s="38"/>
      <c r="C70" s="40">
        <f>VAR(B5:EB39)</f>
        <v>1.0842066586675206E-2</v>
      </c>
      <c r="D70" s="40"/>
      <c r="E70" s="177"/>
      <c r="F70" s="178" t="s">
        <v>276</v>
      </c>
      <c r="G70" s="178" t="s">
        <v>277</v>
      </c>
      <c r="H70" s="179"/>
      <c r="I70" s="179"/>
      <c r="J70" s="38"/>
      <c r="K70" s="39"/>
    </row>
    <row r="71" spans="1:12">
      <c r="A71" s="15"/>
      <c r="B71" s="15"/>
      <c r="C71" s="15"/>
      <c r="D71" s="15"/>
      <c r="E71" s="177"/>
      <c r="F71" s="177"/>
      <c r="G71" s="177"/>
      <c r="H71" s="179"/>
      <c r="I71" s="179"/>
      <c r="J71" s="15"/>
    </row>
    <row r="72" spans="1:12">
      <c r="A72" s="15"/>
      <c r="B72" s="15"/>
      <c r="C72" s="15"/>
      <c r="D72" s="15"/>
      <c r="E72" s="180" t="s">
        <v>278</v>
      </c>
      <c r="F72" s="181">
        <f>SKEW(B5:C7)</f>
        <v>9.3806953825647493E-2</v>
      </c>
      <c r="G72" s="181" t="e">
        <f>SKEW(K72:L74)</f>
        <v>#DIV/0!</v>
      </c>
      <c r="H72" s="179"/>
      <c r="I72" s="179"/>
      <c r="J72" s="15"/>
    </row>
    <row r="73" spans="1:12">
      <c r="A73" s="15"/>
      <c r="B73" s="15"/>
      <c r="C73" s="15"/>
      <c r="D73" s="15"/>
      <c r="E73" s="180" t="s">
        <v>279</v>
      </c>
      <c r="F73" s="182">
        <f>SQRT(6/F78)</f>
        <v>1</v>
      </c>
      <c r="G73" s="182" t="e">
        <f>SQRT(6/G78)</f>
        <v>#DIV/0!</v>
      </c>
      <c r="H73" s="179"/>
      <c r="I73" s="179"/>
      <c r="J73" s="15"/>
    </row>
    <row r="74" spans="1:12">
      <c r="A74" s="15"/>
      <c r="B74" s="15"/>
      <c r="C74" s="15"/>
      <c r="D74" s="15"/>
      <c r="E74" s="180" t="s">
        <v>280</v>
      </c>
      <c r="F74" s="183" t="str">
        <f>IF(F72&gt;2*F73,"non-normal","normal")</f>
        <v>normal</v>
      </c>
      <c r="G74" s="182" t="e">
        <f>IF(G72&gt;2*G73,"non-normal","normal")</f>
        <v>#DIV/0!</v>
      </c>
      <c r="H74" s="179"/>
      <c r="I74" s="179"/>
      <c r="J74" s="15"/>
      <c r="K74" s="15"/>
      <c r="L74" s="15"/>
    </row>
    <row r="75" spans="1:12">
      <c r="A75" s="15"/>
      <c r="B75" s="15"/>
      <c r="C75" s="15"/>
      <c r="D75" s="15"/>
      <c r="E75" s="180" t="s">
        <v>281</v>
      </c>
      <c r="F75" s="181">
        <f>KURT(B5:C7)</f>
        <v>-2.9451890746448868</v>
      </c>
      <c r="G75" s="181" t="e">
        <f>KURT(K72:L74)</f>
        <v>#DIV/0!</v>
      </c>
      <c r="H75" s="179"/>
      <c r="I75" s="179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80" t="s">
        <v>282</v>
      </c>
      <c r="F76" s="182">
        <f>SQRT(24/F78)</f>
        <v>2</v>
      </c>
      <c r="G76" s="182" t="e">
        <f>SQRT(24/G78)</f>
        <v>#DIV/0!</v>
      </c>
      <c r="H76" s="179"/>
      <c r="I76" s="179"/>
      <c r="J76" s="15"/>
      <c r="K76" s="15"/>
      <c r="L76" s="15"/>
    </row>
    <row r="77" spans="1:12">
      <c r="A77" s="15"/>
      <c r="C77" s="15"/>
      <c r="D77" s="15"/>
      <c r="E77" s="180" t="s">
        <v>283</v>
      </c>
      <c r="F77" s="183" t="str">
        <f>IF(F75&gt;2*F76,"non-normal","normal")</f>
        <v>normal</v>
      </c>
      <c r="G77" s="182" t="e">
        <f>IF(G75&gt;2*G76,"non-normal","normal")</f>
        <v>#DIV/0!</v>
      </c>
      <c r="H77" s="179"/>
      <c r="I77" s="179"/>
      <c r="J77" s="15"/>
      <c r="K77" s="15"/>
      <c r="L77" s="15"/>
    </row>
    <row r="78" spans="1:12" ht="22.5">
      <c r="A78" s="15"/>
      <c r="C78" s="15"/>
      <c r="D78" s="15"/>
      <c r="E78" s="180" t="s">
        <v>284</v>
      </c>
      <c r="F78" s="184">
        <f>COUNT(B5:C7)</f>
        <v>6</v>
      </c>
      <c r="G78" s="184">
        <f>COUNT(K72:L74)</f>
        <v>0</v>
      </c>
      <c r="H78" s="185" t="s">
        <v>285</v>
      </c>
      <c r="I78" s="186" t="s">
        <v>286</v>
      </c>
      <c r="J78" s="15"/>
      <c r="K78" s="15"/>
      <c r="L78" s="15"/>
    </row>
    <row r="79" spans="1:12">
      <c r="A79" s="15" t="s">
        <v>105</v>
      </c>
      <c r="C79" s="41">
        <f>1/C46+1/C76</f>
        <v>0.5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5.4210332933376029E-3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7.3627666629722838E-2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3.3649299973503766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0.35661111605174034</v>
      </c>
      <c r="D98" s="15" t="str">
        <f>D102</f>
        <v>lb/MW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304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1.2031835205992511E-2</v>
      </c>
      <c r="D102" s="15" t="str">
        <f>IFERROR(IF(FIND("MM",B1,1)&gt;0,"lb/MMBtu","lb/MW"),"lb/MW")</f>
        <v>lb/MW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IFERROR(IF(FIND("MM",B1,1)&gt;0,IF(C98&lt;C102,C102*1,C98*1),IF(C98&lt;C102,C102*1,C98*1)),IF(C98&lt;C102,C102*1,C98*1))</f>
        <v>0.35661111605174034</v>
      </c>
      <c r="D104" s="15" t="str">
        <f>IFERROR(IF(FIND("MM",B1,1)&gt;0,"lb/MMBtu","lb/MW"),"lb/MW")</f>
        <v>lb/MW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33793" r:id="rId2"/>
    <oleObject progId="Equation.DSMT4" shapeId="33794" r:id="rId3"/>
    <oleObject progId="Equation.DSMT4" shapeId="33795" r:id="rId4"/>
    <oleObject progId="Equation.DSMT4" shapeId="33796" r:id="rId5"/>
    <oleObject progId="Equation.DSMT4" shapeId="33797" r:id="rId6"/>
    <oleObject progId="Equation.DSMT4" shapeId="33798" r:id="rId7"/>
    <oleObject progId="Equation.DSMT4" shapeId="33799" r:id="rId8"/>
    <oleObject progId="Equation.DSMT4" shapeId="33800" r:id="rId9"/>
    <oleObject progId="Equation.DSMT4" shapeId="33801" r:id="rId10"/>
    <oleObject progId="Equation.DSMT4" shapeId="33802" r:id="rId11"/>
    <oleObject progId="Equation.DSMT4" shapeId="33803" r:id="rId12"/>
    <oleObject progId="Equation.DSMT4" shapeId="33804" r:id="rId13"/>
  </oleObjects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55">
    <tabColor rgb="FFFFFF00"/>
  </sheetPr>
  <dimension ref="A1:HJ210"/>
  <sheetViews>
    <sheetView workbookViewId="0">
      <selection activeCell="D7" sqref="D7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94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>
      <c r="A2" s="56"/>
      <c r="B2" s="4">
        <v>7242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>
      <c r="A3" s="8" t="s">
        <v>95</v>
      </c>
      <c r="B3" s="4" t="s">
        <v>132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>
      <c r="A4" s="56" t="s">
        <v>96</v>
      </c>
      <c r="B4" s="4" t="s">
        <v>133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1.9243234768509865E-2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2.2955527529120445E-2</v>
      </c>
      <c r="F6" s="17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3.5012692678719759E-3</v>
      </c>
      <c r="F7" s="17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B8" s="77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1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1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1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1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1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1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1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1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1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1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1.5233343855167428E-2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1.5233343855167428E-2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103</v>
      </c>
      <c r="B70" s="38"/>
      <c r="C70" s="40">
        <f>VAR(B5:EB39)</f>
        <v>1.0667645997651824E-4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105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7.1117639984345484E-5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8.4331275327926523E-3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6.9645567339634358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7.3966339002050949E-2</v>
      </c>
      <c r="D98" s="15" t="str">
        <f>D102</f>
        <v>lb/MW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304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1.2031835205992511E-2</v>
      </c>
      <c r="D102" s="15" t="str">
        <f>IFERROR(IF(FIND("MM",B1,1)&gt;0,"lb/MMBtu","lb/MW"),"lb/MW")</f>
        <v>lb/MW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IFERROR(IF(FIND("MM",B1,1)&gt;0,IF(C98&lt;C102,C102*1,C98*1),IF(C98&lt;C102,C102*1,C98*1)),IF(C98&lt;C102,C102*1,C98*1))</f>
        <v>7.3966339002050949E-2</v>
      </c>
      <c r="D104" s="15" t="str">
        <f>IFERROR(IF(FIND("MM",B1,1)&gt;0,"lb/MMBtu","lb/MW"),"lb/MW")</f>
        <v>lb/MW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21505" r:id="rId2"/>
    <oleObject progId="Equation.DSMT4" shapeId="21506" r:id="rId3"/>
    <oleObject progId="Equation.DSMT4" shapeId="21507" r:id="rId4"/>
    <oleObject progId="Equation.DSMT4" shapeId="21508" r:id="rId5"/>
    <oleObject progId="Equation.DSMT4" shapeId="21509" r:id="rId6"/>
    <oleObject progId="Equation.DSMT4" shapeId="21510" r:id="rId7"/>
    <oleObject progId="Equation.DSMT4" shapeId="21511" r:id="rId8"/>
    <oleObject progId="Equation.DSMT4" shapeId="21512" r:id="rId9"/>
    <oleObject progId="Equation.DSMT4" shapeId="21513" r:id="rId10"/>
    <oleObject progId="Equation.DSMT4" shapeId="21514" r:id="rId11"/>
    <oleObject progId="Equation.DSMT4" shapeId="21515" r:id="rId12"/>
    <oleObject progId="Equation.DSMT4" shapeId="21516" r:id="rId13"/>
  </oleObjects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56">
    <tabColor rgb="FFFFFF00"/>
  </sheetPr>
  <dimension ref="A1:FD27"/>
  <sheetViews>
    <sheetView zoomScale="90" zoomScaleNormal="90" workbookViewId="0">
      <selection activeCell="G8" sqref="G8"/>
    </sheetView>
  </sheetViews>
  <sheetFormatPr defaultRowHeight="15" customHeight="1"/>
  <cols>
    <col min="1" max="1" width="21.7109375" style="55" bestFit="1" customWidth="1"/>
    <col min="2" max="2" width="9.85546875" style="55" bestFit="1" customWidth="1"/>
    <col min="3" max="3" width="13.140625" style="55" bestFit="1" customWidth="1"/>
    <col min="4" max="4" width="13.7109375" style="55" bestFit="1" customWidth="1"/>
    <col min="5" max="5" width="12.5703125" style="55" bestFit="1" customWidth="1"/>
    <col min="6" max="6" width="9.5703125" style="55" bestFit="1" customWidth="1"/>
    <col min="7" max="7" width="11.28515625" style="55" bestFit="1" customWidth="1"/>
    <col min="8" max="8" width="12.28515625" style="55" bestFit="1" customWidth="1"/>
    <col min="9" max="9" width="20.140625" style="55" bestFit="1" customWidth="1"/>
    <col min="10" max="10" width="21.140625" style="55" bestFit="1" customWidth="1"/>
    <col min="11" max="11" width="14.5703125" style="55" bestFit="1" customWidth="1"/>
    <col min="12" max="12" width="21.7109375" style="55" bestFit="1" customWidth="1"/>
    <col min="13" max="13" width="25.28515625" style="55" bestFit="1" customWidth="1"/>
    <col min="14" max="14" width="14.5703125" style="55" bestFit="1" customWidth="1"/>
    <col min="15" max="15" width="19" style="55" bestFit="1" customWidth="1"/>
    <col min="16" max="16" width="16.5703125" style="55" bestFit="1" customWidth="1"/>
    <col min="17" max="17" width="21" style="55" bestFit="1" customWidth="1"/>
    <col min="18" max="18" width="14.85546875" style="55" bestFit="1" customWidth="1"/>
    <col min="19" max="19" width="19.28515625" style="55" bestFit="1" customWidth="1"/>
    <col min="20" max="20" width="23.140625" style="55" bestFit="1" customWidth="1"/>
    <col min="21" max="21" width="16.7109375" style="55" customWidth="1"/>
    <col min="22" max="22" width="16.7109375" style="55" bestFit="1" customWidth="1"/>
    <col min="23" max="23" width="14.42578125" style="55" bestFit="1" customWidth="1"/>
    <col min="24" max="24" width="18.85546875" style="55" bestFit="1" customWidth="1"/>
    <col min="25" max="25" width="12.5703125" style="55" bestFit="1" customWidth="1"/>
    <col min="26" max="26" width="17" style="55" bestFit="1" customWidth="1"/>
    <col min="27" max="27" width="25.140625" style="55" bestFit="1" customWidth="1"/>
    <col min="28" max="28" width="14.42578125" style="55" bestFit="1" customWidth="1"/>
    <col min="29" max="29" width="18.85546875" style="55" bestFit="1" customWidth="1"/>
    <col min="30" max="30" width="16.42578125" style="55" bestFit="1" customWidth="1"/>
    <col min="31" max="31" width="20.85546875" style="55" bestFit="1" customWidth="1"/>
    <col min="32" max="32" width="14.7109375" style="55" bestFit="1" customWidth="1"/>
    <col min="33" max="33" width="19.140625" style="55" bestFit="1" customWidth="1"/>
    <col min="34" max="34" width="25" style="55" bestFit="1" customWidth="1"/>
    <col min="35" max="35" width="14.28515625" style="55" bestFit="1" customWidth="1"/>
    <col min="36" max="36" width="18.7109375" style="55" bestFit="1" customWidth="1"/>
    <col min="37" max="37" width="16.28515625" style="55" bestFit="1" customWidth="1"/>
    <col min="38" max="38" width="20.7109375" style="55" bestFit="1" customWidth="1"/>
    <col min="39" max="39" width="14.5703125" style="55" bestFit="1" customWidth="1"/>
    <col min="40" max="40" width="19" style="55" bestFit="1" customWidth="1"/>
    <col min="41" max="41" width="26" style="55" bestFit="1" customWidth="1"/>
    <col min="42" max="42" width="15.140625" style="55" bestFit="1" customWidth="1"/>
    <col min="43" max="43" width="19.5703125" style="55" bestFit="1" customWidth="1"/>
    <col min="44" max="44" width="17.28515625" style="55" bestFit="1" customWidth="1"/>
    <col min="45" max="45" width="21.7109375" style="55" bestFit="1" customWidth="1"/>
    <col min="46" max="46" width="15.42578125" style="55" bestFit="1" customWidth="1"/>
    <col min="47" max="47" width="19.85546875" style="55" bestFit="1" customWidth="1"/>
    <col min="48" max="48" width="22.28515625" style="55" bestFit="1" customWidth="1"/>
    <col min="49" max="49" width="11.42578125" style="55" bestFit="1" customWidth="1"/>
    <col min="50" max="50" width="15.85546875" style="55" bestFit="1" customWidth="1"/>
    <col min="51" max="51" width="13.5703125" style="55" bestFit="1" customWidth="1"/>
    <col min="52" max="52" width="18" style="55" bestFit="1" customWidth="1"/>
    <col min="53" max="53" width="11.7109375" style="55" bestFit="1" customWidth="1"/>
    <col min="54" max="54" width="16.140625" style="55" bestFit="1" customWidth="1"/>
    <col min="55" max="55" width="20.5703125" style="55" bestFit="1" customWidth="1"/>
    <col min="56" max="56" width="10.28515625" style="55" bestFit="1" customWidth="1"/>
    <col min="57" max="57" width="14.28515625" style="55" bestFit="1" customWidth="1"/>
    <col min="58" max="58" width="11.85546875" style="55" bestFit="1" customWidth="1"/>
    <col min="59" max="59" width="16.28515625" style="55" bestFit="1" customWidth="1"/>
    <col min="60" max="60" width="10.28515625" style="55" bestFit="1" customWidth="1"/>
    <col min="61" max="61" width="14.5703125" style="55" bestFit="1" customWidth="1"/>
    <col min="62" max="62" width="27" style="55" bestFit="1" customWidth="1"/>
    <col min="63" max="63" width="16.140625" style="55" bestFit="1" customWidth="1"/>
    <col min="64" max="64" width="20.5703125" style="55" bestFit="1" customWidth="1"/>
    <col min="65" max="65" width="18.28515625" style="55" bestFit="1" customWidth="1"/>
    <col min="66" max="66" width="22.7109375" style="55" bestFit="1" customWidth="1"/>
    <col min="67" max="67" width="16.42578125" style="55" bestFit="1" customWidth="1"/>
    <col min="68" max="68" width="20.85546875" style="55" bestFit="1" customWidth="1"/>
    <col min="69" max="69" width="22.140625" style="55" bestFit="1" customWidth="1"/>
    <col min="70" max="70" width="11.28515625" style="55" bestFit="1" customWidth="1"/>
    <col min="71" max="71" width="15.7109375" style="55" bestFit="1" customWidth="1"/>
    <col min="72" max="72" width="13.42578125" style="55" bestFit="1" customWidth="1"/>
    <col min="73" max="73" width="17.85546875" style="55" bestFit="1" customWidth="1"/>
    <col min="74" max="74" width="11.5703125" style="55" bestFit="1" customWidth="1"/>
    <col min="75" max="75" width="16" style="55" bestFit="1" customWidth="1"/>
    <col min="76" max="76" width="25" style="55" bestFit="1" customWidth="1"/>
    <col min="77" max="77" width="14.28515625" style="55" bestFit="1" customWidth="1"/>
    <col min="78" max="78" width="18.7109375" style="55" bestFit="1" customWidth="1"/>
    <col min="79" max="79" width="16.28515625" style="55" bestFit="1" customWidth="1"/>
    <col min="80" max="80" width="20.7109375" style="55" bestFit="1" customWidth="1"/>
    <col min="81" max="81" width="14.5703125" style="55" bestFit="1" customWidth="1"/>
    <col min="82" max="82" width="19" style="55" bestFit="1" customWidth="1"/>
    <col min="83" max="83" width="16.42578125" style="55" bestFit="1" customWidth="1"/>
    <col min="84" max="84" width="20.85546875" style="55" bestFit="1" customWidth="1"/>
    <col min="85" max="85" width="35.7109375" style="55" bestFit="1" customWidth="1"/>
    <col min="86" max="86" width="40.140625" style="55" bestFit="1" customWidth="1"/>
    <col min="87" max="87" width="34.7109375" style="55" bestFit="1" customWidth="1"/>
    <col min="88" max="88" width="39.140625" style="55" bestFit="1" customWidth="1"/>
    <col min="89" max="89" width="42.85546875" style="55" bestFit="1" customWidth="1"/>
    <col min="90" max="90" width="47.28515625" style="55" bestFit="1" customWidth="1"/>
    <col min="91" max="91" width="36.85546875" style="55" bestFit="1" customWidth="1"/>
    <col min="92" max="92" width="41.28515625" style="55" bestFit="1" customWidth="1"/>
    <col min="93" max="93" width="30.28515625" style="55" bestFit="1" customWidth="1"/>
    <col min="94" max="94" width="34.7109375" style="55" bestFit="1" customWidth="1"/>
    <col min="95" max="95" width="33.140625" style="55" bestFit="1" customWidth="1"/>
    <col min="96" max="96" width="37.5703125" style="55" bestFit="1" customWidth="1"/>
    <col min="97" max="97" width="46" style="55" bestFit="1" customWidth="1"/>
    <col min="98" max="98" width="50.5703125" style="55" bestFit="1" customWidth="1"/>
    <col min="99" max="99" width="52.140625" style="55" bestFit="1" customWidth="1"/>
    <col min="100" max="100" width="56.5703125" style="55" bestFit="1" customWidth="1"/>
    <col min="101" max="101" width="46.28515625" style="55" bestFit="1" customWidth="1"/>
    <col min="102" max="102" width="50.7109375" style="55" bestFit="1" customWidth="1"/>
    <col min="103" max="103" width="43.28515625" style="55" bestFit="1" customWidth="1"/>
    <col min="104" max="104" width="47.7109375" style="55" bestFit="1" customWidth="1"/>
    <col min="105" max="105" width="38.5703125" style="55" bestFit="1" customWidth="1"/>
    <col min="106" max="106" width="43" style="55" bestFit="1" customWidth="1"/>
    <col min="107" max="107" width="32.5703125" style="55" bestFit="1" customWidth="1"/>
    <col min="108" max="108" width="37" style="55" bestFit="1" customWidth="1"/>
    <col min="109" max="109" width="29.7109375" style="55" bestFit="1" customWidth="1"/>
    <col min="110" max="110" width="34.140625" style="55" bestFit="1" customWidth="1"/>
    <col min="111" max="111" width="24.5703125" style="55" bestFit="1" customWidth="1"/>
    <col min="112" max="112" width="29" style="55" bestFit="1" customWidth="1"/>
    <col min="113" max="113" width="37.7109375" style="55" bestFit="1" customWidth="1"/>
    <col min="114" max="114" width="42.28515625" style="55" bestFit="1" customWidth="1"/>
    <col min="115" max="115" width="21.5703125" style="55" bestFit="1" customWidth="1"/>
    <col min="116" max="116" width="26" style="55" bestFit="1" customWidth="1"/>
    <col min="117" max="117" width="26.7109375" style="55" bestFit="1" customWidth="1"/>
    <col min="118" max="118" width="31.140625" style="55" bestFit="1" customWidth="1"/>
    <col min="119" max="119" width="39.85546875" style="55" bestFit="1" customWidth="1"/>
    <col min="120" max="120" width="44.28515625" style="55" bestFit="1" customWidth="1"/>
    <col min="121" max="121" width="23.5703125" style="55" bestFit="1" customWidth="1"/>
    <col min="122" max="122" width="28" style="55" bestFit="1" customWidth="1"/>
    <col min="123" max="123" width="24.5703125" style="55" bestFit="1" customWidth="1"/>
    <col min="124" max="124" width="29" style="55" bestFit="1" customWidth="1"/>
    <col min="125" max="125" width="15.5703125" style="55" bestFit="1" customWidth="1"/>
    <col min="126" max="126" width="32.5703125" style="55" bestFit="1" customWidth="1"/>
    <col min="127" max="127" width="13.5703125" style="55" bestFit="1" customWidth="1"/>
    <col min="128" max="128" width="15.5703125" style="55" bestFit="1" customWidth="1"/>
    <col min="129" max="129" width="14.42578125" style="55" bestFit="1" customWidth="1"/>
    <col min="130" max="130" width="13.5703125" style="55" bestFit="1" customWidth="1"/>
    <col min="131" max="131" width="15.5703125" style="55" bestFit="1" customWidth="1"/>
    <col min="132" max="132" width="14.42578125" style="55" bestFit="1" customWidth="1"/>
    <col min="133" max="133" width="13.5703125" style="55" bestFit="1" customWidth="1"/>
    <col min="134" max="134" width="15.5703125" style="55" bestFit="1" customWidth="1"/>
    <col min="135" max="135" width="14.42578125" style="55" bestFit="1" customWidth="1"/>
    <col min="136" max="136" width="13.5703125" style="55" bestFit="1" customWidth="1"/>
    <col min="137" max="137" width="15.5703125" style="55" bestFit="1" customWidth="1"/>
    <col min="138" max="138" width="14.42578125" style="55" bestFit="1" customWidth="1"/>
    <col min="139" max="139" width="13.5703125" style="55" bestFit="1" customWidth="1"/>
    <col min="140" max="140" width="15.5703125" style="55" bestFit="1" customWidth="1"/>
    <col min="141" max="141" width="14.42578125" style="55" bestFit="1" customWidth="1"/>
    <col min="142" max="142" width="13.5703125" style="55" bestFit="1" customWidth="1"/>
    <col min="143" max="143" width="15.5703125" style="55" bestFit="1" customWidth="1"/>
    <col min="144" max="144" width="14.42578125" style="55" bestFit="1" customWidth="1"/>
    <col min="145" max="145" width="13.5703125" style="55" bestFit="1" customWidth="1"/>
    <col min="146" max="146" width="15.5703125" style="55" bestFit="1" customWidth="1"/>
    <col min="147" max="147" width="14.42578125" style="55" bestFit="1" customWidth="1"/>
    <col min="148" max="148" width="13.5703125" style="55" bestFit="1" customWidth="1"/>
    <col min="149" max="149" width="15.5703125" style="55" bestFit="1" customWidth="1"/>
    <col min="150" max="150" width="14.42578125" style="55" bestFit="1" customWidth="1"/>
    <col min="151" max="151" width="13.5703125" style="55" bestFit="1" customWidth="1"/>
    <col min="152" max="152" width="16.5703125" style="55" bestFit="1" customWidth="1"/>
    <col min="153" max="153" width="15.42578125" style="55" bestFit="1" customWidth="1"/>
    <col min="154" max="154" width="14.5703125" style="55" bestFit="1" customWidth="1"/>
    <col min="155" max="155" width="16.5703125" style="55" bestFit="1" customWidth="1"/>
    <col min="156" max="156" width="15.42578125" style="55" bestFit="1" customWidth="1"/>
    <col min="157" max="157" width="14.5703125" style="55" bestFit="1" customWidth="1"/>
    <col min="158" max="158" width="16.5703125" style="55" bestFit="1" customWidth="1"/>
    <col min="159" max="159" width="15.42578125" style="55" bestFit="1" customWidth="1"/>
    <col min="160" max="160" width="14.5703125" style="55" bestFit="1" customWidth="1"/>
    <col min="161" max="16384" width="9.140625" style="55"/>
  </cols>
  <sheetData>
    <row r="1" spans="1:160" s="164" customFormat="1" ht="15" customHeight="1">
      <c r="A1" s="161" t="s">
        <v>0</v>
      </c>
      <c r="B1" s="161" t="s">
        <v>1</v>
      </c>
      <c r="C1" s="161" t="s">
        <v>2</v>
      </c>
      <c r="D1" s="161" t="s">
        <v>3</v>
      </c>
      <c r="E1" s="161" t="s">
        <v>4</v>
      </c>
      <c r="F1" s="161" t="s">
        <v>5</v>
      </c>
      <c r="G1" s="161" t="s">
        <v>147</v>
      </c>
      <c r="H1" s="161" t="s">
        <v>140</v>
      </c>
      <c r="I1" s="161" t="s">
        <v>6</v>
      </c>
      <c r="J1" s="161" t="s">
        <v>7</v>
      </c>
      <c r="K1" s="161" t="s">
        <v>292</v>
      </c>
      <c r="L1" s="161" t="s">
        <v>8</v>
      </c>
      <c r="M1" s="162" t="s">
        <v>74</v>
      </c>
      <c r="N1" s="162" t="s">
        <v>148</v>
      </c>
      <c r="O1" s="162" t="s">
        <v>149</v>
      </c>
      <c r="P1" s="162" t="s">
        <v>150</v>
      </c>
      <c r="Q1" s="162" t="s">
        <v>151</v>
      </c>
      <c r="R1" s="162" t="s">
        <v>152</v>
      </c>
      <c r="S1" s="162" t="s">
        <v>153</v>
      </c>
      <c r="T1" s="162" t="s">
        <v>75</v>
      </c>
      <c r="U1" s="162" t="s">
        <v>154</v>
      </c>
      <c r="V1" s="162" t="s">
        <v>155</v>
      </c>
      <c r="W1" s="162" t="s">
        <v>156</v>
      </c>
      <c r="X1" s="162" t="s">
        <v>157</v>
      </c>
      <c r="Y1" s="162" t="s">
        <v>158</v>
      </c>
      <c r="Z1" s="162" t="s">
        <v>159</v>
      </c>
      <c r="AA1" s="162" t="s">
        <v>76</v>
      </c>
      <c r="AB1" s="162" t="s">
        <v>160</v>
      </c>
      <c r="AC1" s="162" t="s">
        <v>161</v>
      </c>
      <c r="AD1" s="162" t="s">
        <v>162</v>
      </c>
      <c r="AE1" s="162" t="s">
        <v>163</v>
      </c>
      <c r="AF1" s="162" t="s">
        <v>164</v>
      </c>
      <c r="AG1" s="162" t="s">
        <v>165</v>
      </c>
      <c r="AH1" s="162" t="s">
        <v>77</v>
      </c>
      <c r="AI1" s="162" t="s">
        <v>166</v>
      </c>
      <c r="AJ1" s="162" t="s">
        <v>167</v>
      </c>
      <c r="AK1" s="162" t="s">
        <v>168</v>
      </c>
      <c r="AL1" s="162" t="s">
        <v>169</v>
      </c>
      <c r="AM1" s="162" t="s">
        <v>170</v>
      </c>
      <c r="AN1" s="162" t="s">
        <v>171</v>
      </c>
      <c r="AO1" s="162" t="s">
        <v>78</v>
      </c>
      <c r="AP1" s="162" t="s">
        <v>172</v>
      </c>
      <c r="AQ1" s="162" t="s">
        <v>173</v>
      </c>
      <c r="AR1" s="162" t="s">
        <v>174</v>
      </c>
      <c r="AS1" s="162" t="s">
        <v>175</v>
      </c>
      <c r="AT1" s="162" t="s">
        <v>176</v>
      </c>
      <c r="AU1" s="162" t="s">
        <v>177</v>
      </c>
      <c r="AV1" s="162" t="s">
        <v>178</v>
      </c>
      <c r="AW1" s="162" t="s">
        <v>179</v>
      </c>
      <c r="AX1" s="162" t="s">
        <v>180</v>
      </c>
      <c r="AY1" s="162" t="s">
        <v>181</v>
      </c>
      <c r="AZ1" s="162" t="s">
        <v>182</v>
      </c>
      <c r="BA1" s="162" t="s">
        <v>183</v>
      </c>
      <c r="BB1" s="162" t="s">
        <v>184</v>
      </c>
      <c r="BC1" s="162" t="s">
        <v>79</v>
      </c>
      <c r="BD1" s="162" t="s">
        <v>185</v>
      </c>
      <c r="BE1" s="162" t="s">
        <v>186</v>
      </c>
      <c r="BF1" s="162" t="s">
        <v>187</v>
      </c>
      <c r="BG1" s="162" t="s">
        <v>188</v>
      </c>
      <c r="BH1" s="162" t="s">
        <v>189</v>
      </c>
      <c r="BI1" s="162" t="s">
        <v>190</v>
      </c>
      <c r="BJ1" s="162" t="s">
        <v>80</v>
      </c>
      <c r="BK1" s="162" t="s">
        <v>191</v>
      </c>
      <c r="BL1" s="162" t="s">
        <v>192</v>
      </c>
      <c r="BM1" s="162" t="s">
        <v>193</v>
      </c>
      <c r="BN1" s="162" t="s">
        <v>194</v>
      </c>
      <c r="BO1" s="162" t="s">
        <v>195</v>
      </c>
      <c r="BP1" s="162" t="s">
        <v>196</v>
      </c>
      <c r="BQ1" s="162" t="s">
        <v>81</v>
      </c>
      <c r="BR1" s="162" t="s">
        <v>197</v>
      </c>
      <c r="BS1" s="162" t="s">
        <v>198</v>
      </c>
      <c r="BT1" s="162" t="s">
        <v>199</v>
      </c>
      <c r="BU1" s="162" t="s">
        <v>200</v>
      </c>
      <c r="BV1" s="162" t="s">
        <v>201</v>
      </c>
      <c r="BW1" s="162" t="s">
        <v>202</v>
      </c>
      <c r="BX1" s="162" t="s">
        <v>82</v>
      </c>
      <c r="BY1" s="162" t="s">
        <v>203</v>
      </c>
      <c r="BZ1" s="162" t="s">
        <v>204</v>
      </c>
      <c r="CA1" s="162" t="s">
        <v>205</v>
      </c>
      <c r="CB1" s="162" t="s">
        <v>206</v>
      </c>
      <c r="CC1" s="162" t="s">
        <v>207</v>
      </c>
      <c r="CD1" s="162" t="s">
        <v>208</v>
      </c>
      <c r="CE1" s="163" t="s">
        <v>209</v>
      </c>
      <c r="CF1" s="163" t="s">
        <v>210</v>
      </c>
      <c r="CG1" s="162" t="s">
        <v>211</v>
      </c>
      <c r="CH1" s="162" t="s">
        <v>212</v>
      </c>
      <c r="CI1" s="162" t="s">
        <v>213</v>
      </c>
      <c r="CJ1" s="162" t="s">
        <v>214</v>
      </c>
      <c r="CK1" s="162" t="s">
        <v>215</v>
      </c>
      <c r="CL1" s="162" t="s">
        <v>216</v>
      </c>
      <c r="CM1" s="162" t="s">
        <v>217</v>
      </c>
      <c r="CN1" s="162" t="s">
        <v>218</v>
      </c>
      <c r="CO1" s="162" t="s">
        <v>219</v>
      </c>
      <c r="CP1" s="162" t="s">
        <v>220</v>
      </c>
      <c r="CQ1" s="162" t="s">
        <v>221</v>
      </c>
      <c r="CR1" s="162" t="s">
        <v>222</v>
      </c>
      <c r="CS1" s="162" t="s">
        <v>223</v>
      </c>
      <c r="CT1" s="162" t="s">
        <v>224</v>
      </c>
      <c r="CU1" s="162" t="s">
        <v>225</v>
      </c>
      <c r="CV1" s="162" t="s">
        <v>226</v>
      </c>
      <c r="CW1" s="162" t="s">
        <v>227</v>
      </c>
      <c r="CX1" s="162" t="s">
        <v>228</v>
      </c>
      <c r="CY1" s="162" t="s">
        <v>229</v>
      </c>
      <c r="CZ1" s="162" t="s">
        <v>230</v>
      </c>
      <c r="DA1" s="162" t="s">
        <v>231</v>
      </c>
      <c r="DB1" s="162" t="s">
        <v>232</v>
      </c>
      <c r="DC1" s="162" t="s">
        <v>233</v>
      </c>
      <c r="DD1" s="162" t="s">
        <v>234</v>
      </c>
      <c r="DE1" s="162" t="s">
        <v>235</v>
      </c>
      <c r="DF1" s="162" t="s">
        <v>236</v>
      </c>
      <c r="DG1" s="162" t="s">
        <v>237</v>
      </c>
      <c r="DH1" s="162" t="s">
        <v>238</v>
      </c>
      <c r="DI1" s="162" t="s">
        <v>239</v>
      </c>
      <c r="DJ1" s="162" t="s">
        <v>240</v>
      </c>
      <c r="DK1" s="162" t="s">
        <v>241</v>
      </c>
      <c r="DL1" s="162" t="s">
        <v>242</v>
      </c>
      <c r="DM1" s="162" t="s">
        <v>243</v>
      </c>
      <c r="DN1" s="162" t="s">
        <v>244</v>
      </c>
      <c r="DO1" s="162" t="s">
        <v>245</v>
      </c>
      <c r="DP1" s="162" t="s">
        <v>246</v>
      </c>
      <c r="DQ1" s="162" t="s">
        <v>247</v>
      </c>
      <c r="DR1" s="162" t="s">
        <v>248</v>
      </c>
      <c r="DS1" s="162" t="s">
        <v>249</v>
      </c>
      <c r="DT1" s="162" t="s">
        <v>250</v>
      </c>
      <c r="DU1" s="161" t="s">
        <v>15</v>
      </c>
      <c r="DV1" s="161" t="s">
        <v>16</v>
      </c>
      <c r="DW1" s="161" t="s">
        <v>17</v>
      </c>
      <c r="DX1" s="161" t="s">
        <v>18</v>
      </c>
      <c r="DY1" s="161" t="s">
        <v>19</v>
      </c>
      <c r="DZ1" s="161" t="s">
        <v>20</v>
      </c>
      <c r="EA1" s="161" t="s">
        <v>21</v>
      </c>
      <c r="EB1" s="161" t="s">
        <v>22</v>
      </c>
      <c r="EC1" s="161" t="s">
        <v>23</v>
      </c>
      <c r="ED1" s="161" t="s">
        <v>24</v>
      </c>
      <c r="EE1" s="161" t="s">
        <v>25</v>
      </c>
      <c r="EF1" s="161" t="s">
        <v>26</v>
      </c>
      <c r="EG1" s="161" t="s">
        <v>27</v>
      </c>
      <c r="EH1" s="161" t="s">
        <v>28</v>
      </c>
      <c r="EI1" s="161" t="s">
        <v>29</v>
      </c>
      <c r="EJ1" s="161" t="s">
        <v>30</v>
      </c>
      <c r="EK1" s="161" t="s">
        <v>31</v>
      </c>
      <c r="EL1" s="161" t="s">
        <v>32</v>
      </c>
      <c r="EM1" s="161" t="s">
        <v>33</v>
      </c>
      <c r="EN1" s="161" t="s">
        <v>34</v>
      </c>
      <c r="EO1" s="161" t="s">
        <v>35</v>
      </c>
      <c r="EP1" s="161" t="s">
        <v>36</v>
      </c>
      <c r="EQ1" s="161" t="s">
        <v>37</v>
      </c>
      <c r="ER1" s="161" t="s">
        <v>38</v>
      </c>
      <c r="ES1" s="161" t="s">
        <v>39</v>
      </c>
      <c r="ET1" s="161" t="s">
        <v>40</v>
      </c>
      <c r="EU1" s="161" t="s">
        <v>41</v>
      </c>
      <c r="EV1" s="161" t="s">
        <v>42</v>
      </c>
      <c r="EW1" s="161" t="s">
        <v>43</v>
      </c>
      <c r="EX1" s="161" t="s">
        <v>44</v>
      </c>
      <c r="EY1" s="161" t="s">
        <v>45</v>
      </c>
      <c r="EZ1" s="161" t="s">
        <v>46</v>
      </c>
      <c r="FA1" s="161" t="s">
        <v>47</v>
      </c>
      <c r="FB1" s="161" t="s">
        <v>48</v>
      </c>
      <c r="FC1" s="161" t="s">
        <v>49</v>
      </c>
      <c r="FD1" s="161" t="s">
        <v>50</v>
      </c>
    </row>
    <row r="2" spans="1:160" s="2" customFormat="1" ht="15" customHeight="1">
      <c r="A2" s="165"/>
      <c r="B2" s="165"/>
      <c r="C2" s="165"/>
      <c r="D2" s="165"/>
      <c r="E2" s="165"/>
      <c r="F2" s="165"/>
      <c r="G2" s="165"/>
      <c r="H2" s="165"/>
      <c r="I2" s="165" t="s">
        <v>114</v>
      </c>
      <c r="J2" s="165" t="s">
        <v>83</v>
      </c>
      <c r="K2" s="165" t="s">
        <v>251</v>
      </c>
      <c r="L2" s="165"/>
      <c r="M2" s="166" t="s">
        <v>84</v>
      </c>
      <c r="N2" s="166" t="s">
        <v>84</v>
      </c>
      <c r="O2" s="166" t="s">
        <v>85</v>
      </c>
      <c r="P2" s="166" t="s">
        <v>84</v>
      </c>
      <c r="Q2" s="166" t="s">
        <v>85</v>
      </c>
      <c r="R2" s="166" t="s">
        <v>84</v>
      </c>
      <c r="S2" s="166" t="s">
        <v>85</v>
      </c>
      <c r="T2" s="166" t="s">
        <v>84</v>
      </c>
      <c r="U2" s="166" t="s">
        <v>84</v>
      </c>
      <c r="V2" s="166" t="s">
        <v>85</v>
      </c>
      <c r="W2" s="166" t="s">
        <v>84</v>
      </c>
      <c r="X2" s="166" t="s">
        <v>85</v>
      </c>
      <c r="Y2" s="166" t="s">
        <v>84</v>
      </c>
      <c r="Z2" s="166" t="s">
        <v>85</v>
      </c>
      <c r="AA2" s="166" t="s">
        <v>84</v>
      </c>
      <c r="AB2" s="166" t="s">
        <v>84</v>
      </c>
      <c r="AC2" s="166" t="s">
        <v>85</v>
      </c>
      <c r="AD2" s="166" t="s">
        <v>84</v>
      </c>
      <c r="AE2" s="166" t="s">
        <v>85</v>
      </c>
      <c r="AF2" s="166" t="s">
        <v>84</v>
      </c>
      <c r="AG2" s="166" t="s">
        <v>85</v>
      </c>
      <c r="AH2" s="166" t="s">
        <v>84</v>
      </c>
      <c r="AI2" s="166" t="s">
        <v>84</v>
      </c>
      <c r="AJ2" s="166" t="s">
        <v>85</v>
      </c>
      <c r="AK2" s="166" t="s">
        <v>84</v>
      </c>
      <c r="AL2" s="166" t="s">
        <v>85</v>
      </c>
      <c r="AM2" s="166" t="s">
        <v>84</v>
      </c>
      <c r="AN2" s="166" t="s">
        <v>85</v>
      </c>
      <c r="AO2" s="166" t="s">
        <v>84</v>
      </c>
      <c r="AP2" s="166" t="s">
        <v>84</v>
      </c>
      <c r="AQ2" s="166" t="s">
        <v>85</v>
      </c>
      <c r="AR2" s="166" t="s">
        <v>84</v>
      </c>
      <c r="AS2" s="166" t="s">
        <v>85</v>
      </c>
      <c r="AT2" s="166" t="s">
        <v>84</v>
      </c>
      <c r="AU2" s="166" t="s">
        <v>85</v>
      </c>
      <c r="AV2" s="166" t="s">
        <v>84</v>
      </c>
      <c r="AW2" s="166" t="s">
        <v>84</v>
      </c>
      <c r="AX2" s="166" t="s">
        <v>85</v>
      </c>
      <c r="AY2" s="166" t="s">
        <v>84</v>
      </c>
      <c r="AZ2" s="166" t="s">
        <v>85</v>
      </c>
      <c r="BA2" s="166" t="s">
        <v>84</v>
      </c>
      <c r="BB2" s="166" t="s">
        <v>85</v>
      </c>
      <c r="BC2" s="166" t="s">
        <v>84</v>
      </c>
      <c r="BD2" s="166" t="s">
        <v>84</v>
      </c>
      <c r="BE2" s="166" t="s">
        <v>85</v>
      </c>
      <c r="BF2" s="166" t="s">
        <v>84</v>
      </c>
      <c r="BG2" s="166" t="s">
        <v>85</v>
      </c>
      <c r="BH2" s="166" t="s">
        <v>84</v>
      </c>
      <c r="BI2" s="166" t="s">
        <v>85</v>
      </c>
      <c r="BJ2" s="166" t="s">
        <v>84</v>
      </c>
      <c r="BK2" s="166" t="s">
        <v>84</v>
      </c>
      <c r="BL2" s="166" t="s">
        <v>85</v>
      </c>
      <c r="BM2" s="166" t="s">
        <v>84</v>
      </c>
      <c r="BN2" s="166" t="s">
        <v>85</v>
      </c>
      <c r="BO2" s="166" t="s">
        <v>84</v>
      </c>
      <c r="BP2" s="166" t="s">
        <v>85</v>
      </c>
      <c r="BQ2" s="166" t="s">
        <v>84</v>
      </c>
      <c r="BR2" s="166" t="s">
        <v>84</v>
      </c>
      <c r="BS2" s="166" t="s">
        <v>85</v>
      </c>
      <c r="BT2" s="166" t="s">
        <v>84</v>
      </c>
      <c r="BU2" s="166" t="s">
        <v>85</v>
      </c>
      <c r="BV2" s="166" t="s">
        <v>84</v>
      </c>
      <c r="BW2" s="166" t="s">
        <v>85</v>
      </c>
      <c r="BX2" s="166" t="s">
        <v>84</v>
      </c>
      <c r="BY2" s="166" t="s">
        <v>84</v>
      </c>
      <c r="BZ2" s="166" t="s">
        <v>85</v>
      </c>
      <c r="CA2" s="166" t="s">
        <v>84</v>
      </c>
      <c r="CB2" s="166" t="s">
        <v>85</v>
      </c>
      <c r="CC2" s="166" t="s">
        <v>84</v>
      </c>
      <c r="CD2" s="166" t="s">
        <v>85</v>
      </c>
      <c r="CE2" s="166" t="s">
        <v>84</v>
      </c>
      <c r="CF2" s="166" t="s">
        <v>85</v>
      </c>
      <c r="CG2" s="166" t="s">
        <v>84</v>
      </c>
      <c r="CH2" s="166" t="s">
        <v>85</v>
      </c>
      <c r="CI2" s="166" t="s">
        <v>84</v>
      </c>
      <c r="CJ2" s="166" t="s">
        <v>85</v>
      </c>
      <c r="CK2" s="166" t="s">
        <v>84</v>
      </c>
      <c r="CL2" s="166" t="s">
        <v>85</v>
      </c>
      <c r="CM2" s="166" t="s">
        <v>84</v>
      </c>
      <c r="CN2" s="166" t="s">
        <v>85</v>
      </c>
      <c r="CO2" s="166" t="s">
        <v>84</v>
      </c>
      <c r="CP2" s="166" t="s">
        <v>85</v>
      </c>
      <c r="CQ2" s="166" t="s">
        <v>84</v>
      </c>
      <c r="CR2" s="166" t="s">
        <v>85</v>
      </c>
      <c r="CS2" s="166" t="s">
        <v>84</v>
      </c>
      <c r="CT2" s="166" t="s">
        <v>85</v>
      </c>
      <c r="CU2" s="166" t="s">
        <v>84</v>
      </c>
      <c r="CV2" s="166" t="s">
        <v>85</v>
      </c>
      <c r="CW2" s="166" t="s">
        <v>84</v>
      </c>
      <c r="CX2" s="166" t="s">
        <v>85</v>
      </c>
      <c r="CY2" s="166" t="s">
        <v>84</v>
      </c>
      <c r="CZ2" s="166" t="s">
        <v>85</v>
      </c>
      <c r="DA2" s="166" t="s">
        <v>84</v>
      </c>
      <c r="DB2" s="166" t="s">
        <v>85</v>
      </c>
      <c r="DC2" s="166" t="s">
        <v>84</v>
      </c>
      <c r="DD2" s="166" t="s">
        <v>85</v>
      </c>
      <c r="DE2" s="166" t="s">
        <v>84</v>
      </c>
      <c r="DF2" s="166" t="s">
        <v>85</v>
      </c>
      <c r="DG2" s="166" t="s">
        <v>84</v>
      </c>
      <c r="DH2" s="166" t="s">
        <v>85</v>
      </c>
      <c r="DI2" s="166" t="s">
        <v>84</v>
      </c>
      <c r="DJ2" s="166" t="s">
        <v>85</v>
      </c>
      <c r="DK2" s="166" t="s">
        <v>84</v>
      </c>
      <c r="DL2" s="166" t="s">
        <v>85</v>
      </c>
      <c r="DM2" s="166" t="s">
        <v>84</v>
      </c>
      <c r="DN2" s="166" t="s">
        <v>85</v>
      </c>
      <c r="DO2" s="166" t="s">
        <v>84</v>
      </c>
      <c r="DP2" s="166" t="s">
        <v>85</v>
      </c>
      <c r="DQ2" s="166" t="s">
        <v>84</v>
      </c>
      <c r="DR2" s="166" t="s">
        <v>85</v>
      </c>
      <c r="DS2" s="166" t="s">
        <v>84</v>
      </c>
      <c r="DT2" s="166" t="s">
        <v>85</v>
      </c>
      <c r="DU2" s="165"/>
      <c r="DV2" s="165"/>
      <c r="DW2" s="165"/>
      <c r="DX2" s="165"/>
      <c r="DY2" s="165"/>
      <c r="DZ2" s="165"/>
      <c r="EA2" s="165"/>
      <c r="EB2" s="165"/>
      <c r="EC2" s="165"/>
      <c r="ED2" s="165"/>
      <c r="EE2" s="165"/>
      <c r="EF2" s="1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customFormat="1" ht="15" customHeight="1">
      <c r="A3" s="53" t="s">
        <v>291</v>
      </c>
      <c r="B3" s="74">
        <v>1010</v>
      </c>
      <c r="C3" s="74" t="s">
        <v>128</v>
      </c>
      <c r="D3" s="74" t="s">
        <v>129</v>
      </c>
      <c r="E3" s="74" t="s">
        <v>130</v>
      </c>
      <c r="F3" s="74" t="s">
        <v>131</v>
      </c>
      <c r="G3" s="74" t="s">
        <v>131</v>
      </c>
      <c r="H3" s="74">
        <v>1</v>
      </c>
      <c r="I3" s="295">
        <v>292</v>
      </c>
      <c r="J3" s="295">
        <v>1709.1</v>
      </c>
      <c r="K3" s="296">
        <v>10.124249738797397</v>
      </c>
      <c r="L3" s="300" t="s">
        <v>291</v>
      </c>
      <c r="M3" s="297">
        <v>2.0233949790470491E-4</v>
      </c>
      <c r="N3" s="297">
        <v>5.2649999999999998E-8</v>
      </c>
      <c r="O3" s="297">
        <v>5.3304174874768292E-7</v>
      </c>
      <c r="P3" s="298"/>
      <c r="Q3" s="298"/>
      <c r="R3" s="297">
        <v>5.2649999999999998E-8</v>
      </c>
      <c r="S3" s="297">
        <v>5.3304174874768292E-7</v>
      </c>
      <c r="T3" s="297">
        <v>1.3489299860313661E-4</v>
      </c>
      <c r="U3" s="297">
        <v>3.72E-7</v>
      </c>
      <c r="V3" s="297">
        <v>3.766220902832632E-6</v>
      </c>
      <c r="W3" s="298"/>
      <c r="X3" s="298"/>
      <c r="Y3" s="297">
        <v>3.72E-7</v>
      </c>
      <c r="Z3" s="297">
        <v>3.766220902832632E-6</v>
      </c>
      <c r="AA3" s="297">
        <v>6.7446499301568303E-5</v>
      </c>
      <c r="AB3" s="297">
        <v>6.0299999999999992E-9</v>
      </c>
      <c r="AC3" s="297">
        <v>6.1049225924948294E-8</v>
      </c>
      <c r="AD3" s="298"/>
      <c r="AE3" s="298"/>
      <c r="AF3" s="297">
        <v>6.0299999999999992E-9</v>
      </c>
      <c r="AG3" s="297">
        <v>6.1049225924948294E-8</v>
      </c>
      <c r="AH3" s="297">
        <v>6.7446499301568303E-5</v>
      </c>
      <c r="AI3" s="297">
        <v>3.3856666666666674E-8</v>
      </c>
      <c r="AJ3" s="297">
        <v>3.427733486565506E-7</v>
      </c>
      <c r="AK3" s="298"/>
      <c r="AL3" s="298"/>
      <c r="AM3" s="297">
        <v>3.3856666666666674E-8</v>
      </c>
      <c r="AN3" s="297">
        <v>3.427733486565506E-7</v>
      </c>
      <c r="AO3" s="297">
        <v>5.0298226278870086E-4</v>
      </c>
      <c r="AP3" s="297">
        <v>1.7799999999999999E-6</v>
      </c>
      <c r="AQ3" s="297">
        <v>1.8021164535059367E-5</v>
      </c>
      <c r="AR3" s="298"/>
      <c r="AS3" s="298"/>
      <c r="AT3" s="297">
        <v>1.7799999999999999E-6</v>
      </c>
      <c r="AU3" s="297">
        <v>1.8021164535059367E-5</v>
      </c>
      <c r="AV3" s="297">
        <v>1.9072552166773445E-5</v>
      </c>
      <c r="AW3" s="297">
        <v>1.8006666666666668E-7</v>
      </c>
      <c r="AX3" s="297">
        <v>1.8230399029661182E-6</v>
      </c>
      <c r="AY3" s="298"/>
      <c r="AZ3" s="298"/>
      <c r="BA3" s="297">
        <v>1.8006666666666668E-7</v>
      </c>
      <c r="BB3" s="297">
        <v>1.8230399029661182E-6</v>
      </c>
      <c r="BC3" s="297">
        <v>6.7446499301568303E-5</v>
      </c>
      <c r="BD3" s="297">
        <v>2.3466666666666668E-7</v>
      </c>
      <c r="BE3" s="297">
        <v>2.3758239387044561E-6</v>
      </c>
      <c r="BF3" s="298"/>
      <c r="BG3" s="298"/>
      <c r="BH3" s="297">
        <v>2.3466666666666668E-7</v>
      </c>
      <c r="BI3" s="297">
        <v>2.3758239387044561E-6</v>
      </c>
      <c r="BJ3" s="297">
        <v>3.5122332280728921E-4</v>
      </c>
      <c r="BK3" s="297">
        <v>1.5266666666666667E-6</v>
      </c>
      <c r="BL3" s="297">
        <v>1.5456354601230695E-5</v>
      </c>
      <c r="BM3" s="298"/>
      <c r="BN3" s="298"/>
      <c r="BO3" s="297">
        <v>1.5266666666666667E-6</v>
      </c>
      <c r="BP3" s="297">
        <v>1.5456354601230695E-5</v>
      </c>
      <c r="BQ3" s="297">
        <v>5.8675583603963318E-3</v>
      </c>
      <c r="BR3" s="297">
        <v>1.42E-6</v>
      </c>
      <c r="BS3" s="297">
        <v>1.4376434629092303E-5</v>
      </c>
      <c r="BT3" s="298"/>
      <c r="BU3" s="298"/>
      <c r="BV3" s="297">
        <v>1.42E-6</v>
      </c>
      <c r="BW3" s="297">
        <v>1.4376434629092303E-5</v>
      </c>
      <c r="BX3" s="297">
        <v>1.3489299860313661E-4</v>
      </c>
      <c r="BY3" s="297">
        <v>1.4600000000000001E-5</v>
      </c>
      <c r="BZ3" s="297">
        <v>1.47814046186442E-4</v>
      </c>
      <c r="CA3" s="298"/>
      <c r="CB3" s="298"/>
      <c r="CC3" s="297">
        <v>1.4600000000000001E-5</v>
      </c>
      <c r="CD3" s="297">
        <v>1.47814046186442E-4</v>
      </c>
      <c r="CE3" s="299">
        <v>2.0188386770314537E-5</v>
      </c>
      <c r="CF3" s="299">
        <v>2.0439226948609779E-4</v>
      </c>
      <c r="CG3" s="298">
        <v>0.02</v>
      </c>
      <c r="CH3" s="298">
        <v>0.20248499477594795</v>
      </c>
      <c r="CI3" s="298"/>
      <c r="CJ3" s="298"/>
      <c r="CK3" s="298"/>
      <c r="CL3" s="298"/>
      <c r="CM3" s="298"/>
      <c r="CN3" s="298"/>
      <c r="CO3" s="298"/>
      <c r="CP3" s="298"/>
      <c r="CQ3" s="297"/>
      <c r="CR3" s="297"/>
      <c r="CS3" s="298"/>
      <c r="CT3" s="298"/>
      <c r="CU3" s="298"/>
      <c r="CV3" s="298"/>
      <c r="CW3" s="297"/>
      <c r="CX3" s="297"/>
      <c r="CY3" s="298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53" t="s">
        <v>52</v>
      </c>
      <c r="DV3" s="53" t="s">
        <v>52</v>
      </c>
      <c r="DW3" s="154"/>
      <c r="DX3" s="53" t="s">
        <v>52</v>
      </c>
      <c r="DY3" s="53" t="s">
        <v>52</v>
      </c>
      <c r="DZ3" s="154"/>
      <c r="EA3" s="53" t="s">
        <v>52</v>
      </c>
      <c r="EB3" s="53" t="s">
        <v>52</v>
      </c>
      <c r="EC3" s="154"/>
      <c r="ED3" s="53" t="s">
        <v>52</v>
      </c>
      <c r="EE3" s="53" t="s">
        <v>52</v>
      </c>
      <c r="EF3" s="154"/>
      <c r="EG3" s="53" t="s">
        <v>52</v>
      </c>
      <c r="EH3" s="53" t="s">
        <v>52</v>
      </c>
      <c r="EI3" s="154"/>
      <c r="EJ3" s="53" t="s">
        <v>52</v>
      </c>
      <c r="EK3" s="53" t="s">
        <v>52</v>
      </c>
      <c r="EL3" s="154"/>
      <c r="EM3" s="53" t="s">
        <v>52</v>
      </c>
      <c r="EN3" s="53" t="s">
        <v>52</v>
      </c>
      <c r="EO3" s="154"/>
      <c r="EP3" s="53" t="s">
        <v>52</v>
      </c>
      <c r="EQ3" s="53" t="s">
        <v>52</v>
      </c>
      <c r="ER3" s="154"/>
      <c r="ES3" s="53" t="s">
        <v>52</v>
      </c>
      <c r="ET3" s="53" t="s">
        <v>52</v>
      </c>
      <c r="EU3" s="154"/>
      <c r="EV3" s="53" t="s">
        <v>52</v>
      </c>
      <c r="EW3" s="53" t="s">
        <v>52</v>
      </c>
      <c r="EX3" s="154"/>
      <c r="EY3" s="53" t="s">
        <v>52</v>
      </c>
      <c r="EZ3" s="53" t="s">
        <v>52</v>
      </c>
      <c r="FA3" s="154"/>
      <c r="FB3" s="53" t="s">
        <v>52</v>
      </c>
      <c r="FC3" s="53" t="s">
        <v>52</v>
      </c>
      <c r="FD3" s="154"/>
    </row>
    <row r="4" spans="1:160" customFormat="1" ht="15" customHeight="1">
      <c r="A4" s="53" t="s">
        <v>127</v>
      </c>
      <c r="B4" s="74">
        <v>7242</v>
      </c>
      <c r="C4" s="74" t="s">
        <v>132</v>
      </c>
      <c r="D4" s="74" t="s">
        <v>51</v>
      </c>
      <c r="E4" s="74" t="s">
        <v>133</v>
      </c>
      <c r="F4" s="74" t="s">
        <v>131</v>
      </c>
      <c r="G4" s="74" t="s">
        <v>131</v>
      </c>
      <c r="H4" s="74">
        <v>1</v>
      </c>
      <c r="I4" s="295">
        <v>260</v>
      </c>
      <c r="J4" s="295">
        <v>2431</v>
      </c>
      <c r="K4" s="296">
        <v>9.8664589826938673</v>
      </c>
      <c r="L4" s="300" t="s">
        <v>127</v>
      </c>
      <c r="M4" s="297">
        <v>7.1133873950775353E-5</v>
      </c>
      <c r="N4" s="297">
        <v>1.5580213669306507E-7</v>
      </c>
      <c r="O4" s="297">
        <v>1.5372153910981897E-6</v>
      </c>
      <c r="P4" s="298"/>
      <c r="Q4" s="298"/>
      <c r="R4" s="297">
        <v>1.5580213669306507E-7</v>
      </c>
      <c r="S4" s="297">
        <v>1.5372153910981897E-6</v>
      </c>
      <c r="T4" s="297">
        <v>1.4938113529662826E-4</v>
      </c>
      <c r="U4" s="297">
        <v>9.0066986177796149E-7</v>
      </c>
      <c r="V4" s="297">
        <v>8.8864222481808114E-6</v>
      </c>
      <c r="W4" s="298"/>
      <c r="X4" s="298"/>
      <c r="Y4" s="297">
        <v>9.0066986177796149E-7</v>
      </c>
      <c r="Z4" s="297">
        <v>8.8864222481808114E-6</v>
      </c>
      <c r="AA4" s="297">
        <v>7.1133873950775362E-6</v>
      </c>
      <c r="AB4" s="297">
        <v>1.6442819225485295E-8</v>
      </c>
      <c r="AC4" s="297">
        <v>1.622324014481008E-7</v>
      </c>
      <c r="AD4" s="298"/>
      <c r="AE4" s="298"/>
      <c r="AF4" s="297">
        <v>1.6442819225485295E-8</v>
      </c>
      <c r="AG4" s="297">
        <v>1.622324014481008E-7</v>
      </c>
      <c r="AH4" s="297">
        <v>1.4226774790155072E-5</v>
      </c>
      <c r="AI4" s="297">
        <v>8.4154063014266937E-8</v>
      </c>
      <c r="AJ4" s="297">
        <v>8.3030261095729976E-7</v>
      </c>
      <c r="AK4" s="298"/>
      <c r="AL4" s="298"/>
      <c r="AM4" s="297">
        <v>8.4154063014266937E-8</v>
      </c>
      <c r="AN4" s="297">
        <v>8.3030261095729976E-7</v>
      </c>
      <c r="AO4" s="297">
        <v>5.1216389244558265E-4</v>
      </c>
      <c r="AP4" s="297">
        <v>6.8223129925839983E-7</v>
      </c>
      <c r="AQ4" s="297">
        <v>6.7312071308429471E-6</v>
      </c>
      <c r="AR4" s="298"/>
      <c r="AS4" s="298"/>
      <c r="AT4" s="297">
        <v>6.8223129925839983E-7</v>
      </c>
      <c r="AU4" s="297">
        <v>6.7312071308429471E-6</v>
      </c>
      <c r="AV4" s="297">
        <v>1.8494807227201595E-4</v>
      </c>
      <c r="AW4" s="297">
        <v>9.0391085277569688E-8</v>
      </c>
      <c r="AX4" s="297">
        <v>8.9183993529232483E-7</v>
      </c>
      <c r="AY4" s="298"/>
      <c r="AZ4" s="298"/>
      <c r="BA4" s="297">
        <v>9.0391085277569688E-8</v>
      </c>
      <c r="BB4" s="297">
        <v>8.9183993529232483E-7</v>
      </c>
      <c r="BC4" s="297">
        <v>1.4226774790155071E-4</v>
      </c>
      <c r="BD4" s="297">
        <v>1.1717011505369765E-5</v>
      </c>
      <c r="BE4" s="297">
        <v>1.1560541341748291E-4</v>
      </c>
      <c r="BF4" s="298"/>
      <c r="BG4" s="298"/>
      <c r="BH4" s="297">
        <v>1.1717011505369765E-5</v>
      </c>
      <c r="BI4" s="297">
        <v>1.1560541341748291E-4</v>
      </c>
      <c r="BJ4" s="297">
        <v>7.1133873950775362E-6</v>
      </c>
      <c r="BK4" s="297">
        <v>4.9208584241885346E-7</v>
      </c>
      <c r="BL4" s="297">
        <v>4.8551447801899756E-6</v>
      </c>
      <c r="BM4" s="298"/>
      <c r="BN4" s="298"/>
      <c r="BO4" s="297">
        <v>4.9208584241885346E-7</v>
      </c>
      <c r="BP4" s="297">
        <v>4.8551447801899756E-6</v>
      </c>
      <c r="BQ4" s="297">
        <v>1.1075544174135723E-2</v>
      </c>
      <c r="BR4" s="297">
        <v>2.6668963121706424E-6</v>
      </c>
      <c r="BS4" s="297">
        <v>2.6312823075129183E-5</v>
      </c>
      <c r="BT4" s="298"/>
      <c r="BU4" s="298"/>
      <c r="BV4" s="297">
        <v>2.6668963121706424E-6</v>
      </c>
      <c r="BW4" s="297">
        <v>2.6312823075129183E-5</v>
      </c>
      <c r="BX4" s="297">
        <v>7.1133873950775353E-5</v>
      </c>
      <c r="BY4" s="297">
        <v>1.0083544940094839E-5</v>
      </c>
      <c r="BZ4" s="297">
        <v>9.948888255159602E-5</v>
      </c>
      <c r="CA4" s="298"/>
      <c r="CB4" s="298"/>
      <c r="CC4" s="297">
        <v>1.0083544940094839E-5</v>
      </c>
      <c r="CD4" s="297">
        <v>9.948888255159602E-5</v>
      </c>
      <c r="CE4" s="299">
        <v>2.688923072448655E-5</v>
      </c>
      <c r="CF4" s="299">
        <v>2.6530149201933826E-4</v>
      </c>
      <c r="CG4" s="298">
        <v>1.5439524799640751E-3</v>
      </c>
      <c r="CH4" s="298">
        <v>1.5233343814794022E-2</v>
      </c>
      <c r="CI4" s="298"/>
      <c r="CJ4" s="298"/>
      <c r="CK4" s="298"/>
      <c r="CL4" s="298"/>
      <c r="CM4" s="298"/>
      <c r="CN4" s="298"/>
      <c r="CO4" s="298"/>
      <c r="CP4" s="298"/>
      <c r="CQ4" s="297"/>
      <c r="CR4" s="297"/>
      <c r="CS4" s="298"/>
      <c r="CT4" s="298"/>
      <c r="CU4" s="298"/>
      <c r="CV4" s="298"/>
      <c r="CW4" s="297"/>
      <c r="CX4" s="297"/>
      <c r="CY4" s="298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53" t="s">
        <v>137</v>
      </c>
      <c r="DV4" s="53" t="s">
        <v>138</v>
      </c>
      <c r="DW4" s="155">
        <v>35339</v>
      </c>
      <c r="DX4" s="53" t="s">
        <v>52</v>
      </c>
      <c r="DY4" s="53" t="s">
        <v>52</v>
      </c>
      <c r="DZ4" s="154"/>
      <c r="EA4" s="53" t="s">
        <v>52</v>
      </c>
      <c r="EB4" s="53" t="s">
        <v>52</v>
      </c>
      <c r="EC4" s="154"/>
      <c r="ED4" s="53" t="s">
        <v>52</v>
      </c>
      <c r="EE4" s="53" t="s">
        <v>52</v>
      </c>
      <c r="EF4" s="154"/>
      <c r="EG4" s="53" t="s">
        <v>52</v>
      </c>
      <c r="EH4" s="53" t="s">
        <v>52</v>
      </c>
      <c r="EI4" s="154"/>
      <c r="EJ4" s="53" t="s">
        <v>52</v>
      </c>
      <c r="EK4" s="53" t="s">
        <v>52</v>
      </c>
      <c r="EL4" s="154"/>
      <c r="EM4" s="53" t="s">
        <v>52</v>
      </c>
      <c r="EN4" s="53" t="s">
        <v>52</v>
      </c>
      <c r="EO4" s="154"/>
      <c r="EP4" s="53" t="s">
        <v>52</v>
      </c>
      <c r="EQ4" s="53" t="s">
        <v>52</v>
      </c>
      <c r="ER4" s="154"/>
      <c r="ES4" s="53" t="s">
        <v>52</v>
      </c>
      <c r="ET4" s="53" t="s">
        <v>52</v>
      </c>
      <c r="EU4" s="154"/>
      <c r="EV4" s="53" t="s">
        <v>52</v>
      </c>
      <c r="EW4" s="53" t="s">
        <v>52</v>
      </c>
      <c r="EX4" s="154"/>
      <c r="EY4" s="53" t="s">
        <v>52</v>
      </c>
      <c r="EZ4" s="53" t="s">
        <v>52</v>
      </c>
      <c r="FA4" s="154"/>
      <c r="FB4" s="53" t="s">
        <v>52</v>
      </c>
      <c r="FC4" s="53" t="s">
        <v>52</v>
      </c>
      <c r="FD4" s="154"/>
    </row>
    <row r="5" spans="1:160" customFormat="1" ht="15" customHeight="1"/>
    <row r="6" spans="1:160" customFormat="1" ht="24.75" customHeight="1"/>
    <row r="7" spans="1:160" customFormat="1" ht="24.75" customHeight="1"/>
    <row r="8" spans="1:160" customFormat="1" ht="15" customHeight="1"/>
    <row r="9" spans="1:160" customFormat="1" ht="15" customHeight="1"/>
    <row r="10" spans="1:160" customFormat="1" ht="15" customHeight="1">
      <c r="AL10" s="55"/>
      <c r="AM10" s="55"/>
      <c r="AN10" s="55"/>
      <c r="AO10" s="55"/>
      <c r="AP10" s="55"/>
      <c r="AQ10" s="55"/>
    </row>
    <row r="11" spans="1:160" customFormat="1" ht="15" customHeight="1">
      <c r="Y11" s="55"/>
      <c r="Z11" s="55"/>
      <c r="AA11" s="55"/>
      <c r="AB11" s="55"/>
      <c r="AE11" s="55"/>
      <c r="AF11" s="55"/>
      <c r="AG11" s="55"/>
      <c r="AH11" s="55"/>
      <c r="AL11" s="55"/>
      <c r="AM11" s="55"/>
      <c r="AN11" s="55"/>
      <c r="AO11" s="55"/>
      <c r="AP11" s="55"/>
      <c r="AQ11" s="55"/>
    </row>
    <row r="12" spans="1:160" customFormat="1" ht="15" customHeight="1">
      <c r="Y12" s="55"/>
      <c r="Z12" s="55"/>
      <c r="AA12" s="55"/>
      <c r="AB12" s="55"/>
      <c r="AE12" s="55"/>
      <c r="AF12" s="55"/>
      <c r="AG12" s="55"/>
      <c r="AH12" s="55"/>
    </row>
    <row r="13" spans="1:160" customFormat="1" ht="15" customHeight="1"/>
    <row r="14" spans="1:160" customFormat="1" ht="15" customHeight="1"/>
    <row r="15" spans="1:160" customFormat="1" ht="15" customHeight="1"/>
    <row r="16" spans="1:160" customFormat="1" ht="15" customHeight="1"/>
    <row r="17" spans="55:65" customFormat="1" ht="15" customHeight="1"/>
    <row r="18" spans="55:65" customFormat="1" ht="15" customHeight="1"/>
    <row r="19" spans="55:65" customFormat="1" ht="15" customHeight="1"/>
    <row r="20" spans="55:65" customFormat="1" ht="15" customHeight="1"/>
    <row r="21" spans="55:65" customFormat="1" ht="15" customHeight="1"/>
    <row r="22" spans="55:65" customFormat="1" ht="15" customHeight="1"/>
    <row r="23" spans="55:65" customFormat="1" ht="15" customHeight="1"/>
    <row r="24" spans="55:65" customFormat="1" ht="15" customHeight="1"/>
    <row r="25" spans="55:65" customFormat="1" ht="15" customHeight="1"/>
    <row r="26" spans="55:65" ht="15" customHeight="1">
      <c r="BC26"/>
      <c r="BD26"/>
      <c r="BE26"/>
      <c r="BF26"/>
      <c r="BG26"/>
      <c r="BH26"/>
      <c r="BI26"/>
      <c r="BJ26"/>
      <c r="BK26"/>
      <c r="BL26"/>
      <c r="BM26"/>
    </row>
    <row r="27" spans="55:65" ht="15" customHeight="1">
      <c r="BC27"/>
      <c r="BD27"/>
      <c r="BE27"/>
      <c r="BF27"/>
      <c r="BG27"/>
      <c r="BH27"/>
      <c r="BI27"/>
      <c r="BJ27"/>
      <c r="BK27"/>
      <c r="BL27"/>
      <c r="BM27"/>
    </row>
  </sheetData>
  <sortState ref="A3:DT15">
    <sortCondition ref="CB3:CB15"/>
  </sortState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57">
    <tabColor theme="5" tint="0.39997558519241921"/>
  </sheetPr>
  <dimension ref="A1:HJ210"/>
  <sheetViews>
    <sheetView topLeftCell="A39" workbookViewId="0">
      <selection activeCell="C10" sqref="C10"/>
    </sheetView>
  </sheetViews>
  <sheetFormatPr defaultColWidth="18" defaultRowHeight="12.75"/>
  <cols>
    <col min="1" max="1" width="44.140625" customWidth="1"/>
    <col min="2" max="2" width="19.85546875" bestFit="1" customWidth="1"/>
    <col min="3" max="4" width="26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>
      <c r="A2" s="56"/>
      <c r="B2" s="4">
        <v>7242</v>
      </c>
      <c r="C2" s="4">
        <v>1010</v>
      </c>
      <c r="D2" s="48"/>
      <c r="E2" s="48"/>
      <c r="F2" s="48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>
      <c r="A3" s="8" t="s">
        <v>95</v>
      </c>
      <c r="B3" s="4" t="s">
        <v>132</v>
      </c>
      <c r="C3" s="4" t="s">
        <v>128</v>
      </c>
      <c r="D3" s="48"/>
      <c r="E3" s="48"/>
      <c r="F3" s="48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>
      <c r="A4" s="56" t="s">
        <v>96</v>
      </c>
      <c r="B4" s="4" t="s">
        <v>133</v>
      </c>
      <c r="C4" s="4" t="s">
        <v>130</v>
      </c>
      <c r="D4" s="48"/>
      <c r="E4" s="48"/>
      <c r="F4" s="48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8.9660461526364088E-5</v>
      </c>
      <c r="C5" s="198">
        <v>2.9399999766610563E-4</v>
      </c>
      <c r="D5" s="61"/>
      <c r="E5" s="61"/>
      <c r="F5" s="61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9.1598369181156158E-5</v>
      </c>
      <c r="C6" s="198">
        <v>3.0799998785369098E-4</v>
      </c>
      <c r="D6" s="61"/>
      <c r="E6" s="61"/>
      <c r="F6" s="61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9.541795589029789E-5</v>
      </c>
      <c r="C7" s="198">
        <v>2.4900000425986946E-4</v>
      </c>
      <c r="D7" s="61"/>
      <c r="E7" s="61"/>
      <c r="F7" s="61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.75">
      <c r="A8" s="16">
        <v>4</v>
      </c>
      <c r="B8" s="210"/>
      <c r="C8" s="210"/>
      <c r="D8" s="68"/>
      <c r="E8" s="30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140"/>
      <c r="C9" s="140"/>
      <c r="D9" s="68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D10" s="68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D11" s="68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1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>
        <f t="shared" ref="C41" si="0">COUNT(C5:C39)</f>
        <v>3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2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6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5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9.222559553260605E-5</v>
      </c>
      <c r="C58" s="35">
        <f t="shared" ref="C58" si="1">AVERAGE(C5:C39)</f>
        <v>2.8366666325988871E-4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1.8794612939624736E-4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 ht="22.5">
      <c r="A70" s="34" t="s">
        <v>103</v>
      </c>
      <c r="B70" s="38"/>
      <c r="C70" s="40">
        <f>VAR(B5:EB39)</f>
        <v>1.1378470768164798E-8</v>
      </c>
      <c r="D70" s="40"/>
      <c r="E70" s="177"/>
      <c r="F70" s="178" t="s">
        <v>276</v>
      </c>
      <c r="G70" s="178" t="s">
        <v>277</v>
      </c>
      <c r="H70" s="179"/>
      <c r="I70" s="179"/>
      <c r="J70" s="38"/>
      <c r="K70" s="39"/>
    </row>
    <row r="71" spans="1:12">
      <c r="A71" s="15"/>
      <c r="B71" s="15"/>
      <c r="C71" s="15"/>
      <c r="D71" s="15"/>
      <c r="E71" s="177"/>
      <c r="F71" s="177"/>
      <c r="G71" s="177"/>
      <c r="H71" s="179"/>
      <c r="I71" s="179"/>
      <c r="J71" s="15"/>
    </row>
    <row r="72" spans="1:12">
      <c r="A72" s="15"/>
      <c r="B72" s="15"/>
      <c r="C72" s="15"/>
      <c r="D72" s="15"/>
      <c r="E72" s="180" t="s">
        <v>278</v>
      </c>
      <c r="F72" s="181">
        <f>SKEW(B5:C7)</f>
        <v>0.12722680706764475</v>
      </c>
      <c r="G72" s="181" t="e">
        <f>SKEW(K72:L74)</f>
        <v>#DIV/0!</v>
      </c>
      <c r="H72" s="179"/>
      <c r="I72" s="179"/>
      <c r="J72" s="15"/>
    </row>
    <row r="73" spans="1:12">
      <c r="A73" s="15"/>
      <c r="B73" s="15"/>
      <c r="C73" s="15"/>
      <c r="D73" s="15"/>
      <c r="E73" s="180" t="s">
        <v>279</v>
      </c>
      <c r="F73" s="182">
        <f>SQRT(6/F78)</f>
        <v>1</v>
      </c>
      <c r="G73" s="182" t="e">
        <f>SQRT(6/G78)</f>
        <v>#DIV/0!</v>
      </c>
      <c r="H73" s="179"/>
      <c r="I73" s="179"/>
      <c r="J73" s="15"/>
    </row>
    <row r="74" spans="1:12">
      <c r="A74" s="15"/>
      <c r="B74" s="15"/>
      <c r="C74" s="15"/>
      <c r="D74" s="15"/>
      <c r="E74" s="180" t="s">
        <v>280</v>
      </c>
      <c r="F74" s="183" t="str">
        <f>IF(F72&gt;2*F73,"non-normal","normal")</f>
        <v>normal</v>
      </c>
      <c r="G74" s="182" t="e">
        <f>IF(G72&gt;2*G73,"non-normal","normal")</f>
        <v>#DIV/0!</v>
      </c>
      <c r="H74" s="179"/>
      <c r="I74" s="179"/>
      <c r="J74" s="15"/>
      <c r="K74" s="15"/>
      <c r="L74" s="15"/>
    </row>
    <row r="75" spans="1:12">
      <c r="A75" s="15"/>
      <c r="B75" s="15"/>
      <c r="C75" s="15"/>
      <c r="D75" s="15"/>
      <c r="E75" s="180" t="s">
        <v>281</v>
      </c>
      <c r="F75" s="181">
        <f>KURT(B5:C7)</f>
        <v>-3.0010233110484386</v>
      </c>
      <c r="G75" s="181" t="e">
        <f>KURT(K72:L74)</f>
        <v>#DIV/0!</v>
      </c>
      <c r="H75" s="179"/>
      <c r="I75" s="179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80" t="s">
        <v>282</v>
      </c>
      <c r="F76" s="182">
        <f>SQRT(24/F78)</f>
        <v>2</v>
      </c>
      <c r="G76" s="182" t="e">
        <f>SQRT(24/G78)</f>
        <v>#DIV/0!</v>
      </c>
      <c r="H76" s="179"/>
      <c r="I76" s="179"/>
      <c r="J76" s="15"/>
      <c r="K76" s="15"/>
      <c r="L76" s="15"/>
    </row>
    <row r="77" spans="1:12">
      <c r="A77" s="15"/>
      <c r="C77" s="15"/>
      <c r="D77" s="15"/>
      <c r="E77" s="180" t="s">
        <v>283</v>
      </c>
      <c r="F77" s="183" t="str">
        <f>IF(F75&gt;2*F76,"non-normal","normal")</f>
        <v>normal</v>
      </c>
      <c r="G77" s="182" t="e">
        <f>IF(G75&gt;2*G76,"non-normal","normal")</f>
        <v>#DIV/0!</v>
      </c>
      <c r="H77" s="179"/>
      <c r="I77" s="179"/>
      <c r="J77" s="15"/>
      <c r="K77" s="15"/>
      <c r="L77" s="15"/>
    </row>
    <row r="78" spans="1:12" ht="22.5">
      <c r="A78" s="15"/>
      <c r="C78" s="15"/>
      <c r="D78" s="15"/>
      <c r="E78" s="180" t="s">
        <v>284</v>
      </c>
      <c r="F78" s="184">
        <f>COUNT(B5:C7)</f>
        <v>6</v>
      </c>
      <c r="G78" s="184">
        <f>COUNT(K72:L74)</f>
        <v>0</v>
      </c>
      <c r="H78" s="185" t="s">
        <v>285</v>
      </c>
      <c r="I78" s="186" t="s">
        <v>286</v>
      </c>
      <c r="J78" s="15"/>
      <c r="K78" s="15"/>
      <c r="L78" s="15"/>
    </row>
    <row r="79" spans="1:12">
      <c r="A79" s="15" t="s">
        <v>105</v>
      </c>
      <c r="C79" s="41">
        <f>1/C46+1/C76</f>
        <v>0.5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5.6892353840823991E-9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7.5427020251912379E-5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3.3649299973503766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4.4175277245266163E-4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305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7.2191011235955052E-5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4.4175277245266163E-4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28673" r:id="rId2"/>
    <oleObject progId="Equation.DSMT4" shapeId="28674" r:id="rId3"/>
    <oleObject progId="Equation.DSMT4" shapeId="28675" r:id="rId4"/>
    <oleObject progId="Equation.DSMT4" shapeId="28676" r:id="rId5"/>
    <oleObject progId="Equation.DSMT4" shapeId="28677" r:id="rId6"/>
    <oleObject progId="Equation.DSMT4" shapeId="28678" r:id="rId7"/>
    <oleObject progId="Equation.DSMT4" shapeId="28679" r:id="rId8"/>
    <oleObject progId="Equation.DSMT4" shapeId="28680" r:id="rId9"/>
    <oleObject progId="Equation.DSMT4" shapeId="28681" r:id="rId10"/>
    <oleObject progId="Equation.DSMT4" shapeId="28682" r:id="rId11"/>
    <oleObject progId="Equation.DSMT4" shapeId="28683" r:id="rId12"/>
    <oleObject progId="Equation.DSMT4" shapeId="28684" r:id="rId13"/>
  </oleObjects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58">
    <tabColor theme="5" tint="0.39997558519241921"/>
  </sheetPr>
  <dimension ref="A1:HJ210"/>
  <sheetViews>
    <sheetView workbookViewId="0">
      <selection activeCell="A103" sqref="A103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>
      <c r="A2" s="56"/>
      <c r="B2" s="4">
        <v>7242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>
      <c r="A3" s="8" t="s">
        <v>95</v>
      </c>
      <c r="B3" s="4" t="s">
        <v>132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>
      <c r="A4" s="56" t="s">
        <v>96</v>
      </c>
      <c r="B4" s="4" t="s">
        <v>133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8.9660461526364088E-5</v>
      </c>
      <c r="C5" s="62" t="s">
        <v>135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9.1598369181156158E-5</v>
      </c>
      <c r="C6" s="62" t="s">
        <v>135</v>
      </c>
      <c r="D6" s="17"/>
      <c r="E6" s="17"/>
      <c r="F6" s="17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9.541795589029789E-5</v>
      </c>
      <c r="C7" s="62" t="s">
        <v>135</v>
      </c>
      <c r="D7" s="17"/>
      <c r="E7" s="17"/>
      <c r="F7" s="17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B8" s="61"/>
      <c r="C8" s="16"/>
      <c r="D8" s="68"/>
      <c r="E8" s="30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1"/>
      <c r="C9" s="16"/>
      <c r="D9" s="68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C10" s="16"/>
      <c r="D10" s="68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1"/>
      <c r="C11" s="16"/>
      <c r="D11" s="68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1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1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1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1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1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1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1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1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9.222559553260605E-5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9.222559553260605E-5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103</v>
      </c>
      <c r="B70" s="38"/>
      <c r="C70" s="40">
        <f>VAR(B5:EB39)</f>
        <v>8.5822450096472246E-12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3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105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5.7214966730981497E-12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40">
        <f>SQRT(C83)</f>
        <v>2.391965023385198E-6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6.9645567339634358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1.0888457164362844E-4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305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7.2191011235955052E-5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1.0888457164362844E-4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13313" r:id="rId2"/>
    <oleObject progId="Equation.DSMT4" shapeId="13314" r:id="rId3"/>
    <oleObject progId="Equation.DSMT4" shapeId="13315" r:id="rId4"/>
    <oleObject progId="Equation.DSMT4" shapeId="13316" r:id="rId5"/>
    <oleObject progId="Equation.DSMT4" shapeId="13317" r:id="rId6"/>
    <oleObject progId="Equation.DSMT4" shapeId="13318" r:id="rId7"/>
    <oleObject progId="Equation.DSMT4" shapeId="13319" r:id="rId8"/>
    <oleObject progId="Equation.DSMT4" shapeId="13320" r:id="rId9"/>
    <oleObject progId="Equation.DSMT4" shapeId="13321" r:id="rId10"/>
    <oleObject progId="Equation.DSMT4" shapeId="13322" r:id="rId11"/>
    <oleObject progId="Equation.DSMT4" shapeId="13323" r:id="rId12"/>
    <oleObject progId="Equation.DSMT4" shapeId="13324" r:id="rId13"/>
  </oleObjects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59">
    <tabColor theme="5" tint="0.39997558519241921"/>
  </sheetPr>
  <dimension ref="A1:HJ210"/>
  <sheetViews>
    <sheetView topLeftCell="A39" workbookViewId="0">
      <selection activeCell="E7" sqref="E7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94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>
      <c r="A2" s="56"/>
      <c r="B2" s="4">
        <v>7242</v>
      </c>
      <c r="C2" s="4">
        <v>1010</v>
      </c>
      <c r="D2" s="48"/>
      <c r="E2" s="48"/>
      <c r="F2" s="48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>
      <c r="A3" s="8" t="s">
        <v>95</v>
      </c>
      <c r="B3" s="4" t="s">
        <v>132</v>
      </c>
      <c r="C3" s="4" t="s">
        <v>128</v>
      </c>
      <c r="D3" s="48"/>
      <c r="E3" s="48"/>
      <c r="F3" s="48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>
      <c r="A4" s="207" t="s">
        <v>96</v>
      </c>
      <c r="B4" s="4" t="s">
        <v>133</v>
      </c>
      <c r="C4" s="4" t="s">
        <v>130</v>
      </c>
      <c r="D4" s="48"/>
      <c r="E4" s="48"/>
      <c r="F4" s="48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8.8463124120607972E-4</v>
      </c>
      <c r="C5" s="143">
        <v>2.9765293002128601E-3</v>
      </c>
      <c r="D5" s="61"/>
      <c r="E5" s="61"/>
      <c r="F5" s="61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9.0375158470124006E-4</v>
      </c>
      <c r="C6" s="143">
        <v>3.1182689126580954E-3</v>
      </c>
      <c r="D6" s="61"/>
      <c r="E6" s="61"/>
      <c r="F6" s="61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9.4143731985241175E-4</v>
      </c>
      <c r="C7" s="143">
        <v>2.5209381710737944E-3</v>
      </c>
      <c r="D7" s="61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.75">
      <c r="A8" s="16">
        <v>4</v>
      </c>
      <c r="B8" s="210"/>
      <c r="C8" s="210"/>
      <c r="D8" s="68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1"/>
      <c r="C9" s="61"/>
      <c r="D9" s="68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C10" s="16"/>
      <c r="D10" s="68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1"/>
      <c r="C11" s="16"/>
      <c r="D11" s="68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1"/>
      <c r="C12" s="16"/>
      <c r="D12" s="3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C13" s="16"/>
      <c r="D13" s="3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1"/>
      <c r="C14" s="30"/>
      <c r="D14" s="30"/>
      <c r="K14" s="30"/>
      <c r="L14" s="16"/>
      <c r="M14" s="21"/>
      <c r="AO14" s="31"/>
      <c r="DY14" s="29"/>
    </row>
    <row r="15" spans="1:218" ht="15">
      <c r="A15" s="16">
        <v>11</v>
      </c>
      <c r="B15" s="61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1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1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1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1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1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>
        <f t="shared" ref="C41" si="0">COUNT(C5:C39)</f>
        <v>3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2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6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5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9.0994004858657718E-4</v>
      </c>
      <c r="C58" s="35">
        <f t="shared" ref="C58" si="1">AVERAGE(C5:C39)</f>
        <v>2.8719121279815831E-3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1.8909260882840802E-3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 ht="22.5">
      <c r="A70" s="34" t="s">
        <v>103</v>
      </c>
      <c r="B70" s="38"/>
      <c r="C70" s="40">
        <f>VAR(B5:EB39)</f>
        <v>1.1940983415822305E-6</v>
      </c>
      <c r="D70" s="40"/>
      <c r="E70" s="177"/>
      <c r="F70" s="178" t="s">
        <v>276</v>
      </c>
      <c r="G70" s="178" t="s">
        <v>277</v>
      </c>
      <c r="H70" s="179"/>
      <c r="I70" s="179"/>
      <c r="J70" s="38"/>
      <c r="K70" s="39"/>
    </row>
    <row r="71" spans="1:12">
      <c r="A71" s="15"/>
      <c r="B71" s="15"/>
      <c r="C71" s="15"/>
      <c r="D71" s="15"/>
      <c r="E71" s="177"/>
      <c r="F71" s="177"/>
      <c r="G71" s="177"/>
      <c r="H71" s="179"/>
      <c r="I71" s="179"/>
      <c r="J71" s="15"/>
    </row>
    <row r="72" spans="1:12">
      <c r="A72" s="15"/>
      <c r="B72" s="15"/>
      <c r="C72" s="15"/>
      <c r="D72" s="15"/>
      <c r="E72" s="180" t="s">
        <v>278</v>
      </c>
      <c r="F72" s="181">
        <f>SKEW(B5:C7)</f>
        <v>0.12445232373379078</v>
      </c>
      <c r="G72" s="181" t="e">
        <f>SKEW(K72:L74)</f>
        <v>#DIV/0!</v>
      </c>
      <c r="H72" s="179"/>
      <c r="I72" s="179"/>
      <c r="J72" s="15"/>
    </row>
    <row r="73" spans="1:12">
      <c r="A73" s="15"/>
      <c r="B73" s="15"/>
      <c r="C73" s="15"/>
      <c r="D73" s="15"/>
      <c r="E73" s="180" t="s">
        <v>279</v>
      </c>
      <c r="F73" s="182">
        <f>SQRT(6/F78)</f>
        <v>1</v>
      </c>
      <c r="G73" s="182" t="e">
        <f>SQRT(6/G78)</f>
        <v>#DIV/0!</v>
      </c>
      <c r="H73" s="179"/>
      <c r="I73" s="179"/>
      <c r="J73" s="15"/>
    </row>
    <row r="74" spans="1:12">
      <c r="A74" s="15"/>
      <c r="B74" s="15"/>
      <c r="C74" s="15"/>
      <c r="D74" s="15"/>
      <c r="E74" s="180" t="s">
        <v>280</v>
      </c>
      <c r="F74" s="183" t="str">
        <f>IF(F72&gt;2*F73,"non-normal","normal")</f>
        <v>normal</v>
      </c>
      <c r="G74" s="182" t="e">
        <f>IF(G72&gt;2*G73,"non-normal","normal")</f>
        <v>#DIV/0!</v>
      </c>
      <c r="H74" s="179"/>
      <c r="I74" s="179"/>
      <c r="J74" s="15"/>
      <c r="K74" s="15"/>
      <c r="L74" s="15"/>
    </row>
    <row r="75" spans="1:12">
      <c r="A75" s="15"/>
      <c r="B75" s="15"/>
      <c r="C75" s="15"/>
      <c r="D75" s="15"/>
      <c r="E75" s="180" t="s">
        <v>281</v>
      </c>
      <c r="F75" s="181">
        <f>KURT(B5:C7)</f>
        <v>-3.0081635845750792</v>
      </c>
      <c r="G75" s="181" t="e">
        <f>KURT(K72:L74)</f>
        <v>#DIV/0!</v>
      </c>
      <c r="H75" s="179"/>
      <c r="I75" s="179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80" t="s">
        <v>282</v>
      </c>
      <c r="F76" s="182">
        <f>SQRT(24/F78)</f>
        <v>2</v>
      </c>
      <c r="G76" s="182" t="e">
        <f>SQRT(24/G78)</f>
        <v>#DIV/0!</v>
      </c>
      <c r="H76" s="179"/>
      <c r="I76" s="179"/>
      <c r="J76" s="15"/>
      <c r="K76" s="15"/>
      <c r="L76" s="15"/>
    </row>
    <row r="77" spans="1:12">
      <c r="A77" s="15"/>
      <c r="C77" s="15"/>
      <c r="D77" s="15"/>
      <c r="E77" s="180" t="s">
        <v>283</v>
      </c>
      <c r="F77" s="183" t="str">
        <f>IF(F75&gt;2*F76,"non-normal","normal")</f>
        <v>normal</v>
      </c>
      <c r="G77" s="182" t="e">
        <f>IF(G75&gt;2*G76,"non-normal","normal")</f>
        <v>#DIV/0!</v>
      </c>
      <c r="H77" s="179"/>
      <c r="I77" s="179"/>
      <c r="J77" s="15"/>
      <c r="K77" s="15"/>
      <c r="L77" s="15"/>
    </row>
    <row r="78" spans="1:12" ht="22.5">
      <c r="A78" s="15"/>
      <c r="C78" s="15"/>
      <c r="D78" s="15"/>
      <c r="E78" s="180" t="s">
        <v>284</v>
      </c>
      <c r="F78" s="184">
        <f>COUNT(B5:C7)</f>
        <v>6</v>
      </c>
      <c r="G78" s="184">
        <f>COUNT(K72:L74)</f>
        <v>0</v>
      </c>
      <c r="H78" s="185" t="s">
        <v>285</v>
      </c>
      <c r="I78" s="186" t="s">
        <v>286</v>
      </c>
      <c r="J78" s="15"/>
      <c r="K78" s="15"/>
      <c r="L78" s="15"/>
    </row>
    <row r="79" spans="1:12">
      <c r="A79" s="15" t="s">
        <v>105</v>
      </c>
      <c r="C79" s="41">
        <f>1/C46+1/C76</f>
        <v>0.5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5.9704917079111524E-7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7.7268956948512986E-4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3.3649299973503766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4.4909723992843419E-3</v>
      </c>
      <c r="D98" s="15" t="str">
        <f>D102</f>
        <v>lb/MW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305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7.2191011235955057E-4</v>
      </c>
      <c r="D102" s="15" t="str">
        <f>IFERROR(IF(FIND("MM",B1,1)&gt;0,"lb/MMBtu","lb/MW"),"lb/MW")</f>
        <v>lb/MW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IFERROR(IF(FIND("MM",B1,1)&gt;0,IF(C98&lt;C102,C102*1,C98*1),IF(C98&lt;C102,C102*1,C98*1)),IF(C98&lt;C102,C102*1000,C98*1))</f>
        <v>4.4909723992843419E-3</v>
      </c>
      <c r="D104" s="15" t="str">
        <f>IFERROR(IF(FIND("MM",B1,1)&gt;0,"lb/MMBtu","lb/MW"),"lb/MW")</f>
        <v>lb/MW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29697" r:id="rId2"/>
    <oleObject progId="Equation.DSMT4" shapeId="29698" r:id="rId3"/>
    <oleObject progId="Equation.DSMT4" shapeId="29699" r:id="rId4"/>
    <oleObject progId="Equation.DSMT4" shapeId="29700" r:id="rId5"/>
    <oleObject progId="Equation.DSMT4" shapeId="29701" r:id="rId6"/>
    <oleObject progId="Equation.DSMT4" shapeId="29702" r:id="rId7"/>
    <oleObject progId="Equation.DSMT4" shapeId="29703" r:id="rId8"/>
    <oleObject progId="Equation.DSMT4" shapeId="29704" r:id="rId9"/>
    <oleObject progId="Equation.DSMT4" shapeId="29705" r:id="rId10"/>
    <oleObject progId="Equation.DSMT4" shapeId="29706" r:id="rId11"/>
    <oleObject progId="Equation.DSMT4" shapeId="29707" r:id="rId12"/>
    <oleObject progId="Equation.DSMT4" shapeId="29708" r:id="rId13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4">
    <tabColor rgb="FFFFC000"/>
  </sheetPr>
  <dimension ref="A1:BH19"/>
  <sheetViews>
    <sheetView workbookViewId="0">
      <selection activeCell="A6" sqref="A6"/>
    </sheetView>
  </sheetViews>
  <sheetFormatPr defaultRowHeight="15" customHeight="1"/>
  <cols>
    <col min="1" max="1" width="21.7109375" style="1" bestFit="1" customWidth="1"/>
    <col min="2" max="2" width="9.85546875" style="1" bestFit="1" customWidth="1"/>
    <col min="3" max="3" width="27.42578125" style="1" bestFit="1" customWidth="1"/>
    <col min="4" max="4" width="13.7109375" style="1" bestFit="1" customWidth="1"/>
    <col min="5" max="5" width="12.5703125" style="1" bestFit="1" customWidth="1"/>
    <col min="6" max="6" width="18.85546875" style="1" bestFit="1" customWidth="1"/>
    <col min="7" max="7" width="20.140625" style="1" bestFit="1" customWidth="1"/>
    <col min="8" max="8" width="21.140625" style="1" bestFit="1" customWidth="1"/>
    <col min="9" max="9" width="30" style="1" bestFit="1" customWidth="1"/>
    <col min="10" max="10" width="18.5703125" style="1" bestFit="1" customWidth="1"/>
    <col min="11" max="11" width="15" style="1" bestFit="1" customWidth="1"/>
    <col min="12" max="12" width="21.7109375" style="1" bestFit="1" customWidth="1"/>
    <col min="13" max="13" width="22.42578125" style="1" bestFit="1" customWidth="1"/>
    <col min="14" max="14" width="13.42578125" style="1" bestFit="1" customWidth="1"/>
    <col min="15" max="15" width="12.28515625" style="1" bestFit="1" customWidth="1"/>
    <col min="16" max="16" width="11.7109375" style="1" customWidth="1"/>
    <col min="17" max="17" width="12.7109375" style="1" bestFit="1" customWidth="1"/>
    <col min="18" max="18" width="13.28515625" style="1" bestFit="1" customWidth="1"/>
    <col min="19" max="19" width="17.7109375" style="1" bestFit="1" customWidth="1"/>
    <col min="20" max="20" width="14.140625" style="1" bestFit="1" customWidth="1"/>
    <col min="21" max="21" width="18.5703125" style="1" bestFit="1" customWidth="1"/>
    <col min="22" max="22" width="15.140625" style="1" bestFit="1" customWidth="1"/>
    <col min="23" max="23" width="15.5703125" style="1" bestFit="1" customWidth="1"/>
    <col min="24" max="24" width="30.7109375" style="1" bestFit="1" customWidth="1"/>
    <col min="25" max="25" width="13.5703125" style="1" bestFit="1" customWidth="1"/>
    <col min="26" max="26" width="15.5703125" style="1" bestFit="1" customWidth="1"/>
    <col min="27" max="27" width="56.5703125" style="1" bestFit="1" customWidth="1"/>
    <col min="28" max="28" width="13.5703125" style="1" bestFit="1" customWidth="1"/>
    <col min="29" max="29" width="15.5703125" style="1" bestFit="1" customWidth="1"/>
    <col min="30" max="30" width="17.5703125" style="1" bestFit="1" customWidth="1"/>
    <col min="31" max="31" width="13.5703125" style="1" bestFit="1" customWidth="1"/>
    <col min="32" max="32" width="15.5703125" style="1" bestFit="1" customWidth="1"/>
    <col min="33" max="33" width="27.5703125" style="1" bestFit="1" customWidth="1"/>
    <col min="34" max="34" width="13.5703125" style="1" bestFit="1" customWidth="1"/>
    <col min="35" max="35" width="15.5703125" style="1" bestFit="1" customWidth="1"/>
    <col min="36" max="36" width="14.42578125" style="1" bestFit="1" customWidth="1"/>
    <col min="37" max="37" width="13.5703125" style="1" bestFit="1" customWidth="1"/>
    <col min="38" max="38" width="15.5703125" style="1" bestFit="1" customWidth="1"/>
    <col min="39" max="39" width="14.42578125" style="1" bestFit="1" customWidth="1"/>
    <col min="40" max="40" width="13.5703125" style="1" bestFit="1" customWidth="1"/>
    <col min="41" max="41" width="15.5703125" style="1" bestFit="1" customWidth="1"/>
    <col min="42" max="42" width="14.42578125" style="1" bestFit="1" customWidth="1"/>
    <col min="43" max="43" width="13.5703125" style="1" bestFit="1" customWidth="1"/>
    <col min="44" max="44" width="15.5703125" style="1" bestFit="1" customWidth="1"/>
    <col min="45" max="45" width="14.42578125" style="1" bestFit="1" customWidth="1"/>
    <col min="46" max="46" width="13.5703125" style="1" bestFit="1" customWidth="1"/>
    <col min="47" max="47" width="15.5703125" style="1" bestFit="1" customWidth="1"/>
    <col min="48" max="48" width="14.42578125" style="1" bestFit="1" customWidth="1"/>
    <col min="49" max="49" width="13.5703125" style="1" bestFit="1" customWidth="1"/>
    <col min="50" max="50" width="16.5703125" style="1" bestFit="1" customWidth="1"/>
    <col min="51" max="51" width="15.42578125" style="1" bestFit="1" customWidth="1"/>
    <col min="52" max="52" width="14.5703125" style="1" bestFit="1" customWidth="1"/>
    <col min="53" max="53" width="16.5703125" style="1" bestFit="1" customWidth="1"/>
    <col min="54" max="54" width="15.42578125" style="1" bestFit="1" customWidth="1"/>
    <col min="55" max="55" width="14.5703125" style="1" bestFit="1" customWidth="1"/>
    <col min="56" max="56" width="16.5703125" style="1" bestFit="1" customWidth="1"/>
    <col min="57" max="57" width="15.42578125" style="1" bestFit="1" customWidth="1"/>
    <col min="58" max="58" width="14.5703125" style="1" bestFit="1" customWidth="1"/>
    <col min="59" max="16384" width="9.140625" style="1"/>
  </cols>
  <sheetData>
    <row r="1" spans="1:60" customFormat="1" ht="15" customHeight="1">
      <c r="A1" s="156" t="s">
        <v>0</v>
      </c>
      <c r="B1" s="156" t="s">
        <v>1</v>
      </c>
      <c r="C1" s="156" t="s">
        <v>2</v>
      </c>
      <c r="D1" s="156" t="s">
        <v>3</v>
      </c>
      <c r="E1" s="156" t="s">
        <v>4</v>
      </c>
      <c r="F1" s="156" t="s">
        <v>5</v>
      </c>
      <c r="G1" s="156" t="s">
        <v>139</v>
      </c>
      <c r="H1" s="156" t="s">
        <v>140</v>
      </c>
      <c r="I1" s="156" t="s">
        <v>6</v>
      </c>
      <c r="J1" s="156" t="s">
        <v>7</v>
      </c>
      <c r="K1" s="156" t="s">
        <v>141</v>
      </c>
      <c r="L1" s="156" t="s">
        <v>142</v>
      </c>
      <c r="M1" s="157" t="s">
        <v>9</v>
      </c>
      <c r="N1" s="157" t="s">
        <v>10</v>
      </c>
      <c r="O1" s="157" t="s">
        <v>11</v>
      </c>
      <c r="P1" s="157" t="s">
        <v>12</v>
      </c>
      <c r="Q1" s="157" t="s">
        <v>13</v>
      </c>
      <c r="R1" s="157" t="s">
        <v>14</v>
      </c>
      <c r="S1" s="157" t="s">
        <v>143</v>
      </c>
      <c r="T1" s="157" t="s">
        <v>144</v>
      </c>
      <c r="U1" s="157" t="s">
        <v>145</v>
      </c>
      <c r="V1" s="157" t="s">
        <v>145</v>
      </c>
      <c r="W1" s="156" t="s">
        <v>15</v>
      </c>
      <c r="X1" s="156" t="s">
        <v>16</v>
      </c>
      <c r="Y1" s="156" t="s">
        <v>17</v>
      </c>
      <c r="Z1" s="156" t="s">
        <v>18</v>
      </c>
      <c r="AA1" s="156" t="s">
        <v>19</v>
      </c>
      <c r="AB1" s="156" t="s">
        <v>20</v>
      </c>
      <c r="AC1" s="156" t="s">
        <v>21</v>
      </c>
      <c r="AD1" s="156" t="s">
        <v>22</v>
      </c>
      <c r="AE1" s="156" t="s">
        <v>23</v>
      </c>
      <c r="AF1" s="156" t="s">
        <v>24</v>
      </c>
      <c r="AG1" s="156" t="s">
        <v>25</v>
      </c>
      <c r="AH1" s="156" t="s">
        <v>26</v>
      </c>
      <c r="AI1" s="156" t="s">
        <v>27</v>
      </c>
      <c r="AJ1" s="156" t="s">
        <v>28</v>
      </c>
      <c r="AK1" s="156" t="s">
        <v>29</v>
      </c>
      <c r="AL1" s="156" t="s">
        <v>30</v>
      </c>
      <c r="AM1" s="156" t="s">
        <v>31</v>
      </c>
      <c r="AN1" s="156" t="s">
        <v>32</v>
      </c>
      <c r="AO1" s="156" t="s">
        <v>33</v>
      </c>
      <c r="AP1" s="156" t="s">
        <v>34</v>
      </c>
      <c r="AQ1" s="156" t="s">
        <v>35</v>
      </c>
      <c r="AR1" s="156" t="s">
        <v>36</v>
      </c>
      <c r="AS1" s="156" t="s">
        <v>37</v>
      </c>
      <c r="AT1" s="156" t="s">
        <v>38</v>
      </c>
      <c r="AU1" s="156" t="s">
        <v>39</v>
      </c>
      <c r="AV1" s="156" t="s">
        <v>40</v>
      </c>
      <c r="AW1" s="156" t="s">
        <v>41</v>
      </c>
      <c r="AX1" s="156" t="s">
        <v>42</v>
      </c>
      <c r="AY1" s="156" t="s">
        <v>43</v>
      </c>
      <c r="AZ1" s="156" t="s">
        <v>44</v>
      </c>
      <c r="BA1" s="156" t="s">
        <v>45</v>
      </c>
      <c r="BB1" s="156" t="s">
        <v>46</v>
      </c>
      <c r="BC1" s="156" t="s">
        <v>47</v>
      </c>
      <c r="BD1" s="156" t="s">
        <v>48</v>
      </c>
      <c r="BE1" s="156" t="s">
        <v>49</v>
      </c>
      <c r="BF1" s="156" t="s">
        <v>50</v>
      </c>
    </row>
    <row r="2" spans="1:60" customFormat="1" ht="15" customHeight="1">
      <c r="A2" s="158"/>
      <c r="B2" s="158"/>
      <c r="C2" s="158"/>
      <c r="D2" s="158"/>
      <c r="E2" s="158"/>
      <c r="F2" s="158"/>
      <c r="G2" s="158"/>
      <c r="H2" s="158"/>
      <c r="I2" s="158" t="s">
        <v>114</v>
      </c>
      <c r="J2" s="158" t="s">
        <v>83</v>
      </c>
      <c r="K2" s="158" t="s">
        <v>146</v>
      </c>
      <c r="L2" s="158"/>
      <c r="M2" s="159" t="s">
        <v>84</v>
      </c>
      <c r="N2" s="159" t="s">
        <v>84</v>
      </c>
      <c r="O2" s="159" t="s">
        <v>85</v>
      </c>
      <c r="P2" s="159" t="s">
        <v>84</v>
      </c>
      <c r="Q2" s="159" t="s">
        <v>85</v>
      </c>
      <c r="R2" s="159" t="s">
        <v>84</v>
      </c>
      <c r="S2" s="159" t="s">
        <v>84</v>
      </c>
      <c r="T2" s="159" t="s">
        <v>85</v>
      </c>
      <c r="U2" s="159" t="s">
        <v>84</v>
      </c>
      <c r="V2" s="159" t="s">
        <v>85</v>
      </c>
      <c r="W2" s="160"/>
      <c r="X2" s="160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</row>
    <row r="3" spans="1:60" customFormat="1" ht="15" customHeight="1">
      <c r="A3" s="53" t="s">
        <v>291</v>
      </c>
      <c r="B3" s="54">
        <v>1010</v>
      </c>
      <c r="C3" s="53" t="s">
        <v>128</v>
      </c>
      <c r="D3" s="53" t="s">
        <v>129</v>
      </c>
      <c r="E3" s="53" t="s">
        <v>130</v>
      </c>
      <c r="F3" s="53" t="s">
        <v>131</v>
      </c>
      <c r="G3" s="53" t="s">
        <v>131</v>
      </c>
      <c r="H3" s="54">
        <v>1</v>
      </c>
      <c r="I3" s="150">
        <v>292</v>
      </c>
      <c r="J3" s="150">
        <v>1709.1</v>
      </c>
      <c r="K3" s="151">
        <v>10.124249738797397</v>
      </c>
      <c r="L3" s="53" t="s">
        <v>291</v>
      </c>
      <c r="M3" s="152">
        <v>9.6706008642103983E-7</v>
      </c>
      <c r="N3" s="153"/>
      <c r="O3" s="153"/>
      <c r="P3" s="152">
        <v>4.016666666666667E-7</v>
      </c>
      <c r="Q3" s="152">
        <v>4.0665736450836218E-6</v>
      </c>
      <c r="R3" s="153"/>
      <c r="S3" s="153"/>
      <c r="T3" s="153"/>
      <c r="U3" s="152">
        <v>4.016666666666667E-7</v>
      </c>
      <c r="V3" s="294">
        <v>4.0665736450836218E-6</v>
      </c>
      <c r="W3" s="53" t="s">
        <v>52</v>
      </c>
      <c r="X3" s="154" t="s">
        <v>52</v>
      </c>
      <c r="Y3" s="53"/>
      <c r="Z3" s="53" t="s">
        <v>52</v>
      </c>
      <c r="AA3" s="154" t="s">
        <v>52</v>
      </c>
      <c r="AB3" s="53"/>
      <c r="AC3" s="53" t="s">
        <v>52</v>
      </c>
      <c r="AD3" s="154" t="s">
        <v>52</v>
      </c>
      <c r="AE3" s="53"/>
      <c r="AF3" s="53" t="s">
        <v>52</v>
      </c>
      <c r="AG3" s="154" t="s">
        <v>52</v>
      </c>
      <c r="AH3" s="53"/>
      <c r="AI3" s="53" t="s">
        <v>52</v>
      </c>
      <c r="AJ3" s="154" t="s">
        <v>52</v>
      </c>
      <c r="AK3" s="53"/>
      <c r="AL3" s="53" t="s">
        <v>52</v>
      </c>
      <c r="AM3" s="154" t="s">
        <v>52</v>
      </c>
      <c r="AN3" s="53"/>
      <c r="AO3" s="53" t="s">
        <v>52</v>
      </c>
      <c r="AP3" s="154" t="s">
        <v>52</v>
      </c>
      <c r="AQ3" s="53"/>
      <c r="AR3" s="53" t="s">
        <v>52</v>
      </c>
      <c r="AS3" s="154" t="s">
        <v>52</v>
      </c>
      <c r="AT3" s="53"/>
      <c r="AU3" s="53" t="s">
        <v>52</v>
      </c>
      <c r="AV3" s="154" t="s">
        <v>52</v>
      </c>
      <c r="AW3" s="53"/>
      <c r="AX3" s="53" t="s">
        <v>52</v>
      </c>
      <c r="AY3" s="154" t="s">
        <v>52</v>
      </c>
      <c r="AZ3" s="53"/>
      <c r="BA3" s="53" t="s">
        <v>52</v>
      </c>
      <c r="BB3" s="154" t="s">
        <v>52</v>
      </c>
      <c r="BC3" s="53"/>
      <c r="BD3" s="53" t="s">
        <v>52</v>
      </c>
      <c r="BE3" s="154" t="s">
        <v>52</v>
      </c>
    </row>
    <row r="4" spans="1:60" customFormat="1" ht="15" customHeight="1">
      <c r="A4" s="53" t="s">
        <v>127</v>
      </c>
      <c r="B4" s="54">
        <v>7242</v>
      </c>
      <c r="C4" s="53" t="s">
        <v>132</v>
      </c>
      <c r="D4" s="53" t="s">
        <v>51</v>
      </c>
      <c r="E4" s="53" t="s">
        <v>133</v>
      </c>
      <c r="F4" s="53" t="s">
        <v>131</v>
      </c>
      <c r="G4" s="53" t="s">
        <v>131</v>
      </c>
      <c r="H4" s="54">
        <v>1</v>
      </c>
      <c r="I4" s="150">
        <v>260</v>
      </c>
      <c r="J4" s="150">
        <v>2431</v>
      </c>
      <c r="K4" s="151">
        <v>9.8664589826938673</v>
      </c>
      <c r="L4" s="53" t="s">
        <v>127</v>
      </c>
      <c r="M4" s="152">
        <v>4.2324655000711333E-6</v>
      </c>
      <c r="N4" s="153"/>
      <c r="O4" s="153"/>
      <c r="P4" s="152">
        <v>1.4279581486383403E-6</v>
      </c>
      <c r="Q4" s="152">
        <v>1.4088890502543657E-5</v>
      </c>
      <c r="R4" s="153"/>
      <c r="S4" s="153"/>
      <c r="T4" s="153"/>
      <c r="U4" s="152">
        <v>1.2333333333333333E-6</v>
      </c>
      <c r="V4" s="294">
        <v>1.4088890502543657E-5</v>
      </c>
      <c r="W4" s="53" t="s">
        <v>137</v>
      </c>
      <c r="X4" s="155" t="s">
        <v>138</v>
      </c>
      <c r="Y4" s="53">
        <v>35339</v>
      </c>
      <c r="Z4" s="53" t="s">
        <v>52</v>
      </c>
      <c r="AA4" s="154" t="s">
        <v>52</v>
      </c>
      <c r="AB4" s="53"/>
      <c r="AC4" s="53" t="s">
        <v>52</v>
      </c>
      <c r="AD4" s="154" t="s">
        <v>52</v>
      </c>
      <c r="AE4" s="53"/>
      <c r="AF4" s="53" t="s">
        <v>52</v>
      </c>
      <c r="AG4" s="154" t="s">
        <v>52</v>
      </c>
      <c r="AH4" s="53"/>
      <c r="AI4" s="53" t="s">
        <v>52</v>
      </c>
      <c r="AJ4" s="154" t="s">
        <v>52</v>
      </c>
      <c r="AK4" s="53"/>
      <c r="AL4" s="53" t="s">
        <v>52</v>
      </c>
      <c r="AM4" s="154" t="s">
        <v>52</v>
      </c>
      <c r="AN4" s="53"/>
      <c r="AO4" s="53" t="s">
        <v>52</v>
      </c>
      <c r="AP4" s="154" t="s">
        <v>52</v>
      </c>
      <c r="AQ4" s="53"/>
      <c r="AR4" s="53" t="s">
        <v>52</v>
      </c>
      <c r="AS4" s="154" t="s">
        <v>52</v>
      </c>
      <c r="AT4" s="53"/>
      <c r="AU4" s="53" t="s">
        <v>52</v>
      </c>
      <c r="AV4" s="154" t="s">
        <v>52</v>
      </c>
      <c r="AW4" s="53"/>
      <c r="AX4" s="53" t="s">
        <v>52</v>
      </c>
      <c r="AY4" s="154" t="s">
        <v>52</v>
      </c>
      <c r="AZ4" s="53"/>
      <c r="BA4" s="53" t="s">
        <v>52</v>
      </c>
      <c r="BB4" s="154" t="s">
        <v>52</v>
      </c>
      <c r="BC4" s="53"/>
      <c r="BD4" s="53" t="s">
        <v>52</v>
      </c>
      <c r="BE4" s="154" t="s">
        <v>52</v>
      </c>
    </row>
    <row r="5" spans="1:60" customFormat="1" ht="12.75">
      <c r="P5" s="39"/>
    </row>
    <row r="6" spans="1:60" customFormat="1" ht="12.75"/>
    <row r="7" spans="1:60" customFormat="1" ht="15" customHeight="1"/>
    <row r="8" spans="1:60" customFormat="1" ht="15" customHeight="1"/>
    <row r="9" spans="1:60" customFormat="1" ht="15" customHeight="1"/>
    <row r="10" spans="1:60" customFormat="1" ht="15" customHeight="1"/>
    <row r="11" spans="1:60" customFormat="1" ht="15" customHeight="1"/>
    <row r="12" spans="1:60" customFormat="1" ht="15" customHeight="1"/>
    <row r="13" spans="1:60" customFormat="1" ht="15" customHeight="1"/>
    <row r="14" spans="1:60" customFormat="1" ht="15" customHeight="1"/>
    <row r="15" spans="1:60" customFormat="1" ht="15" customHeight="1"/>
    <row r="16" spans="1:60" customFormat="1" ht="15" customHeight="1"/>
    <row r="17" customFormat="1" ht="15" customHeight="1"/>
    <row r="18" customFormat="1" ht="15" customHeight="1"/>
    <row r="19" customFormat="1" ht="15" customHeight="1"/>
  </sheetData>
  <sortState ref="A3:BJ8">
    <sortCondition ref="U3:U8"/>
  </sortState>
  <phoneticPr fontId="0" type="noConversion"/>
  <pageMargins left="0.75" right="0.75" top="1" bottom="1" header="0.5" footer="0.5"/>
  <pageSetup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60">
    <tabColor theme="5" tint="0.39997558519241921"/>
  </sheetPr>
  <dimension ref="A1:HJ210"/>
  <sheetViews>
    <sheetView zoomScale="85" zoomScaleNormal="85" workbookViewId="0">
      <selection activeCell="A105" sqref="A105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94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>
      <c r="A2" s="56"/>
      <c r="B2" s="4">
        <v>7242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>
      <c r="A3" s="8" t="s">
        <v>95</v>
      </c>
      <c r="B3" s="4" t="s">
        <v>132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>
      <c r="A4" s="56" t="s">
        <v>96</v>
      </c>
      <c r="B4" s="4" t="s">
        <v>133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3">
        <v>8.8463124120607972E-4</v>
      </c>
      <c r="C5" s="62" t="s">
        <v>135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3">
        <v>9.0375158470124006E-4</v>
      </c>
      <c r="C6" s="62" t="s">
        <v>135</v>
      </c>
      <c r="D6" s="17"/>
      <c r="E6" s="17"/>
      <c r="F6" s="17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3">
        <v>9.4143731985241175E-4</v>
      </c>
      <c r="C7" s="62" t="s">
        <v>135</v>
      </c>
      <c r="D7" s="17"/>
      <c r="E7" s="17"/>
      <c r="F7" s="17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B8" s="61"/>
      <c r="C8" s="16"/>
      <c r="D8" s="68"/>
      <c r="E8" s="30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1"/>
      <c r="C9" s="16"/>
      <c r="D9" s="68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C10" s="16"/>
      <c r="D10" s="68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1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1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1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1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1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1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1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1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1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9.0994004858657718E-4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9.0994004858657718E-4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103</v>
      </c>
      <c r="B70" s="38"/>
      <c r="C70" s="40">
        <f>VAR(B5:EB39)</f>
        <v>8.3545545673840613E-10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 ht="15">
      <c r="A73" s="15"/>
      <c r="B73" s="15"/>
      <c r="C73" s="15"/>
      <c r="D73" s="15"/>
      <c r="E73" s="15"/>
      <c r="F73" s="15"/>
      <c r="G73" s="15"/>
      <c r="H73" s="61"/>
      <c r="I73" s="15"/>
      <c r="J73" s="15"/>
    </row>
    <row r="74" spans="1:12" ht="15">
      <c r="A74" s="15"/>
      <c r="B74" s="15"/>
      <c r="C74" s="15"/>
      <c r="D74" s="15"/>
      <c r="E74" s="15"/>
      <c r="F74" s="15"/>
      <c r="G74" s="15"/>
      <c r="H74" s="61"/>
      <c r="I74" s="15"/>
      <c r="J74" s="15"/>
      <c r="K74" s="15"/>
      <c r="L74" s="15"/>
    </row>
    <row r="75" spans="1:12" ht="15">
      <c r="A75" s="15"/>
      <c r="B75" s="15"/>
      <c r="C75" s="15"/>
      <c r="D75" s="15"/>
      <c r="E75" s="15"/>
      <c r="F75" s="15"/>
      <c r="G75" s="15"/>
      <c r="H75" s="61"/>
      <c r="I75" s="15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5"/>
      <c r="F76" s="15"/>
      <c r="G76" s="15"/>
      <c r="H76" s="3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105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5.5697030449227075E-10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2.3600218314504439E-5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6.9645567339634358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1.0743051079718663E-3</v>
      </c>
      <c r="D98" s="15" t="str">
        <f>D102</f>
        <v>lb/MW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305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7.2191011235955057E-4</v>
      </c>
      <c r="D102" s="15" t="str">
        <f>IFERROR(IF(FIND("MM",B1,1)&gt;0,"lb/MMBtu","lb/MW"),"lb/MW")</f>
        <v>lb/MW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IFERROR(IF(FIND("MM",B1,1)&gt;0,IF(C98&lt;C102,C102*1,C98*1),IF(C98&lt;C102,C102*1,C98*1)),IF(C98&lt;C102,C102*1000,C98*1))</f>
        <v>1.0743051079718663E-3</v>
      </c>
      <c r="D104" s="15" t="str">
        <f>IFERROR(IF(FIND("MM",B1,1)&gt;0,"lb/MMBtu","lb/MW"),"lb/MW")</f>
        <v>lb/MW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pageSetup orientation="portrait" r:id="rId1"/>
  <legacyDrawing r:id="rId2"/>
  <oleObjects>
    <oleObject progId="Equation.DSMT4" shapeId="14337" r:id="rId3"/>
    <oleObject progId="Equation.DSMT4" shapeId="14338" r:id="rId4"/>
    <oleObject progId="Equation.DSMT4" shapeId="14339" r:id="rId5"/>
    <oleObject progId="Equation.DSMT4" shapeId="14340" r:id="rId6"/>
    <oleObject progId="Equation.DSMT4" shapeId="14341" r:id="rId7"/>
    <oleObject progId="Equation.DSMT4" shapeId="14342" r:id="rId8"/>
    <oleObject progId="Equation.DSMT4" shapeId="14343" r:id="rId9"/>
    <oleObject progId="Equation.DSMT4" shapeId="14344" r:id="rId10"/>
    <oleObject progId="Equation.DSMT4" shapeId="14345" r:id="rId11"/>
    <oleObject progId="Equation.DSMT4" shapeId="14346" r:id="rId12"/>
    <oleObject progId="Equation.DSMT4" shapeId="14347" r:id="rId13"/>
    <oleObject progId="Equation.DSMT4" shapeId="14348" r:id="rId14"/>
  </oleObjects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61">
    <tabColor theme="5" tint="0.39997558519241921"/>
  </sheetPr>
  <dimension ref="A1:CN27"/>
  <sheetViews>
    <sheetView zoomScaleNormal="100" workbookViewId="0">
      <selection activeCell="C10" sqref="C10"/>
    </sheetView>
  </sheetViews>
  <sheetFormatPr defaultRowHeight="12.75"/>
  <cols>
    <col min="1" max="1" width="21.7109375" style="1" bestFit="1" customWidth="1"/>
    <col min="2" max="2" width="9.85546875" style="1" bestFit="1" customWidth="1"/>
    <col min="3" max="3" width="13.140625" style="1" bestFit="1" customWidth="1"/>
    <col min="4" max="4" width="13.7109375" style="1" bestFit="1" customWidth="1"/>
    <col min="5" max="5" width="12.5703125" style="1" bestFit="1" customWidth="1"/>
    <col min="6" max="6" width="9.5703125" style="1" bestFit="1" customWidth="1"/>
    <col min="7" max="7" width="11.28515625" style="1" bestFit="1" customWidth="1"/>
    <col min="8" max="8" width="12.28515625" style="1" bestFit="1" customWidth="1"/>
    <col min="9" max="9" width="20.140625" style="1" bestFit="1" customWidth="1"/>
    <col min="10" max="10" width="21.140625" style="1" bestFit="1" customWidth="1"/>
    <col min="11" max="11" width="14.5703125" style="1" bestFit="1" customWidth="1"/>
    <col min="12" max="12" width="21.7109375" style="1" bestFit="1" customWidth="1"/>
    <col min="13" max="13" width="18.140625" style="1" bestFit="1" customWidth="1"/>
    <col min="14" max="14" width="17.42578125" style="1" bestFit="1" customWidth="1"/>
    <col min="15" max="15" width="13.42578125" style="1" bestFit="1" customWidth="1"/>
    <col min="16" max="16" width="17.85546875" style="1" bestFit="1" customWidth="1"/>
    <col min="17" max="17" width="14.28515625" style="1" bestFit="1" customWidth="1"/>
    <col min="18" max="18" width="18.7109375" style="1" bestFit="1" customWidth="1"/>
    <col min="19" max="19" width="15.42578125" style="1" bestFit="1" customWidth="1"/>
    <col min="20" max="20" width="19.85546875" style="1" bestFit="1" customWidth="1"/>
    <col min="21" max="21" width="13.7109375" style="1" bestFit="1" customWidth="1"/>
    <col min="22" max="22" width="18.140625" style="1" bestFit="1" customWidth="1"/>
    <col min="23" max="23" width="10.28515625" style="1" bestFit="1" customWidth="1"/>
    <col min="24" max="24" width="14" style="48" bestFit="1" customWidth="1"/>
    <col min="25" max="25" width="10.42578125" style="1" bestFit="1" customWidth="1"/>
    <col min="26" max="26" width="14.85546875" style="1" bestFit="1" customWidth="1"/>
    <col min="27" max="27" width="11.5703125" style="1" bestFit="1" customWidth="1"/>
    <col min="28" max="28" width="16" style="1" bestFit="1" customWidth="1"/>
    <col min="29" max="29" width="10.28515625" style="1" bestFit="1" customWidth="1"/>
    <col min="30" max="30" width="14.28515625" style="1" bestFit="1" customWidth="1"/>
    <col min="31" max="31" width="22.7109375" style="1" bestFit="1" customWidth="1"/>
    <col min="32" max="32" width="27.140625" style="1" bestFit="1" customWidth="1"/>
    <col min="33" max="33" width="23.5703125" style="1" bestFit="1" customWidth="1"/>
    <col min="34" max="34" width="28" style="1" bestFit="1" customWidth="1"/>
    <col min="35" max="35" width="24.7109375" style="1" bestFit="1" customWidth="1"/>
    <col min="36" max="36" width="29.140625" style="1" bestFit="1" customWidth="1"/>
    <col min="37" max="37" width="23" style="1" bestFit="1" customWidth="1"/>
    <col min="38" max="38" width="27.42578125" style="1" bestFit="1" customWidth="1"/>
    <col min="39" max="39" width="22.5703125" style="1" bestFit="1" customWidth="1"/>
    <col min="40" max="40" width="27" style="1" bestFit="1" customWidth="1"/>
    <col min="41" max="41" width="23.42578125" style="1" bestFit="1" customWidth="1"/>
    <col min="42" max="42" width="27.85546875" style="1" bestFit="1" customWidth="1"/>
    <col min="43" max="43" width="24.5703125" style="1" bestFit="1" customWidth="1"/>
    <col min="44" max="44" width="29" style="1" bestFit="1" customWidth="1"/>
    <col min="45" max="45" width="22.85546875" style="1" bestFit="1" customWidth="1"/>
    <col min="46" max="46" width="27.28515625" style="1" bestFit="1" customWidth="1"/>
    <col min="47" max="47" width="20.42578125" style="1" bestFit="1" customWidth="1"/>
    <col min="48" max="48" width="24.85546875" style="1" bestFit="1" customWidth="1"/>
    <col min="49" max="49" width="18.5703125" style="1" bestFit="1" customWidth="1"/>
    <col min="50" max="50" width="23" style="1" bestFit="1" customWidth="1"/>
    <col min="51" max="51" width="19.42578125" style="1" bestFit="1" customWidth="1"/>
    <col min="52" max="52" width="23.85546875" style="1" bestFit="1" customWidth="1"/>
    <col min="53" max="53" width="20.5703125" style="1" bestFit="1" customWidth="1"/>
    <col min="54" max="54" width="25" style="1" bestFit="1" customWidth="1"/>
    <col min="55" max="55" width="18.85546875" style="1" bestFit="1" customWidth="1"/>
    <col min="56" max="56" width="23.28515625" style="1" bestFit="1" customWidth="1"/>
    <col min="57" max="57" width="15.5703125" style="1" bestFit="1" customWidth="1"/>
    <col min="58" max="58" width="32.5703125" style="1" bestFit="1" customWidth="1"/>
    <col min="59" max="59" width="13.5703125" style="1" bestFit="1" customWidth="1"/>
    <col min="60" max="60" width="15.5703125" style="1" bestFit="1" customWidth="1"/>
    <col min="61" max="61" width="14.42578125" style="1" bestFit="1" customWidth="1"/>
    <col min="62" max="62" width="13.5703125" style="1" bestFit="1" customWidth="1"/>
    <col min="63" max="63" width="15.5703125" style="1" bestFit="1" customWidth="1"/>
    <col min="64" max="64" width="14.42578125" style="1" bestFit="1" customWidth="1"/>
    <col min="65" max="65" width="13.5703125" style="1" bestFit="1" customWidth="1"/>
    <col min="66" max="66" width="15.5703125" style="1" bestFit="1" customWidth="1"/>
    <col min="67" max="67" width="14.42578125" style="1" bestFit="1" customWidth="1"/>
    <col min="68" max="68" width="13.5703125" style="1" bestFit="1" customWidth="1"/>
    <col min="69" max="69" width="15.5703125" style="1" bestFit="1" customWidth="1"/>
    <col min="70" max="70" width="14.42578125" style="1" bestFit="1" customWidth="1"/>
    <col min="71" max="71" width="13.5703125" style="1" bestFit="1" customWidth="1"/>
    <col min="72" max="72" width="15.5703125" style="1" bestFit="1" customWidth="1"/>
    <col min="73" max="73" width="14.42578125" style="1" bestFit="1" customWidth="1"/>
    <col min="74" max="74" width="13.5703125" style="1" bestFit="1" customWidth="1"/>
    <col min="75" max="75" width="15.5703125" style="1" bestFit="1" customWidth="1"/>
    <col min="76" max="76" width="14.42578125" style="1" bestFit="1" customWidth="1"/>
    <col min="77" max="77" width="13.5703125" style="1" bestFit="1" customWidth="1"/>
    <col min="78" max="78" width="15.5703125" style="1" bestFit="1" customWidth="1"/>
    <col min="79" max="79" width="14.42578125" style="1" bestFit="1" customWidth="1"/>
    <col min="80" max="80" width="13.5703125" style="1" bestFit="1" customWidth="1"/>
    <col min="81" max="81" width="15.5703125" style="1" bestFit="1" customWidth="1"/>
    <col min="82" max="82" width="14.42578125" style="1" bestFit="1" customWidth="1"/>
    <col min="83" max="83" width="13.5703125" style="1" bestFit="1" customWidth="1"/>
    <col min="84" max="84" width="16.5703125" style="1" bestFit="1" customWidth="1"/>
    <col min="85" max="85" width="15.42578125" style="1" bestFit="1" customWidth="1"/>
    <col min="86" max="86" width="14.5703125" style="1" bestFit="1" customWidth="1"/>
    <col min="87" max="87" width="16.5703125" style="1" bestFit="1" customWidth="1"/>
    <col min="88" max="88" width="15.42578125" style="1" bestFit="1" customWidth="1"/>
    <col min="89" max="89" width="14.5703125" style="1" bestFit="1" customWidth="1"/>
    <col min="90" max="90" width="16.5703125" style="1" bestFit="1" customWidth="1"/>
    <col min="91" max="91" width="15.42578125" style="1" bestFit="1" customWidth="1"/>
    <col min="92" max="92" width="14.5703125" style="1" bestFit="1" customWidth="1"/>
    <col min="93" max="16384" width="9.140625" style="1"/>
  </cols>
  <sheetData>
    <row r="1" spans="1:92" s="164" customFormat="1" ht="15" customHeight="1">
      <c r="A1" s="161" t="s">
        <v>0</v>
      </c>
      <c r="B1" s="161" t="s">
        <v>1</v>
      </c>
      <c r="C1" s="161" t="s">
        <v>2</v>
      </c>
      <c r="D1" s="161" t="s">
        <v>3</v>
      </c>
      <c r="E1" s="161" t="s">
        <v>4</v>
      </c>
      <c r="F1" s="161" t="s">
        <v>5</v>
      </c>
      <c r="G1" s="161" t="s">
        <v>147</v>
      </c>
      <c r="H1" s="161" t="s">
        <v>140</v>
      </c>
      <c r="I1" s="161" t="s">
        <v>6</v>
      </c>
      <c r="J1" s="161" t="s">
        <v>7</v>
      </c>
      <c r="K1" s="161" t="s">
        <v>141</v>
      </c>
      <c r="L1" s="161" t="s">
        <v>8</v>
      </c>
      <c r="M1" s="162" t="s">
        <v>53</v>
      </c>
      <c r="N1" s="162" t="s">
        <v>54</v>
      </c>
      <c r="O1" s="162" t="s">
        <v>55</v>
      </c>
      <c r="P1" s="162" t="s">
        <v>56</v>
      </c>
      <c r="Q1" s="162" t="s">
        <v>57</v>
      </c>
      <c r="R1" s="162" t="s">
        <v>253</v>
      </c>
      <c r="S1" s="162" t="s">
        <v>254</v>
      </c>
      <c r="T1" s="162" t="s">
        <v>255</v>
      </c>
      <c r="U1" s="162" t="s">
        <v>256</v>
      </c>
      <c r="V1" s="174" t="s">
        <v>257</v>
      </c>
      <c r="W1" s="162" t="s">
        <v>58</v>
      </c>
      <c r="X1" s="162" t="s">
        <v>59</v>
      </c>
      <c r="Y1" s="162" t="s">
        <v>60</v>
      </c>
      <c r="Z1" s="162" t="s">
        <v>61</v>
      </c>
      <c r="AA1" s="162" t="s">
        <v>258</v>
      </c>
      <c r="AB1" s="162" t="s">
        <v>259</v>
      </c>
      <c r="AC1" s="162" t="s">
        <v>260</v>
      </c>
      <c r="AD1" s="174" t="s">
        <v>261</v>
      </c>
      <c r="AE1" s="162" t="s">
        <v>62</v>
      </c>
      <c r="AF1" s="162" t="s">
        <v>63</v>
      </c>
      <c r="AG1" s="162" t="s">
        <v>64</v>
      </c>
      <c r="AH1" s="162" t="s">
        <v>65</v>
      </c>
      <c r="AI1" s="162" t="s">
        <v>262</v>
      </c>
      <c r="AJ1" s="162" t="s">
        <v>263</v>
      </c>
      <c r="AK1" s="162" t="s">
        <v>264</v>
      </c>
      <c r="AL1" s="174" t="s">
        <v>265</v>
      </c>
      <c r="AM1" s="162" t="s">
        <v>66</v>
      </c>
      <c r="AN1" s="162" t="s">
        <v>67</v>
      </c>
      <c r="AO1" s="162" t="s">
        <v>68</v>
      </c>
      <c r="AP1" s="162" t="s">
        <v>69</v>
      </c>
      <c r="AQ1" s="162" t="s">
        <v>266</v>
      </c>
      <c r="AR1" s="162" t="s">
        <v>267</v>
      </c>
      <c r="AS1" s="162" t="s">
        <v>268</v>
      </c>
      <c r="AT1" s="174" t="s">
        <v>269</v>
      </c>
      <c r="AU1" s="162" t="s">
        <v>70</v>
      </c>
      <c r="AV1" s="174" t="s">
        <v>270</v>
      </c>
      <c r="AW1" s="162" t="s">
        <v>71</v>
      </c>
      <c r="AX1" s="162" t="s">
        <v>72</v>
      </c>
      <c r="AY1" s="162" t="s">
        <v>73</v>
      </c>
      <c r="AZ1" s="162" t="s">
        <v>271</v>
      </c>
      <c r="BA1" s="162" t="s">
        <v>272</v>
      </c>
      <c r="BB1" s="162" t="s">
        <v>273</v>
      </c>
      <c r="BC1" s="162" t="s">
        <v>274</v>
      </c>
      <c r="BD1" s="174" t="s">
        <v>275</v>
      </c>
      <c r="BE1" s="161" t="s">
        <v>15</v>
      </c>
      <c r="BF1" s="161" t="s">
        <v>16</v>
      </c>
      <c r="BG1" s="161" t="s">
        <v>17</v>
      </c>
      <c r="BH1" s="161" t="s">
        <v>18</v>
      </c>
      <c r="BI1" s="161" t="s">
        <v>19</v>
      </c>
      <c r="BJ1" s="161" t="s">
        <v>20</v>
      </c>
      <c r="BK1" s="161" t="s">
        <v>21</v>
      </c>
      <c r="BL1" s="161" t="s">
        <v>22</v>
      </c>
      <c r="BM1" s="161" t="s">
        <v>23</v>
      </c>
      <c r="BN1" s="161" t="s">
        <v>24</v>
      </c>
      <c r="BO1" s="161" t="s">
        <v>25</v>
      </c>
      <c r="BP1" s="161" t="s">
        <v>26</v>
      </c>
      <c r="BQ1" s="161" t="s">
        <v>27</v>
      </c>
      <c r="BR1" s="161" t="s">
        <v>28</v>
      </c>
      <c r="BS1" s="161" t="s">
        <v>29</v>
      </c>
      <c r="BT1" s="161" t="s">
        <v>30</v>
      </c>
      <c r="BU1" s="161" t="s">
        <v>31</v>
      </c>
      <c r="BV1" s="161" t="s">
        <v>32</v>
      </c>
      <c r="BW1" s="161" t="s">
        <v>33</v>
      </c>
      <c r="BX1" s="161" t="s">
        <v>34</v>
      </c>
      <c r="BY1" s="161" t="s">
        <v>35</v>
      </c>
      <c r="BZ1" s="161" t="s">
        <v>36</v>
      </c>
      <c r="CA1" s="161" t="s">
        <v>37</v>
      </c>
      <c r="CB1" s="161" t="s">
        <v>38</v>
      </c>
      <c r="CC1" s="161" t="s">
        <v>39</v>
      </c>
      <c r="CD1" s="161" t="s">
        <v>40</v>
      </c>
      <c r="CE1" s="161" t="s">
        <v>41</v>
      </c>
      <c r="CF1" s="161" t="s">
        <v>42</v>
      </c>
      <c r="CG1" s="161" t="s">
        <v>43</v>
      </c>
      <c r="CH1" s="161" t="s">
        <v>44</v>
      </c>
      <c r="CI1" s="161" t="s">
        <v>45</v>
      </c>
      <c r="CJ1" s="161" t="s">
        <v>46</v>
      </c>
      <c r="CK1" s="161" t="s">
        <v>47</v>
      </c>
      <c r="CL1" s="161" t="s">
        <v>48</v>
      </c>
      <c r="CM1" s="161" t="s">
        <v>49</v>
      </c>
      <c r="CN1" s="161" t="s">
        <v>50</v>
      </c>
    </row>
    <row r="2" spans="1:92" s="2" customFormat="1" ht="15" customHeight="1">
      <c r="A2" s="158"/>
      <c r="B2" s="158"/>
      <c r="C2" s="158"/>
      <c r="D2" s="158"/>
      <c r="E2" s="158"/>
      <c r="F2" s="158"/>
      <c r="G2" s="158"/>
      <c r="H2" s="158"/>
      <c r="I2" s="158" t="s">
        <v>114</v>
      </c>
      <c r="J2" s="158" t="s">
        <v>83</v>
      </c>
      <c r="K2" s="158" t="s">
        <v>146</v>
      </c>
      <c r="L2" s="158"/>
      <c r="M2" s="175" t="s">
        <v>84</v>
      </c>
      <c r="N2" s="175" t="s">
        <v>84</v>
      </c>
      <c r="O2" s="175" t="s">
        <v>84</v>
      </c>
      <c r="P2" s="175" t="s">
        <v>85</v>
      </c>
      <c r="Q2" s="175" t="s">
        <v>84</v>
      </c>
      <c r="R2" s="175" t="s">
        <v>85</v>
      </c>
      <c r="S2" s="175" t="s">
        <v>84</v>
      </c>
      <c r="T2" s="175" t="s">
        <v>85</v>
      </c>
      <c r="U2" s="175" t="s">
        <v>84</v>
      </c>
      <c r="V2" s="175" t="s">
        <v>85</v>
      </c>
      <c r="W2" s="175" t="s">
        <v>84</v>
      </c>
      <c r="X2" s="175" t="s">
        <v>85</v>
      </c>
      <c r="Y2" s="175" t="s">
        <v>84</v>
      </c>
      <c r="Z2" s="175" t="s">
        <v>85</v>
      </c>
      <c r="AA2" s="175" t="s">
        <v>84</v>
      </c>
      <c r="AB2" s="175" t="s">
        <v>85</v>
      </c>
      <c r="AC2" s="175" t="s">
        <v>84</v>
      </c>
      <c r="AD2" s="175" t="s">
        <v>85</v>
      </c>
      <c r="AE2" s="175" t="s">
        <v>84</v>
      </c>
      <c r="AF2" s="175" t="s">
        <v>85</v>
      </c>
      <c r="AG2" s="175" t="s">
        <v>84</v>
      </c>
      <c r="AH2" s="175" t="s">
        <v>85</v>
      </c>
      <c r="AI2" s="175" t="s">
        <v>84</v>
      </c>
      <c r="AJ2" s="175" t="s">
        <v>85</v>
      </c>
      <c r="AK2" s="175" t="s">
        <v>84</v>
      </c>
      <c r="AL2" s="175" t="s">
        <v>85</v>
      </c>
      <c r="AM2" s="175" t="s">
        <v>84</v>
      </c>
      <c r="AN2" s="175" t="s">
        <v>85</v>
      </c>
      <c r="AO2" s="175" t="s">
        <v>84</v>
      </c>
      <c r="AP2" s="175" t="s">
        <v>85</v>
      </c>
      <c r="AQ2" s="175" t="s">
        <v>84</v>
      </c>
      <c r="AR2" s="175" t="s">
        <v>85</v>
      </c>
      <c r="AS2" s="175" t="s">
        <v>84</v>
      </c>
      <c r="AT2" s="175" t="s">
        <v>85</v>
      </c>
      <c r="AU2" s="175" t="s">
        <v>84</v>
      </c>
      <c r="AV2" s="175" t="s">
        <v>85</v>
      </c>
      <c r="AW2" s="175" t="s">
        <v>84</v>
      </c>
      <c r="AX2" s="175" t="s">
        <v>85</v>
      </c>
      <c r="AY2" s="175" t="s">
        <v>84</v>
      </c>
      <c r="AZ2" s="175" t="s">
        <v>85</v>
      </c>
      <c r="BA2" s="175" t="s">
        <v>84</v>
      </c>
      <c r="BB2" s="175" t="s">
        <v>85</v>
      </c>
      <c r="BC2" s="175" t="s">
        <v>84</v>
      </c>
      <c r="BD2" s="175" t="s">
        <v>85</v>
      </c>
      <c r="BE2" s="176"/>
      <c r="BF2" s="176"/>
      <c r="BG2" s="176"/>
      <c r="BH2" s="176"/>
      <c r="BI2" s="176"/>
      <c r="BJ2" s="176"/>
      <c r="BK2" s="176"/>
      <c r="BL2" s="176"/>
      <c r="BM2" s="176"/>
      <c r="BN2" s="176"/>
      <c r="BO2" s="176"/>
      <c r="BP2" s="176"/>
      <c r="BQ2" s="176"/>
      <c r="BR2" s="176"/>
      <c r="BS2" s="176"/>
      <c r="BT2" s="176"/>
      <c r="BU2" s="176"/>
      <c r="BV2" s="176"/>
      <c r="BW2" s="176"/>
      <c r="BX2" s="176"/>
      <c r="BY2" s="176"/>
      <c r="BZ2" s="176"/>
      <c r="CA2" s="176"/>
      <c r="CB2" s="176"/>
      <c r="CC2" s="176"/>
      <c r="CD2" s="176"/>
      <c r="CE2" s="176"/>
      <c r="CF2" s="176"/>
      <c r="CG2" s="176"/>
      <c r="CH2" s="176"/>
      <c r="CI2" s="176"/>
      <c r="CJ2" s="176"/>
      <c r="CK2" s="176"/>
      <c r="CL2" s="176"/>
      <c r="CM2" s="176"/>
      <c r="CN2" s="176"/>
    </row>
    <row r="3" spans="1:92" customFormat="1" ht="15" customHeight="1">
      <c r="A3" s="53" t="s">
        <v>291</v>
      </c>
      <c r="B3" s="168">
        <v>1010</v>
      </c>
      <c r="C3" s="167" t="s">
        <v>128</v>
      </c>
      <c r="D3" s="167" t="s">
        <v>129</v>
      </c>
      <c r="E3" s="167" t="s">
        <v>130</v>
      </c>
      <c r="F3" s="167" t="s">
        <v>131</v>
      </c>
      <c r="G3" s="167" t="s">
        <v>131</v>
      </c>
      <c r="H3" s="168">
        <v>1</v>
      </c>
      <c r="I3" s="169">
        <v>292</v>
      </c>
      <c r="J3" s="169">
        <v>1709.1</v>
      </c>
      <c r="K3" s="151">
        <v>10.124249738797397</v>
      </c>
      <c r="L3" s="53" t="s">
        <v>291</v>
      </c>
      <c r="M3" s="170">
        <v>1.5794767601340885E-2</v>
      </c>
      <c r="N3" s="170">
        <v>6.7735677817648782E-4</v>
      </c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0"/>
      <c r="Z3" s="170"/>
      <c r="AA3" s="171"/>
      <c r="AB3" s="171"/>
      <c r="AC3" s="170"/>
      <c r="AD3" s="170"/>
      <c r="AE3" s="170">
        <v>2.8366666666666666E-4</v>
      </c>
      <c r="AF3" s="170">
        <v>2.8719121759055283E-3</v>
      </c>
      <c r="AG3" s="171"/>
      <c r="AH3" s="171"/>
      <c r="AI3" s="171"/>
      <c r="AJ3" s="171"/>
      <c r="AK3" s="170">
        <v>2.8366666666666666E-4</v>
      </c>
      <c r="AL3" s="170">
        <v>2.8719121759055283E-3</v>
      </c>
      <c r="AM3" s="170"/>
      <c r="AN3" s="170"/>
      <c r="AO3" s="171"/>
      <c r="AP3" s="171"/>
      <c r="AQ3" s="171"/>
      <c r="AR3" s="171"/>
      <c r="AS3" s="170"/>
      <c r="AT3" s="170"/>
      <c r="AU3" s="171"/>
      <c r="AV3" s="171"/>
      <c r="AW3" s="170"/>
      <c r="AX3" s="170"/>
      <c r="AY3" s="171"/>
      <c r="AZ3" s="171"/>
      <c r="BA3" s="171"/>
      <c r="BB3" s="171"/>
      <c r="BC3" s="170"/>
      <c r="BD3" s="170"/>
      <c r="BE3" s="167" t="s">
        <v>52</v>
      </c>
      <c r="BF3" s="167" t="s">
        <v>52</v>
      </c>
      <c r="BG3" s="172"/>
      <c r="BH3" s="167" t="s">
        <v>52</v>
      </c>
      <c r="BI3" s="167" t="s">
        <v>52</v>
      </c>
      <c r="BJ3" s="172"/>
      <c r="BK3" s="167" t="s">
        <v>52</v>
      </c>
      <c r="BL3" s="167" t="s">
        <v>52</v>
      </c>
      <c r="BM3" s="172"/>
      <c r="BN3" s="167" t="s">
        <v>52</v>
      </c>
      <c r="BO3" s="167" t="s">
        <v>52</v>
      </c>
      <c r="BP3" s="172"/>
      <c r="BQ3" s="167" t="s">
        <v>52</v>
      </c>
      <c r="BR3" s="167" t="s">
        <v>52</v>
      </c>
      <c r="BS3" s="172"/>
      <c r="BT3" s="167" t="s">
        <v>52</v>
      </c>
      <c r="BU3" s="167" t="s">
        <v>52</v>
      </c>
      <c r="BV3" s="172"/>
      <c r="BW3" s="167" t="s">
        <v>52</v>
      </c>
      <c r="BX3" s="167" t="s">
        <v>52</v>
      </c>
      <c r="BY3" s="172"/>
      <c r="BZ3" s="167" t="s">
        <v>52</v>
      </c>
      <c r="CA3" s="167" t="s">
        <v>52</v>
      </c>
      <c r="CB3" s="172"/>
      <c r="CC3" s="167" t="s">
        <v>52</v>
      </c>
      <c r="CD3" s="167" t="s">
        <v>52</v>
      </c>
      <c r="CE3" s="172"/>
      <c r="CF3" s="167" t="s">
        <v>52</v>
      </c>
      <c r="CG3" s="167" t="s">
        <v>52</v>
      </c>
      <c r="CH3" s="172"/>
      <c r="CI3" s="167" t="s">
        <v>52</v>
      </c>
      <c r="CJ3" s="167" t="s">
        <v>52</v>
      </c>
      <c r="CK3" s="172"/>
      <c r="CL3" s="167" t="s">
        <v>52</v>
      </c>
      <c r="CM3" s="167" t="s">
        <v>52</v>
      </c>
      <c r="CN3" s="172"/>
    </row>
    <row r="4" spans="1:92" customFormat="1" ht="15" customHeight="1">
      <c r="A4" s="167" t="s">
        <v>127</v>
      </c>
      <c r="B4" s="168">
        <v>7242</v>
      </c>
      <c r="C4" s="167" t="s">
        <v>132</v>
      </c>
      <c r="D4" s="167" t="s">
        <v>51</v>
      </c>
      <c r="E4" s="167" t="s">
        <v>133</v>
      </c>
      <c r="F4" s="167" t="s">
        <v>131</v>
      </c>
      <c r="G4" s="167" t="s">
        <v>131</v>
      </c>
      <c r="H4" s="168">
        <v>1</v>
      </c>
      <c r="I4" s="169">
        <v>260</v>
      </c>
      <c r="J4" s="169">
        <v>2431</v>
      </c>
      <c r="K4" s="151">
        <v>9.8664589826938673</v>
      </c>
      <c r="L4" s="167" t="s">
        <v>127</v>
      </c>
      <c r="M4" s="170">
        <v>1.6360791008678332E-2</v>
      </c>
      <c r="N4" s="170">
        <v>7.1133873950775363E-3</v>
      </c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0"/>
      <c r="Z4" s="170"/>
      <c r="AA4" s="171"/>
      <c r="AB4" s="171"/>
      <c r="AC4" s="170"/>
      <c r="AD4" s="170"/>
      <c r="AE4" s="170">
        <v>9.2225595288461637E-5</v>
      </c>
      <c r="AF4" s="170">
        <v>9.0994005306813152E-4</v>
      </c>
      <c r="AG4" s="171"/>
      <c r="AH4" s="171"/>
      <c r="AI4" s="171"/>
      <c r="AJ4" s="171"/>
      <c r="AK4" s="170">
        <v>9.2225595288461637E-5</v>
      </c>
      <c r="AL4" s="170">
        <v>9.0994005306813152E-4</v>
      </c>
      <c r="AM4" s="170"/>
      <c r="AN4" s="170"/>
      <c r="AO4" s="171"/>
      <c r="AP4" s="171"/>
      <c r="AQ4" s="171"/>
      <c r="AR4" s="171"/>
      <c r="AS4" s="170"/>
      <c r="AT4" s="170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67" t="s">
        <v>137</v>
      </c>
      <c r="BF4" s="167" t="s">
        <v>138</v>
      </c>
      <c r="BG4" s="173">
        <v>35339</v>
      </c>
      <c r="BH4" s="167" t="s">
        <v>52</v>
      </c>
      <c r="BI4" s="167" t="s">
        <v>52</v>
      </c>
      <c r="BJ4" s="172"/>
      <c r="BK4" s="167" t="s">
        <v>52</v>
      </c>
      <c r="BL4" s="167" t="s">
        <v>52</v>
      </c>
      <c r="BM4" s="172"/>
      <c r="BN4" s="167" t="s">
        <v>52</v>
      </c>
      <c r="BO4" s="167" t="s">
        <v>52</v>
      </c>
      <c r="BP4" s="172"/>
      <c r="BQ4" s="167" t="s">
        <v>52</v>
      </c>
      <c r="BR4" s="167" t="s">
        <v>52</v>
      </c>
      <c r="BS4" s="172"/>
      <c r="BT4" s="167" t="s">
        <v>52</v>
      </c>
      <c r="BU4" s="167" t="s">
        <v>52</v>
      </c>
      <c r="BV4" s="172"/>
      <c r="BW4" s="167" t="s">
        <v>52</v>
      </c>
      <c r="BX4" s="167" t="s">
        <v>52</v>
      </c>
      <c r="BY4" s="172"/>
      <c r="BZ4" s="167" t="s">
        <v>52</v>
      </c>
      <c r="CA4" s="167" t="s">
        <v>52</v>
      </c>
      <c r="CB4" s="172"/>
      <c r="CC4" s="167" t="s">
        <v>52</v>
      </c>
      <c r="CD4" s="167" t="s">
        <v>52</v>
      </c>
      <c r="CE4" s="172"/>
      <c r="CF4" s="167" t="s">
        <v>52</v>
      </c>
      <c r="CG4" s="167" t="s">
        <v>52</v>
      </c>
      <c r="CH4" s="172"/>
      <c r="CI4" s="167" t="s">
        <v>52</v>
      </c>
      <c r="CJ4" s="167" t="s">
        <v>52</v>
      </c>
      <c r="CK4" s="172"/>
      <c r="CL4" s="167" t="s">
        <v>52</v>
      </c>
      <c r="CM4" s="167" t="s">
        <v>52</v>
      </c>
      <c r="CN4" s="172"/>
    </row>
    <row r="5" spans="1:92" customFormat="1"/>
    <row r="6" spans="1:92" customFormat="1"/>
    <row r="7" spans="1:92" customFormat="1">
      <c r="AL7" s="29"/>
    </row>
    <row r="8" spans="1:92" customFormat="1">
      <c r="AL8" s="29"/>
    </row>
    <row r="9" spans="1:92" customFormat="1"/>
    <row r="10" spans="1:92" customFormat="1"/>
    <row r="11" spans="1:92" customFormat="1"/>
    <row r="12" spans="1:92" customFormat="1"/>
    <row r="13" spans="1:92" customFormat="1"/>
    <row r="14" spans="1:92" customFormat="1"/>
    <row r="15" spans="1:92" customFormat="1"/>
    <row r="16" spans="1:92" customFormat="1"/>
    <row r="17" spans="23:27" customFormat="1"/>
    <row r="18" spans="23:27" customFormat="1"/>
    <row r="19" spans="23:27" customFormat="1"/>
    <row r="20" spans="23:27">
      <c r="W20"/>
      <c r="X20"/>
      <c r="Y20"/>
      <c r="Z20"/>
      <c r="AA20"/>
    </row>
    <row r="21" spans="23:27">
      <c r="W21"/>
      <c r="X21"/>
      <c r="Y21"/>
      <c r="Z21"/>
      <c r="AA21"/>
    </row>
    <row r="22" spans="23:27">
      <c r="W22"/>
      <c r="X22"/>
      <c r="Y22"/>
      <c r="Z22"/>
      <c r="AA22"/>
    </row>
    <row r="23" spans="23:27">
      <c r="W23"/>
      <c r="X23"/>
      <c r="Y23"/>
      <c r="Z23"/>
      <c r="AA23"/>
    </row>
    <row r="24" spans="23:27">
      <c r="W24"/>
      <c r="X24"/>
      <c r="Y24"/>
      <c r="Z24"/>
      <c r="AA24"/>
    </row>
    <row r="25" spans="23:27">
      <c r="W25"/>
      <c r="X25"/>
      <c r="Y25"/>
      <c r="Z25"/>
      <c r="AA25"/>
    </row>
    <row r="26" spans="23:27">
      <c r="W26"/>
      <c r="X26"/>
      <c r="Y26"/>
      <c r="Z26"/>
      <c r="AA26"/>
    </row>
    <row r="27" spans="23:27">
      <c r="W27"/>
      <c r="X27"/>
      <c r="Y27"/>
      <c r="Z27"/>
      <c r="AA27"/>
    </row>
  </sheetData>
  <sortState ref="A3:BY8">
    <sortCondition ref="AC3:AC8"/>
  </sortState>
  <phoneticPr fontId="0" type="noConversion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>
    <tabColor rgb="FF92D050"/>
  </sheetPr>
  <dimension ref="A1:HJ210"/>
  <sheetViews>
    <sheetView topLeftCell="A67" workbookViewId="0">
      <selection activeCell="E71" sqref="E71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 ht="15">
      <c r="A2" s="56"/>
      <c r="B2" s="4">
        <v>1010</v>
      </c>
      <c r="C2" s="4">
        <v>7242</v>
      </c>
      <c r="D2" s="74"/>
      <c r="E2" s="74"/>
      <c r="F2" s="74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 ht="15">
      <c r="A3" s="8" t="s">
        <v>95</v>
      </c>
      <c r="B3" s="4" t="s">
        <v>128</v>
      </c>
      <c r="C3" s="4" t="s">
        <v>132</v>
      </c>
      <c r="D3" s="74"/>
      <c r="E3" s="74"/>
      <c r="F3" s="74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 ht="15">
      <c r="A4" s="56" t="s">
        <v>96</v>
      </c>
      <c r="B4" s="4" t="s">
        <v>130</v>
      </c>
      <c r="C4" s="4" t="s">
        <v>133</v>
      </c>
      <c r="D4" s="74"/>
      <c r="E4" s="74"/>
      <c r="F4" s="7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4">
        <v>1.930449070641771E-5</v>
      </c>
      <c r="C5" s="4">
        <v>4.4864875235361978E-5</v>
      </c>
      <c r="D5" s="61"/>
      <c r="E5" s="61"/>
      <c r="F5" s="61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4">
        <v>2.3194359528133646E-5</v>
      </c>
      <c r="C6" s="4">
        <v>2.4148377633537166E-5</v>
      </c>
      <c r="D6" s="61"/>
      <c r="E6" s="61"/>
      <c r="F6" s="61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4">
        <v>1.8066310076392256E-5</v>
      </c>
      <c r="C7" s="4">
        <v>1.1654439731501043E-5</v>
      </c>
      <c r="D7" s="61"/>
      <c r="E7" s="61"/>
      <c r="F7" s="61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>
        <f>COUNT(C5:C39)</f>
        <v>3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2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6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5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2.0188386770314537E-5</v>
      </c>
      <c r="C58" s="35">
        <f>AVERAGE(C5:C39)</f>
        <v>2.6889230866800062E-5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2.35388088185573E-5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 ht="22.5">
      <c r="A70" s="34" t="s">
        <v>103</v>
      </c>
      <c r="B70" s="38"/>
      <c r="C70" s="40">
        <f>VAR(B5:EB39)</f>
        <v>1.2888144984460068E-10</v>
      </c>
      <c r="D70" s="40"/>
      <c r="E70" s="177"/>
      <c r="F70" s="178" t="s">
        <v>276</v>
      </c>
      <c r="G70" s="178" t="s">
        <v>277</v>
      </c>
      <c r="H70" s="179"/>
      <c r="I70" s="179"/>
      <c r="J70" s="38"/>
      <c r="K70" s="39"/>
    </row>
    <row r="71" spans="1:12">
      <c r="A71" s="15"/>
      <c r="B71" s="15"/>
      <c r="C71" s="15"/>
      <c r="D71" s="15"/>
      <c r="E71" s="177"/>
      <c r="F71" s="177"/>
      <c r="G71" s="177"/>
      <c r="H71" s="179"/>
      <c r="I71" s="179"/>
      <c r="J71" s="15"/>
    </row>
    <row r="72" spans="1:12">
      <c r="A72" s="15"/>
      <c r="B72" s="15"/>
      <c r="C72" s="15"/>
      <c r="D72" s="15"/>
      <c r="E72" s="180" t="s">
        <v>278</v>
      </c>
      <c r="F72" s="181">
        <f>SKEW(B5:C7)</f>
        <v>1.5953984708989397</v>
      </c>
      <c r="G72" s="181" t="e">
        <f>SKEW(N72:O74)</f>
        <v>#DIV/0!</v>
      </c>
      <c r="H72" s="179"/>
      <c r="I72" s="179"/>
      <c r="J72" s="15"/>
    </row>
    <row r="73" spans="1:12">
      <c r="A73" s="15"/>
      <c r="B73" s="15"/>
      <c r="C73" s="15"/>
      <c r="D73" s="15"/>
      <c r="E73" s="180" t="s">
        <v>279</v>
      </c>
      <c r="F73" s="182">
        <f>SQRT(6/F78)</f>
        <v>1</v>
      </c>
      <c r="G73" s="182" t="e">
        <f>SQRT(6/G78)</f>
        <v>#DIV/0!</v>
      </c>
      <c r="H73" s="179"/>
      <c r="I73" s="179"/>
      <c r="J73" s="15"/>
    </row>
    <row r="74" spans="1:12">
      <c r="A74" s="15"/>
      <c r="B74" s="15"/>
      <c r="C74" s="15"/>
      <c r="D74" s="15"/>
      <c r="E74" s="180" t="s">
        <v>280</v>
      </c>
      <c r="F74" s="183" t="str">
        <f>IF(F72&gt;2*F73,"non-normal","normal")</f>
        <v>normal</v>
      </c>
      <c r="G74" s="182" t="e">
        <f>IF(G72&gt;2*G73,"non-normal","normal")</f>
        <v>#DIV/0!</v>
      </c>
      <c r="H74" s="179"/>
      <c r="I74" s="179"/>
      <c r="J74" s="15"/>
      <c r="K74" s="15"/>
      <c r="L74" s="15"/>
    </row>
    <row r="75" spans="1:12">
      <c r="A75" s="15"/>
      <c r="B75" s="15"/>
      <c r="C75" s="15"/>
      <c r="D75" s="15"/>
      <c r="E75" s="180" t="s">
        <v>281</v>
      </c>
      <c r="F75" s="181">
        <f>KURT(B5:C7)</f>
        <v>3.3588769742982159</v>
      </c>
      <c r="G75" s="181" t="e">
        <f>KURT(N72:O74)</f>
        <v>#DIV/0!</v>
      </c>
      <c r="H75" s="179"/>
      <c r="I75" s="179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80" t="s">
        <v>282</v>
      </c>
      <c r="F76" s="182">
        <f>SQRT(24/F78)</f>
        <v>2</v>
      </c>
      <c r="G76" s="182" t="e">
        <f>SQRT(24/G78)</f>
        <v>#DIV/0!</v>
      </c>
      <c r="H76" s="179"/>
      <c r="I76" s="179"/>
      <c r="J76" s="15"/>
      <c r="K76" s="15"/>
      <c r="L76" s="15"/>
    </row>
    <row r="77" spans="1:12">
      <c r="A77" s="15"/>
      <c r="C77" s="15"/>
      <c r="D77" s="15"/>
      <c r="E77" s="180" t="s">
        <v>283</v>
      </c>
      <c r="F77" s="183" t="str">
        <f>IF(F75&gt;2*F76,"non-normal","normal")</f>
        <v>normal</v>
      </c>
      <c r="G77" s="182" t="e">
        <f>IF(G75&gt;2*G76,"non-normal","normal")</f>
        <v>#DIV/0!</v>
      </c>
      <c r="H77" s="179"/>
      <c r="I77" s="179"/>
      <c r="J77" s="15"/>
      <c r="K77" s="15"/>
      <c r="L77" s="15"/>
    </row>
    <row r="78" spans="1:12" ht="22.5">
      <c r="A78" s="15"/>
      <c r="C78" s="15"/>
      <c r="D78" s="15"/>
      <c r="E78" s="180" t="s">
        <v>284</v>
      </c>
      <c r="F78" s="184">
        <f>COUNT(B5:C7)</f>
        <v>6</v>
      </c>
      <c r="G78" s="184">
        <f>COUNT(N72:O74)</f>
        <v>0</v>
      </c>
      <c r="H78" s="185" t="s">
        <v>285</v>
      </c>
      <c r="I78" s="186" t="s">
        <v>286</v>
      </c>
      <c r="J78" s="15"/>
      <c r="K78" s="15"/>
      <c r="L78" s="15"/>
    </row>
    <row r="79" spans="1:12">
      <c r="A79" s="15" t="s">
        <v>105</v>
      </c>
      <c r="C79" s="41">
        <f>1/C46+1/C76</f>
        <v>0.5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6.4440724922300338E-11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8.027498048726038E-6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3.3649299973503766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5.0550777806387164E-5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303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1.0840683520599249E-5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5.0550777806387164E-5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30721" r:id="rId2"/>
    <oleObject progId="Equation.DSMT4" shapeId="30722" r:id="rId3"/>
    <oleObject progId="Equation.DSMT4" shapeId="30723" r:id="rId4"/>
    <oleObject progId="Equation.DSMT4" shapeId="30724" r:id="rId5"/>
    <oleObject progId="Equation.DSMT4" shapeId="30725" r:id="rId6"/>
    <oleObject progId="Equation.DSMT4" shapeId="30726" r:id="rId7"/>
    <oleObject progId="Equation.DSMT4" shapeId="30727" r:id="rId8"/>
    <oleObject progId="Equation.DSMT4" shapeId="30728" r:id="rId9"/>
    <oleObject progId="Equation.DSMT4" shapeId="30729" r:id="rId10"/>
    <oleObject progId="Equation.DSMT4" shapeId="30730" r:id="rId11"/>
    <oleObject progId="Equation.DSMT4" shapeId="30731" r:id="rId12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>
    <tabColor rgb="FF92D050"/>
  </sheetPr>
  <dimension ref="A1:HJ210"/>
  <sheetViews>
    <sheetView workbookViewId="0">
      <selection activeCell="A98" sqref="A98:D104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115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>
      <c r="A2" s="56"/>
      <c r="B2" s="4">
        <v>1010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>
      <c r="A3" s="8" t="s">
        <v>95</v>
      </c>
      <c r="B3" s="4" t="s">
        <v>128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>
      <c r="A4" s="56" t="s">
        <v>96</v>
      </c>
      <c r="B4" s="4" t="s">
        <v>130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>
      <c r="A5" s="16">
        <v>1</v>
      </c>
      <c r="B5" s="4">
        <v>1.930449070641771E-5</v>
      </c>
      <c r="C5" s="62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4">
        <v>2.3194359528133646E-5</v>
      </c>
      <c r="C6" s="63"/>
      <c r="D6" s="17"/>
      <c r="E6" s="17"/>
      <c r="F6" s="17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4">
        <v>1.8066310076392256E-5</v>
      </c>
      <c r="C7" s="63"/>
      <c r="D7" s="17"/>
      <c r="E7" s="17"/>
      <c r="F7" s="17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B8" s="61"/>
      <c r="C8" s="16"/>
      <c r="D8" s="68"/>
      <c r="E8" s="30"/>
      <c r="F8" s="11"/>
      <c r="G8" s="33"/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B9" s="61"/>
      <c r="C9" s="16"/>
      <c r="D9" s="68"/>
      <c r="E9" s="30"/>
      <c r="F9" s="16"/>
      <c r="G9" s="30"/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B10" s="61"/>
      <c r="C10" s="16"/>
      <c r="D10" s="68"/>
      <c r="E10" s="30"/>
      <c r="F10" s="16"/>
      <c r="G10" s="30"/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B11" s="61"/>
      <c r="C11" s="16"/>
      <c r="D11" s="68"/>
      <c r="E11" s="30"/>
      <c r="F11" s="16"/>
      <c r="G11" s="30"/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B12" s="61"/>
      <c r="C12" s="16"/>
      <c r="D12" s="30"/>
      <c r="E12" s="30"/>
      <c r="F12" s="16"/>
      <c r="G12" s="30"/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B13" s="61"/>
      <c r="C13" s="16"/>
      <c r="D13" s="30"/>
      <c r="E13" s="30"/>
      <c r="F13" s="16"/>
      <c r="G13" s="30"/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B14" s="61"/>
      <c r="C14" s="30"/>
      <c r="D14" s="30"/>
      <c r="E14" s="30"/>
      <c r="F14" s="30"/>
      <c r="G14" s="30"/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B15" s="61"/>
      <c r="C15" s="30"/>
      <c r="D15" s="30"/>
      <c r="E15" s="30"/>
      <c r="F15" s="30"/>
      <c r="G15" s="30"/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B16" s="61"/>
      <c r="C16" s="30"/>
      <c r="D16" s="30"/>
      <c r="E16" s="30"/>
      <c r="F16" s="30"/>
      <c r="G16" s="30"/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B17" s="61"/>
      <c r="C17" s="30"/>
      <c r="D17" s="30"/>
      <c r="E17" s="30"/>
      <c r="F17" s="30"/>
      <c r="G17" s="30"/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B18" s="61"/>
      <c r="C18" s="30"/>
      <c r="D18" s="30"/>
      <c r="E18" s="30"/>
      <c r="F18" s="30"/>
      <c r="G18" s="30"/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B19" s="61"/>
      <c r="C19" s="30"/>
      <c r="D19" s="30"/>
      <c r="E19" s="30"/>
      <c r="F19" s="30"/>
      <c r="G19" s="30"/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B20" s="61"/>
      <c r="C20" s="30"/>
      <c r="D20" s="30"/>
      <c r="E20" s="30"/>
      <c r="F20" s="30"/>
      <c r="G20" s="30"/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B21" s="61"/>
      <c r="C21" s="30"/>
      <c r="D21" s="30"/>
      <c r="E21" s="30"/>
      <c r="F21" s="30"/>
      <c r="G21" s="30"/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B22" s="61"/>
      <c r="C22" s="30"/>
      <c r="D22" s="30"/>
      <c r="E22" s="30"/>
      <c r="F22" s="30"/>
      <c r="G22" s="30"/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B23" s="61"/>
      <c r="C23" s="30"/>
      <c r="D23" s="30"/>
      <c r="E23" s="30"/>
      <c r="F23" s="30"/>
      <c r="G23" s="30"/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B24" s="61"/>
      <c r="C24" s="30"/>
      <c r="D24" s="30"/>
      <c r="E24" s="30"/>
      <c r="F24" s="30"/>
      <c r="G24" s="30"/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B25" s="61"/>
      <c r="C25" s="30"/>
      <c r="D25" s="30"/>
      <c r="E25" s="30"/>
      <c r="F25" s="30"/>
      <c r="G25" s="30"/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B26" s="61"/>
      <c r="C26" s="30"/>
      <c r="D26" s="30"/>
      <c r="E26" s="30"/>
      <c r="F26" s="30"/>
      <c r="G26" s="30"/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B27" s="61"/>
      <c r="C27" s="30"/>
      <c r="D27" s="30"/>
      <c r="E27" s="30"/>
      <c r="F27" s="30"/>
      <c r="G27" s="30"/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B28" s="31"/>
      <c r="C28" s="30"/>
      <c r="D28" s="30"/>
      <c r="E28" s="30"/>
      <c r="F28" s="30"/>
      <c r="G28" s="30"/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B29" s="61"/>
      <c r="C29" s="30"/>
      <c r="D29" s="30"/>
      <c r="E29" s="30"/>
      <c r="F29" s="30"/>
      <c r="G29" s="30"/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30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1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3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2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2.0188386770314537E-5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2.0188386770314537E-5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>
      <c r="A70" s="34" t="s">
        <v>103</v>
      </c>
      <c r="B70" s="38"/>
      <c r="C70" s="40">
        <f>VAR(B5:EB39)</f>
        <v>7.1601769837055208E-12</v>
      </c>
      <c r="D70" s="40"/>
      <c r="E70" s="38"/>
      <c r="F70" s="38"/>
      <c r="G70" s="38"/>
      <c r="H70" s="38"/>
      <c r="I70" s="38"/>
      <c r="J70" s="38"/>
      <c r="K70" s="39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 t="s">
        <v>105</v>
      </c>
      <c r="C79" s="41">
        <f>1/C46+1/C76</f>
        <v>0.66666666666666663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4.7734513224703472E-12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15">
        <f>SQRT(C83)</f>
        <v>2.1848229499138706E-6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6.9645567339634358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3.5404710158655042E-5</v>
      </c>
      <c r="D98" s="15" t="str">
        <f>D102</f>
        <v>lb/MMBtu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303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1.0840683520599249E-5</v>
      </c>
      <c r="D102" s="15" t="str">
        <f>IFERROR(IF(FIND("MM",B1,1)&gt;0,"lb/MMBtu","lb/MW"),"lb/MW")</f>
        <v>lb/MMBtu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IFERROR(IF(FIND("MM",B1,1)&gt;0,IF(C98&lt;C102,C102*1,C98*1),IF(C98&lt;C102,C102*1000,C98*1000)),IF(C98&lt;C102,C102*1000,C98*1000))</f>
        <v>3.5404710158655042E-5</v>
      </c>
      <c r="D104" s="15" t="str">
        <f>IFERROR(IF(FIND("MM",B1,1)&gt;0,"lb/MMBtu","lb/GW"),"lb/GW")</f>
        <v>lb/MMBtu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10241" r:id="rId2"/>
    <oleObject progId="Equation.DSMT4" shapeId="10242" r:id="rId3"/>
    <oleObject progId="Equation.DSMT4" shapeId="10243" r:id="rId4"/>
    <oleObject progId="Equation.DSMT4" shapeId="10244" r:id="rId5"/>
    <oleObject progId="Equation.DSMT4" shapeId="10245" r:id="rId6"/>
    <oleObject progId="Equation.DSMT4" shapeId="10246" r:id="rId7"/>
    <oleObject progId="Equation.DSMT4" shapeId="10247" r:id="rId8"/>
    <oleObject progId="Equation.DSMT4" shapeId="10248" r:id="rId9"/>
    <oleObject progId="Equation.DSMT4" shapeId="10249" r:id="rId10"/>
    <oleObject progId="Equation.DSMT4" shapeId="10250" r:id="rId11"/>
    <oleObject progId="Equation.DSMT4" shapeId="10251" r:id="rId12"/>
    <oleObject progId="Equation.DSMT4" shapeId="10252" r:id="rId13"/>
  </oleObjects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>
    <tabColor rgb="FF92D050"/>
  </sheetPr>
  <dimension ref="A1:HJ210"/>
  <sheetViews>
    <sheetView topLeftCell="A58" workbookViewId="0">
      <selection activeCell="E73" sqref="E73"/>
    </sheetView>
  </sheetViews>
  <sheetFormatPr defaultColWidth="18" defaultRowHeight="12.75"/>
  <cols>
    <col min="1" max="1" width="44.140625" customWidth="1"/>
    <col min="2" max="3" width="19.85546875" bestFit="1" customWidth="1"/>
    <col min="4" max="4" width="16.42578125" bestFit="1" customWidth="1"/>
    <col min="5" max="10" width="12.28515625" bestFit="1" customWidth="1"/>
    <col min="11" max="11" width="16.28515625" bestFit="1" customWidth="1"/>
    <col min="12" max="13" width="12.28515625" bestFit="1" customWidth="1"/>
    <col min="14" max="14" width="19.85546875" bestFit="1" customWidth="1"/>
    <col min="15" max="16" width="12.28515625" bestFit="1" customWidth="1"/>
    <col min="17" max="17" width="13.140625" customWidth="1"/>
    <col min="18" max="18" width="16" bestFit="1" customWidth="1"/>
    <col min="19" max="19" width="12.28515625" bestFit="1" customWidth="1"/>
    <col min="20" max="20" width="12.5703125" bestFit="1" customWidth="1"/>
    <col min="21" max="21" width="12.85546875" bestFit="1" customWidth="1"/>
    <col min="22" max="22" width="12.28515625" bestFit="1" customWidth="1"/>
    <col min="23" max="23" width="12.28515625" style="4" bestFit="1" customWidth="1"/>
    <col min="24" max="24" width="15.5703125" style="4" bestFit="1" customWidth="1"/>
    <col min="25" max="27" width="12.85546875" style="4" bestFit="1" customWidth="1"/>
    <col min="28" max="31" width="12.28515625" style="4" bestFit="1" customWidth="1"/>
    <col min="32" max="32" width="12.85546875" style="4" bestFit="1" customWidth="1"/>
    <col min="33" max="34" width="12.28515625" style="4" bestFit="1" customWidth="1"/>
    <col min="35" max="35" width="15.42578125" style="4" bestFit="1" customWidth="1"/>
    <col min="36" max="36" width="14.85546875" style="4" bestFit="1" customWidth="1"/>
    <col min="37" max="37" width="15.42578125" style="4" bestFit="1" customWidth="1"/>
    <col min="38" max="39" width="13.7109375" style="4" bestFit="1" customWidth="1"/>
    <col min="40" max="47" width="12.28515625" style="4" bestFit="1" customWidth="1"/>
    <col min="48" max="48" width="12.42578125" style="4" bestFit="1" customWidth="1"/>
    <col min="49" max="50" width="12.28515625" style="4" bestFit="1" customWidth="1"/>
    <col min="51" max="51" width="14.5703125" style="4" bestFit="1" customWidth="1"/>
    <col min="52" max="52" width="16.7109375" style="4" bestFit="1" customWidth="1"/>
    <col min="53" max="54" width="12.7109375" style="4" bestFit="1" customWidth="1"/>
    <col min="55" max="55" width="14.5703125" style="4" bestFit="1" customWidth="1"/>
    <col min="56" max="58" width="12.28515625" style="4" bestFit="1" customWidth="1"/>
    <col min="59" max="59" width="12.7109375" style="4" bestFit="1" customWidth="1"/>
    <col min="60" max="60" width="14.42578125" style="4" customWidth="1"/>
    <col min="61" max="62" width="13.85546875" style="4" bestFit="1" customWidth="1"/>
    <col min="63" max="64" width="12.28515625" style="4" bestFit="1" customWidth="1"/>
    <col min="65" max="65" width="12.42578125" style="4" customWidth="1"/>
    <col min="66" max="68" width="15.5703125" style="4" bestFit="1" customWidth="1"/>
    <col min="69" max="69" width="12.28515625" style="4" bestFit="1" customWidth="1"/>
    <col min="70" max="70" width="14.5703125" style="4" bestFit="1" customWidth="1"/>
    <col min="71" max="71" width="22.28515625" style="4" bestFit="1" customWidth="1"/>
    <col min="72" max="73" width="14.5703125" style="4" bestFit="1" customWidth="1"/>
    <col min="74" max="74" width="13.140625" style="4" bestFit="1" customWidth="1"/>
    <col min="75" max="78" width="12.28515625" style="4" bestFit="1" customWidth="1"/>
    <col min="79" max="79" width="22.28515625" style="4" bestFit="1" customWidth="1"/>
    <col min="80" max="84" width="12.28515625" style="4" bestFit="1" customWidth="1"/>
    <col min="85" max="85" width="16.5703125" bestFit="1" customWidth="1"/>
    <col min="86" max="86" width="18" customWidth="1"/>
    <col min="87" max="87" width="14.28515625" bestFit="1" customWidth="1"/>
    <col min="88" max="88" width="13.140625" bestFit="1" customWidth="1"/>
    <col min="89" max="90" width="12.28515625" bestFit="1" customWidth="1"/>
    <col min="91" max="91" width="13.140625" bestFit="1" customWidth="1"/>
    <col min="92" max="101" width="12.28515625" bestFit="1" customWidth="1"/>
    <col min="102" max="103" width="13.140625" bestFit="1" customWidth="1"/>
    <col min="104" max="105" width="12.28515625" bestFit="1" customWidth="1"/>
    <col min="106" max="106" width="26.140625" bestFit="1" customWidth="1"/>
    <col min="107" max="107" width="13.140625" bestFit="1" customWidth="1"/>
    <col min="108" max="111" width="12.28515625" bestFit="1" customWidth="1"/>
    <col min="112" max="112" width="14.42578125" bestFit="1" customWidth="1"/>
    <col min="113" max="119" width="12.28515625" bestFit="1" customWidth="1"/>
    <col min="120" max="120" width="17.85546875" customWidth="1"/>
    <col min="121" max="121" width="13.85546875" bestFit="1" customWidth="1"/>
    <col min="122" max="122" width="13.5703125" bestFit="1" customWidth="1"/>
    <col min="123" max="124" width="12.85546875" bestFit="1" customWidth="1"/>
    <col min="125" max="130" width="12.28515625" bestFit="1" customWidth="1"/>
    <col min="131" max="131" width="14.5703125" bestFit="1" customWidth="1"/>
    <col min="132" max="132" width="12.28515625" bestFit="1" customWidth="1"/>
  </cols>
  <sheetData>
    <row r="1" spans="1:218" s="9" customFormat="1">
      <c r="A1" s="8"/>
      <c r="B1" s="326" t="s">
        <v>94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AL1" s="57"/>
      <c r="AM1" s="57"/>
      <c r="AN1" s="57"/>
      <c r="AO1" s="57"/>
      <c r="AP1" s="57"/>
      <c r="AQ1" s="57"/>
      <c r="AR1" s="57"/>
      <c r="AS1" s="57"/>
      <c r="AT1" s="57"/>
    </row>
    <row r="2" spans="1:218" s="10" customFormat="1" ht="15">
      <c r="A2" s="56"/>
      <c r="B2" s="4">
        <v>1010</v>
      </c>
      <c r="C2" s="4">
        <v>7242</v>
      </c>
      <c r="D2" s="74"/>
      <c r="E2" s="74"/>
      <c r="F2" s="74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9"/>
      <c r="HJ2" s="59"/>
    </row>
    <row r="3" spans="1:218" s="9" customFormat="1" ht="15">
      <c r="A3" s="8" t="s">
        <v>95</v>
      </c>
      <c r="B3" s="4" t="s">
        <v>128</v>
      </c>
      <c r="C3" s="4" t="s">
        <v>132</v>
      </c>
      <c r="D3" s="74"/>
      <c r="E3" s="74"/>
      <c r="F3" s="74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57"/>
      <c r="HJ3" s="57"/>
    </row>
    <row r="4" spans="1:218" s="10" customFormat="1" ht="15">
      <c r="A4" s="56" t="s">
        <v>96</v>
      </c>
      <c r="B4" s="4" t="s">
        <v>130</v>
      </c>
      <c r="C4" s="4" t="s">
        <v>133</v>
      </c>
      <c r="D4" s="74"/>
      <c r="E4" s="74"/>
      <c r="F4" s="7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59"/>
      <c r="HJ4" s="59"/>
    </row>
    <row r="5" spans="1:218" ht="15">
      <c r="A5" s="16">
        <v>1</v>
      </c>
      <c r="B5" s="141">
        <v>1.9544348469935358E-4</v>
      </c>
      <c r="C5" s="141">
        <v>4.426574450917542E-4</v>
      </c>
      <c r="D5" s="61"/>
      <c r="E5" s="61"/>
      <c r="F5" s="61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5"/>
      <c r="HJ5" s="15"/>
    </row>
    <row r="6" spans="1:218" ht="15">
      <c r="A6" s="16">
        <v>2</v>
      </c>
      <c r="B6" s="141">
        <v>2.348254929529503E-4</v>
      </c>
      <c r="C6" s="141">
        <v>2.3825897369533777E-4</v>
      </c>
      <c r="D6" s="61"/>
      <c r="E6" s="61"/>
      <c r="F6" s="61"/>
      <c r="G6" s="19"/>
      <c r="H6" s="19"/>
      <c r="I6" s="19"/>
      <c r="J6" s="19"/>
      <c r="K6" s="23"/>
      <c r="L6" s="13"/>
      <c r="M6" s="61"/>
      <c r="N6" s="22"/>
      <c r="O6" s="22"/>
      <c r="P6" s="22"/>
      <c r="Q6" s="22"/>
      <c r="R6" s="23"/>
      <c r="S6" s="23"/>
      <c r="T6" s="23"/>
      <c r="U6" s="19"/>
      <c r="V6" s="64"/>
      <c r="W6" s="65"/>
      <c r="X6" s="24"/>
      <c r="Y6" s="25"/>
      <c r="Z6" s="23"/>
      <c r="AA6" s="13"/>
      <c r="AB6" s="23"/>
      <c r="AC6" s="23"/>
      <c r="AD6" s="23"/>
      <c r="AE6" s="23"/>
      <c r="AF6" s="23"/>
      <c r="AG6" s="19"/>
      <c r="AH6" s="23"/>
      <c r="AI6" s="23"/>
      <c r="AJ6" s="23"/>
      <c r="AK6" s="18"/>
      <c r="AL6" s="23"/>
      <c r="AM6" s="26"/>
      <c r="AN6" s="18"/>
      <c r="AO6" s="13"/>
      <c r="AP6" s="13"/>
      <c r="AQ6" s="13"/>
      <c r="AR6" s="23"/>
      <c r="AS6" s="13"/>
      <c r="AT6" s="23"/>
      <c r="AU6" s="23"/>
      <c r="AV6" s="18"/>
      <c r="AW6" s="23"/>
      <c r="AX6" s="23"/>
      <c r="AY6" s="23"/>
      <c r="AZ6" s="13"/>
      <c r="BA6" s="26"/>
      <c r="BB6" s="19"/>
      <c r="BC6" s="23"/>
      <c r="BD6" s="23"/>
      <c r="BE6" s="19"/>
      <c r="BF6" s="26"/>
      <c r="BG6" s="23"/>
      <c r="BH6" s="13"/>
      <c r="BI6" s="23"/>
      <c r="BJ6" s="66"/>
      <c r="BK6" s="23"/>
      <c r="BL6" s="23"/>
      <c r="BM6" s="23"/>
      <c r="BN6" s="23"/>
      <c r="BO6" s="23"/>
      <c r="BP6" s="23"/>
      <c r="BQ6" s="19"/>
      <c r="BR6" s="23"/>
      <c r="BS6" s="23"/>
      <c r="BT6" s="23"/>
      <c r="BU6" s="23"/>
      <c r="BV6" s="18"/>
      <c r="BW6" s="19"/>
      <c r="BX6" s="12"/>
      <c r="BY6" s="13"/>
      <c r="BZ6" s="23"/>
      <c r="CA6" s="23"/>
      <c r="CB6" s="19"/>
      <c r="CC6" s="23"/>
      <c r="CD6" s="13"/>
      <c r="CE6" s="23"/>
      <c r="CF6" s="19"/>
      <c r="CG6" s="18"/>
      <c r="CH6" s="12"/>
      <c r="CI6" s="19"/>
      <c r="CJ6" s="23"/>
      <c r="CK6" s="27"/>
      <c r="CL6" s="27"/>
      <c r="CM6" s="23"/>
      <c r="CN6" s="23"/>
      <c r="CO6" s="13"/>
      <c r="CP6" s="23"/>
      <c r="CQ6" s="13"/>
      <c r="CR6" s="23"/>
      <c r="CS6" s="26"/>
      <c r="CT6" s="23"/>
      <c r="CU6" s="26"/>
      <c r="CV6" s="26"/>
      <c r="CW6" s="26"/>
      <c r="CX6" s="23"/>
      <c r="CY6" s="23"/>
      <c r="CZ6" s="23"/>
      <c r="DA6" s="23"/>
      <c r="DB6" s="26"/>
      <c r="DC6" s="23"/>
      <c r="DD6" s="23"/>
      <c r="DE6" s="19"/>
      <c r="DF6" s="26"/>
      <c r="DG6" s="26"/>
      <c r="DH6" s="26"/>
      <c r="DI6" s="26"/>
      <c r="DJ6" s="26"/>
      <c r="DK6" s="26"/>
      <c r="DL6" s="23"/>
      <c r="DM6" s="23"/>
      <c r="DN6" s="23"/>
      <c r="DO6" s="23"/>
      <c r="DP6" s="23"/>
      <c r="DQ6" s="23"/>
      <c r="DR6" s="18"/>
      <c r="DS6" s="23"/>
      <c r="DT6" s="23"/>
      <c r="DU6" s="12"/>
      <c r="DV6" s="23"/>
      <c r="DW6" s="23"/>
      <c r="DX6" s="23"/>
      <c r="DY6" s="67"/>
      <c r="DZ6" s="26"/>
      <c r="EA6" s="23"/>
      <c r="EB6" s="23"/>
      <c r="EC6" s="15"/>
      <c r="ED6" s="15"/>
    </row>
    <row r="7" spans="1:218" ht="15">
      <c r="A7" s="16">
        <v>3</v>
      </c>
      <c r="B7" s="141">
        <v>1.8290783918928355E-4</v>
      </c>
      <c r="C7" s="141">
        <v>1.1498805542942137E-4</v>
      </c>
      <c r="D7" s="61"/>
      <c r="E7" s="61"/>
      <c r="F7" s="61"/>
      <c r="G7" s="23"/>
      <c r="H7" s="23"/>
      <c r="I7" s="23"/>
      <c r="J7" s="22"/>
      <c r="K7" s="23"/>
      <c r="L7" s="23"/>
      <c r="M7" s="61"/>
      <c r="N7" s="22"/>
      <c r="O7" s="22"/>
      <c r="P7" s="22"/>
      <c r="Q7" s="22"/>
      <c r="R7" s="23"/>
      <c r="S7" s="23"/>
      <c r="T7" s="23"/>
      <c r="U7" s="23"/>
      <c r="V7" s="23"/>
      <c r="W7" s="24"/>
      <c r="X7" s="24"/>
      <c r="Y7" s="25"/>
      <c r="Z7" s="23"/>
      <c r="AA7" s="23"/>
      <c r="AB7" s="23"/>
      <c r="AC7" s="23"/>
      <c r="AD7" s="23"/>
      <c r="AE7" s="23"/>
      <c r="AF7" s="23"/>
      <c r="AG7" s="19"/>
      <c r="AH7" s="23"/>
      <c r="AI7" s="23"/>
      <c r="AJ7" s="23"/>
      <c r="AK7" s="23"/>
      <c r="AL7" s="23"/>
      <c r="AM7" s="26"/>
      <c r="AN7" s="47"/>
      <c r="AO7" s="26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47"/>
      <c r="BA7" s="26"/>
      <c r="BB7" s="47"/>
      <c r="BC7" s="23"/>
      <c r="BD7" s="23"/>
      <c r="BE7" s="47"/>
      <c r="BF7" s="26"/>
      <c r="BG7" s="23"/>
      <c r="BH7" s="47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19"/>
      <c r="CC7" s="23"/>
      <c r="CD7" s="13"/>
      <c r="CE7" s="23"/>
      <c r="CF7" s="47"/>
      <c r="CG7" s="64"/>
      <c r="CH7" s="23"/>
      <c r="CI7" s="23"/>
      <c r="CJ7" s="23"/>
      <c r="CK7" s="27"/>
      <c r="CL7" s="27"/>
      <c r="CM7" s="23"/>
      <c r="CN7" s="23"/>
      <c r="CO7" s="15"/>
      <c r="CP7" s="23"/>
      <c r="CQ7" s="23"/>
      <c r="CR7" s="23"/>
      <c r="CS7" s="26"/>
      <c r="CT7" s="23"/>
      <c r="CU7" s="26"/>
      <c r="CV7" s="26"/>
      <c r="CW7" s="26"/>
      <c r="CX7" s="23"/>
      <c r="CY7" s="23"/>
      <c r="CZ7" s="23"/>
      <c r="DA7" s="23"/>
      <c r="DB7" s="26"/>
      <c r="DC7" s="23"/>
      <c r="DD7" s="23"/>
      <c r="DE7" s="23"/>
      <c r="DF7" s="26"/>
      <c r="DG7" s="26"/>
      <c r="DH7" s="26"/>
      <c r="DI7" s="26"/>
      <c r="DJ7" s="26"/>
      <c r="DK7" s="26"/>
      <c r="DL7" s="23"/>
      <c r="DM7" s="23"/>
      <c r="DN7" s="23"/>
      <c r="DO7" s="23"/>
      <c r="DP7" s="23"/>
      <c r="DQ7" s="28"/>
      <c r="DR7" s="23"/>
      <c r="DS7" s="23"/>
      <c r="DT7" s="23"/>
      <c r="DU7" s="23"/>
      <c r="DV7" s="23"/>
      <c r="DW7" s="23"/>
      <c r="DX7" s="23"/>
      <c r="DY7" s="67"/>
      <c r="DZ7" s="26"/>
      <c r="EA7" s="23"/>
      <c r="EB7" s="23"/>
      <c r="EC7" s="15"/>
      <c r="ED7" s="15"/>
    </row>
    <row r="8" spans="1:218" ht="15">
      <c r="A8" s="16">
        <v>4</v>
      </c>
      <c r="H8" s="33"/>
      <c r="I8" s="11"/>
      <c r="J8" s="20"/>
      <c r="K8" s="33"/>
      <c r="L8" s="11"/>
      <c r="M8" s="69"/>
      <c r="N8" s="15"/>
      <c r="O8" s="15"/>
      <c r="P8" s="15"/>
      <c r="Q8" s="15"/>
      <c r="R8" s="15"/>
      <c r="S8" s="15"/>
      <c r="T8" s="15"/>
      <c r="U8" s="15"/>
      <c r="V8" s="15"/>
      <c r="W8" s="47"/>
      <c r="X8" s="47"/>
      <c r="Y8" s="47"/>
      <c r="Z8" s="47"/>
      <c r="AA8" s="47"/>
      <c r="AB8" s="47"/>
      <c r="AC8" s="70"/>
      <c r="AD8" s="70"/>
      <c r="AE8" s="70"/>
      <c r="AF8" s="70"/>
      <c r="AG8" s="47"/>
      <c r="AH8" s="70"/>
      <c r="AI8" s="70"/>
      <c r="AJ8" s="47"/>
      <c r="AK8" s="47"/>
      <c r="AL8" s="70"/>
      <c r="AM8" s="47"/>
      <c r="AN8" s="47"/>
      <c r="AO8" s="47"/>
      <c r="AP8" s="47"/>
      <c r="AQ8" s="47"/>
      <c r="AR8" s="47"/>
      <c r="AS8" s="47"/>
      <c r="AT8" s="47"/>
      <c r="AU8" s="70"/>
      <c r="AV8" s="70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35"/>
      <c r="DZ8" s="15"/>
      <c r="EA8" s="15"/>
      <c r="EB8" s="15"/>
      <c r="EC8" s="15"/>
      <c r="ED8" s="15"/>
    </row>
    <row r="9" spans="1:218" ht="15">
      <c r="A9" s="16">
        <v>5</v>
      </c>
      <c r="H9" s="30"/>
      <c r="I9" s="16"/>
      <c r="J9" s="20"/>
      <c r="K9" s="30"/>
      <c r="L9" s="16"/>
      <c r="M9" s="21"/>
      <c r="AC9" s="23"/>
      <c r="AD9" s="23"/>
      <c r="AE9" s="23"/>
      <c r="AF9" s="23"/>
      <c r="AH9" s="23"/>
      <c r="AI9" s="23"/>
      <c r="AL9" s="23"/>
      <c r="AU9" s="23"/>
      <c r="DY9" s="29"/>
    </row>
    <row r="10" spans="1:218" ht="15">
      <c r="A10" s="16">
        <v>6</v>
      </c>
      <c r="H10" s="30"/>
      <c r="I10" s="16"/>
      <c r="J10" s="20"/>
      <c r="K10" s="30"/>
      <c r="L10" s="16"/>
      <c r="M10" s="21"/>
      <c r="AC10" s="23"/>
      <c r="AD10" s="23"/>
      <c r="AE10" s="23"/>
      <c r="AF10" s="23"/>
      <c r="BN10" s="23"/>
      <c r="BO10" s="23"/>
      <c r="CD10" s="26"/>
      <c r="DY10" s="29"/>
    </row>
    <row r="11" spans="1:218" ht="15">
      <c r="A11" s="16">
        <v>7</v>
      </c>
      <c r="H11" s="16"/>
      <c r="I11" s="16"/>
      <c r="J11" s="20"/>
      <c r="K11" s="30"/>
      <c r="L11" s="16"/>
      <c r="M11" s="21"/>
      <c r="AP11" s="26"/>
      <c r="BN11" s="23"/>
      <c r="BO11" s="23"/>
      <c r="CD11" s="26"/>
      <c r="DY11" s="29"/>
    </row>
    <row r="12" spans="1:218" ht="15">
      <c r="A12" s="16">
        <v>8</v>
      </c>
      <c r="H12" s="16"/>
      <c r="I12" s="16"/>
      <c r="J12" s="20"/>
      <c r="K12" s="30"/>
      <c r="L12" s="16"/>
      <c r="M12" s="21"/>
      <c r="AO12" s="31"/>
      <c r="AP12" s="26"/>
      <c r="BF12" s="26"/>
      <c r="BN12" s="23"/>
      <c r="BO12" s="23"/>
      <c r="DY12" s="29"/>
    </row>
    <row r="13" spans="1:218" ht="15">
      <c r="A13" s="16">
        <v>9</v>
      </c>
      <c r="H13" s="16"/>
      <c r="I13" s="16"/>
      <c r="J13" s="20"/>
      <c r="K13" s="30"/>
      <c r="L13" s="16"/>
      <c r="M13" s="21"/>
      <c r="AO13" s="31"/>
      <c r="AP13" s="26"/>
      <c r="BF13" s="26"/>
      <c r="DY13" s="29"/>
    </row>
    <row r="14" spans="1:218" ht="15">
      <c r="A14" s="16">
        <v>10</v>
      </c>
      <c r="H14" s="30"/>
      <c r="I14" s="30"/>
      <c r="J14" s="20"/>
      <c r="K14" s="30"/>
      <c r="L14" s="16"/>
      <c r="M14" s="21"/>
      <c r="AO14" s="31"/>
      <c r="DY14" s="29"/>
    </row>
    <row r="15" spans="1:218" ht="15">
      <c r="A15" s="16">
        <v>11</v>
      </c>
      <c r="H15" s="30"/>
      <c r="I15" s="30"/>
      <c r="J15" s="20"/>
      <c r="K15" s="30"/>
      <c r="L15" s="16"/>
      <c r="M15" s="21"/>
      <c r="AO15" s="31"/>
      <c r="DY15" s="29"/>
    </row>
    <row r="16" spans="1:218" ht="15">
      <c r="A16" s="16">
        <v>12</v>
      </c>
      <c r="H16" s="30"/>
      <c r="I16" s="30"/>
      <c r="J16" s="20"/>
      <c r="K16" s="30"/>
      <c r="L16" s="16"/>
      <c r="M16" s="21"/>
      <c r="AO16" s="31"/>
      <c r="DY16" s="29"/>
    </row>
    <row r="17" spans="1:129" ht="15">
      <c r="A17" s="16">
        <v>13</v>
      </c>
      <c r="H17" s="30"/>
      <c r="I17" s="30"/>
      <c r="J17" s="20"/>
      <c r="K17" s="30"/>
      <c r="L17" s="16"/>
      <c r="M17" s="21"/>
      <c r="AO17" s="31"/>
      <c r="DY17" s="29"/>
    </row>
    <row r="18" spans="1:129" ht="15">
      <c r="A18" s="16">
        <v>14</v>
      </c>
      <c r="H18" s="30"/>
      <c r="I18" s="30"/>
      <c r="J18" s="20"/>
      <c r="K18" s="30"/>
      <c r="L18" s="16"/>
      <c r="M18" s="21"/>
      <c r="AO18" s="31"/>
      <c r="DY18" s="29"/>
    </row>
    <row r="19" spans="1:129" ht="15">
      <c r="A19" s="16">
        <v>15</v>
      </c>
      <c r="H19" s="30"/>
      <c r="I19" s="30"/>
      <c r="J19" s="20"/>
      <c r="K19" s="30"/>
      <c r="L19" s="16"/>
      <c r="M19" s="21"/>
      <c r="AO19" s="31"/>
      <c r="DY19" s="29"/>
    </row>
    <row r="20" spans="1:129" ht="15">
      <c r="A20" s="16">
        <v>16</v>
      </c>
      <c r="H20" s="30"/>
      <c r="I20" s="30"/>
      <c r="J20" s="20"/>
      <c r="K20" s="30"/>
      <c r="L20" s="16"/>
      <c r="M20" s="21"/>
      <c r="AO20" s="31"/>
      <c r="DY20" s="29"/>
    </row>
    <row r="21" spans="1:129" ht="15">
      <c r="A21" s="16">
        <v>17</v>
      </c>
      <c r="H21" s="30"/>
      <c r="I21" s="30"/>
      <c r="J21" s="20"/>
      <c r="K21" s="30"/>
      <c r="L21" s="16"/>
      <c r="M21" s="21"/>
      <c r="N21" s="22"/>
      <c r="O21" s="22"/>
      <c r="P21" s="22"/>
      <c r="Q21" s="22"/>
      <c r="DY21" s="29"/>
    </row>
    <row r="22" spans="1:129" ht="15">
      <c r="A22" s="16">
        <v>18</v>
      </c>
      <c r="H22" s="30"/>
      <c r="I22" s="30"/>
      <c r="J22" s="20"/>
      <c r="K22" s="30"/>
      <c r="L22" s="16"/>
      <c r="M22" s="21"/>
      <c r="N22" s="22"/>
      <c r="O22" s="22"/>
      <c r="P22" s="22"/>
      <c r="Q22" s="22"/>
      <c r="DY22" s="29"/>
    </row>
    <row r="23" spans="1:129" ht="15">
      <c r="A23" s="16">
        <v>19</v>
      </c>
      <c r="H23" s="30"/>
      <c r="I23" s="30"/>
      <c r="J23" s="20"/>
      <c r="K23" s="30"/>
      <c r="L23" s="16"/>
      <c r="M23" s="21"/>
      <c r="N23" s="22"/>
      <c r="O23" s="22"/>
      <c r="P23" s="22"/>
      <c r="Q23" s="22"/>
      <c r="DY23" s="29"/>
    </row>
    <row r="24" spans="1:129" ht="15">
      <c r="A24" s="16">
        <v>20</v>
      </c>
      <c r="H24" s="30"/>
      <c r="I24" s="30"/>
      <c r="J24" s="20"/>
      <c r="K24" s="30"/>
      <c r="L24" s="16"/>
      <c r="M24" s="21"/>
      <c r="N24" s="22"/>
      <c r="O24" s="22"/>
      <c r="P24" s="22"/>
      <c r="Q24" s="22"/>
      <c r="DY24" s="29"/>
    </row>
    <row r="25" spans="1:129" ht="15">
      <c r="A25" s="16">
        <v>21</v>
      </c>
      <c r="H25" s="30"/>
      <c r="I25" s="30"/>
      <c r="J25" s="32"/>
      <c r="K25" s="30"/>
      <c r="L25" s="16"/>
      <c r="M25" s="21"/>
      <c r="N25" s="22"/>
      <c r="O25" s="22"/>
      <c r="P25" s="22"/>
      <c r="Q25" s="22"/>
      <c r="DY25" s="29"/>
    </row>
    <row r="26" spans="1:129" ht="15">
      <c r="A26" s="16">
        <v>22</v>
      </c>
      <c r="H26" s="30"/>
      <c r="I26" s="30"/>
      <c r="J26" s="20"/>
      <c r="K26" s="30"/>
      <c r="L26" s="16"/>
      <c r="M26" s="21"/>
      <c r="N26" s="22"/>
      <c r="O26" s="22"/>
      <c r="P26" s="22"/>
      <c r="Q26" s="22"/>
      <c r="DY26" s="29"/>
    </row>
    <row r="27" spans="1:129" ht="15">
      <c r="A27" s="16">
        <v>23</v>
      </c>
      <c r="H27" s="30"/>
      <c r="I27" s="30"/>
      <c r="J27" s="20"/>
      <c r="K27" s="30"/>
      <c r="L27" s="16"/>
      <c r="M27" s="21"/>
      <c r="N27" s="22"/>
      <c r="O27" s="22"/>
      <c r="P27" s="22"/>
      <c r="Q27" s="22"/>
      <c r="DY27" s="29"/>
    </row>
    <row r="28" spans="1:129" ht="15">
      <c r="A28" s="16">
        <v>24</v>
      </c>
      <c r="H28" s="30"/>
      <c r="I28" s="30"/>
      <c r="J28" s="20"/>
      <c r="K28" s="30"/>
      <c r="L28" s="16"/>
      <c r="M28" s="21"/>
      <c r="N28" s="22"/>
      <c r="O28" s="22"/>
      <c r="P28" s="22"/>
      <c r="Q28" s="22"/>
      <c r="DY28" s="29"/>
    </row>
    <row r="29" spans="1:129" ht="15">
      <c r="A29" s="16">
        <v>25</v>
      </c>
      <c r="H29" s="30"/>
      <c r="I29" s="30"/>
      <c r="J29" s="20"/>
      <c r="K29" s="30"/>
      <c r="L29" s="16"/>
      <c r="M29" s="21"/>
      <c r="N29" s="22"/>
      <c r="O29" s="22"/>
      <c r="P29" s="22"/>
      <c r="Q29" s="22"/>
      <c r="DY29" s="29"/>
    </row>
    <row r="30" spans="1:129" ht="15">
      <c r="A30" s="16">
        <v>26</v>
      </c>
      <c r="B30" s="61"/>
      <c r="C30" s="61"/>
      <c r="D30" s="30"/>
      <c r="E30" s="30"/>
      <c r="F30" s="30"/>
      <c r="G30" s="30"/>
      <c r="H30" s="30"/>
      <c r="I30" s="30"/>
      <c r="J30" s="20"/>
      <c r="K30" s="30"/>
      <c r="L30" s="16"/>
      <c r="M30" s="21"/>
      <c r="N30" s="22"/>
      <c r="O30" s="22"/>
      <c r="P30" s="22"/>
      <c r="Q30" s="22"/>
      <c r="DY30" s="29"/>
    </row>
    <row r="31" spans="1:129" ht="15">
      <c r="A31" s="16">
        <v>27</v>
      </c>
      <c r="B31" s="61"/>
      <c r="C31" s="30"/>
      <c r="D31" s="30"/>
      <c r="E31" s="30"/>
      <c r="F31" s="30"/>
      <c r="G31" s="30"/>
      <c r="H31" s="30"/>
      <c r="I31" s="30"/>
      <c r="J31" s="20"/>
      <c r="K31" s="30"/>
      <c r="L31" s="16"/>
      <c r="M31" s="21"/>
      <c r="N31" s="22"/>
      <c r="O31" s="22"/>
      <c r="P31" s="22"/>
      <c r="Q31" s="22"/>
      <c r="DY31" s="29"/>
    </row>
    <row r="32" spans="1:129" ht="15">
      <c r="A32" s="16">
        <v>28</v>
      </c>
      <c r="B32" s="61"/>
      <c r="C32" s="30"/>
      <c r="D32" s="30"/>
      <c r="E32" s="30"/>
      <c r="F32" s="30"/>
      <c r="G32" s="30"/>
      <c r="H32" s="30"/>
      <c r="I32" s="30"/>
      <c r="J32" s="20"/>
      <c r="K32" s="30"/>
      <c r="L32" s="16"/>
      <c r="M32" s="21"/>
      <c r="N32" s="22"/>
      <c r="O32" s="22"/>
      <c r="P32" s="22"/>
      <c r="Q32" s="22"/>
      <c r="DY32" s="29"/>
    </row>
    <row r="33" spans="1:139" ht="15">
      <c r="A33" s="16">
        <v>29</v>
      </c>
      <c r="B33" s="61"/>
      <c r="C33" s="30"/>
      <c r="D33" s="30"/>
      <c r="E33" s="30"/>
      <c r="F33" s="30"/>
      <c r="G33" s="30"/>
      <c r="H33" s="30"/>
      <c r="I33" s="30"/>
      <c r="J33" s="20"/>
      <c r="K33" s="30"/>
      <c r="L33" s="30"/>
      <c r="M33" s="21"/>
      <c r="N33" s="22"/>
      <c r="O33" s="22"/>
      <c r="P33" s="22"/>
      <c r="Q33" s="22"/>
      <c r="DY33" s="29"/>
    </row>
    <row r="34" spans="1:139" ht="15">
      <c r="A34" s="16">
        <v>30</v>
      </c>
      <c r="B34" s="61"/>
      <c r="C34" s="30"/>
      <c r="D34" s="30"/>
      <c r="E34" s="30"/>
      <c r="F34" s="30"/>
      <c r="G34" s="30"/>
      <c r="H34" s="30"/>
      <c r="I34" s="30"/>
      <c r="J34" s="20"/>
      <c r="K34" s="30"/>
      <c r="L34" s="30"/>
      <c r="M34" s="21"/>
      <c r="N34" s="22"/>
      <c r="O34" s="22"/>
      <c r="P34" s="22"/>
      <c r="Q34" s="22"/>
      <c r="DY34" s="29"/>
    </row>
    <row r="35" spans="1:139">
      <c r="A35" s="16">
        <v>31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1:139">
      <c r="A36" s="16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39">
      <c r="A37" s="16">
        <v>33</v>
      </c>
      <c r="B37" s="33"/>
      <c r="C37" s="33"/>
      <c r="D37" s="33"/>
      <c r="E37" s="33"/>
      <c r="F37" s="33"/>
      <c r="G37" s="33"/>
      <c r="H37" s="33"/>
      <c r="I37" s="33"/>
      <c r="J37" s="33"/>
      <c r="K37" s="30"/>
      <c r="L37" s="30"/>
    </row>
    <row r="38" spans="1:139">
      <c r="A38" s="16">
        <v>34</v>
      </c>
      <c r="B38" s="33"/>
      <c r="C38" s="33"/>
      <c r="D38" s="33"/>
      <c r="E38" s="33"/>
      <c r="F38" s="33"/>
      <c r="G38" s="33"/>
      <c r="H38" s="33"/>
      <c r="I38" s="33"/>
      <c r="J38" s="33"/>
      <c r="K38" s="30"/>
      <c r="L38" s="30"/>
    </row>
    <row r="39" spans="1:139">
      <c r="A39" s="16">
        <v>35</v>
      </c>
      <c r="B39" s="33"/>
      <c r="C39" s="33"/>
      <c r="D39" s="33"/>
      <c r="E39" s="33"/>
      <c r="F39" s="33"/>
      <c r="G39" s="33"/>
      <c r="H39" s="33"/>
      <c r="I39" s="33"/>
      <c r="J39" s="33"/>
      <c r="K39" s="30"/>
      <c r="L39" s="30"/>
    </row>
    <row r="40" spans="1:139" ht="15">
      <c r="A40" s="15"/>
      <c r="B40" s="17"/>
      <c r="C40" s="17"/>
      <c r="D40" s="17"/>
      <c r="E40" s="17"/>
      <c r="F40" s="17"/>
      <c r="G40" s="17"/>
      <c r="H40" s="17"/>
      <c r="I40" s="17"/>
      <c r="J40" s="20"/>
      <c r="K40" s="17"/>
      <c r="L40" s="17"/>
      <c r="M40" s="21"/>
      <c r="N40" s="22"/>
      <c r="O40" s="22"/>
      <c r="P40" s="22"/>
      <c r="Q40" s="22"/>
      <c r="R40" s="23"/>
      <c r="S40" s="23"/>
      <c r="T40" s="23"/>
      <c r="U40" s="23"/>
      <c r="V40" s="23"/>
      <c r="W40" s="24"/>
      <c r="X40" s="24"/>
      <c r="Y40" s="25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6"/>
      <c r="AN40" s="26"/>
      <c r="AO40" s="26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6"/>
      <c r="BB40" s="23"/>
      <c r="BC40" s="23"/>
      <c r="BD40" s="23"/>
      <c r="BE40" s="23"/>
      <c r="BF40" s="26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6"/>
      <c r="CE40" s="23"/>
      <c r="CF40" s="23"/>
      <c r="CG40" s="23"/>
      <c r="CH40" s="23"/>
      <c r="CI40" s="23"/>
      <c r="CJ40" s="23"/>
      <c r="CK40" s="27"/>
      <c r="CL40" s="27"/>
      <c r="CM40" s="23"/>
      <c r="CN40" s="23"/>
      <c r="CO40" s="23"/>
      <c r="CP40" s="23"/>
      <c r="CQ40" s="23"/>
      <c r="CR40" s="23"/>
      <c r="CS40" s="26"/>
      <c r="CT40" s="23"/>
      <c r="CU40" s="26"/>
      <c r="CV40" s="26"/>
      <c r="CW40" s="26"/>
      <c r="CX40" s="23"/>
      <c r="CY40" s="23"/>
      <c r="CZ40" s="23"/>
      <c r="DA40" s="23"/>
      <c r="DB40" s="26"/>
      <c r="DC40" s="23"/>
      <c r="DD40" s="23"/>
      <c r="DE40" s="23"/>
      <c r="DF40" s="26"/>
      <c r="DG40" s="26"/>
      <c r="DH40" s="26"/>
      <c r="DI40" s="26"/>
      <c r="DJ40" s="26"/>
      <c r="DK40" s="26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9"/>
      <c r="DZ40" s="26"/>
      <c r="EA40" s="23"/>
      <c r="EB40" s="23"/>
    </row>
    <row r="41" spans="1:139">
      <c r="A41" s="34" t="s">
        <v>97</v>
      </c>
      <c r="B41" s="15">
        <f>COUNT(B5:B39)</f>
        <v>3</v>
      </c>
      <c r="C41" s="15">
        <f t="shared" ref="C41" si="0">COUNT(C5:C39)</f>
        <v>3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</row>
    <row r="42" spans="1:139" s="35" customFormat="1">
      <c r="EF42"/>
      <c r="EG42"/>
      <c r="EH42"/>
      <c r="EI42"/>
    </row>
    <row r="43" spans="1:139">
      <c r="A43" s="34" t="s">
        <v>98</v>
      </c>
      <c r="C43" s="36">
        <v>2</v>
      </c>
      <c r="D43" s="36"/>
      <c r="E43" s="15"/>
      <c r="F43" s="15"/>
      <c r="G43" s="15"/>
      <c r="H43" s="15"/>
      <c r="I43" s="15"/>
      <c r="J43" s="15"/>
      <c r="K43" s="15"/>
      <c r="L43" s="15"/>
    </row>
    <row r="44" spans="1:139">
      <c r="A44" s="15"/>
      <c r="C44" s="15"/>
      <c r="D44" s="15"/>
      <c r="E44" s="15"/>
      <c r="F44" s="15"/>
      <c r="G44" s="15"/>
      <c r="H44" s="15"/>
      <c r="I44" s="15"/>
      <c r="J44" s="15"/>
      <c r="K44" s="15"/>
      <c r="L44" s="15"/>
    </row>
    <row r="45" spans="1:139">
      <c r="A45" s="15"/>
      <c r="C45" s="15"/>
      <c r="D45" s="15"/>
      <c r="E45" s="15"/>
      <c r="F45" s="15"/>
      <c r="G45" s="15"/>
      <c r="H45" s="15"/>
      <c r="I45" s="33"/>
      <c r="J45" s="33"/>
    </row>
    <row r="46" spans="1:139">
      <c r="A46" s="34" t="s">
        <v>99</v>
      </c>
      <c r="C46" s="15">
        <f>SUM(B41:EB41)</f>
        <v>6</v>
      </c>
      <c r="D46" s="15"/>
      <c r="E46" s="15"/>
      <c r="F46" s="15"/>
      <c r="G46" s="15"/>
      <c r="H46" s="15"/>
      <c r="I46" s="15"/>
      <c r="J46" s="15"/>
      <c r="Q46" s="327" t="s">
        <v>116</v>
      </c>
    </row>
    <row r="47" spans="1:139">
      <c r="A47" s="15"/>
      <c r="C47" s="15"/>
      <c r="D47" s="15"/>
      <c r="E47" s="15"/>
      <c r="F47" s="15"/>
      <c r="G47" s="15"/>
      <c r="H47" s="15"/>
      <c r="I47" s="15"/>
      <c r="J47" s="15"/>
      <c r="Q47" s="328"/>
    </row>
    <row r="48" spans="1:139">
      <c r="A48" s="15"/>
      <c r="C48" s="15"/>
      <c r="D48" s="15"/>
      <c r="E48" s="15"/>
      <c r="F48" s="15"/>
      <c r="G48" s="15"/>
      <c r="H48" s="15"/>
      <c r="I48" s="15"/>
      <c r="J48" s="15"/>
    </row>
    <row r="49" spans="1:132">
      <c r="A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</row>
    <row r="50" spans="1:132">
      <c r="A50" s="15"/>
      <c r="C50" s="15"/>
      <c r="D50" s="15"/>
      <c r="E50" s="15"/>
      <c r="F50" s="15"/>
      <c r="G50" s="15"/>
      <c r="H50" s="15"/>
      <c r="I50" s="33"/>
      <c r="J50" s="33"/>
    </row>
    <row r="51" spans="1:132">
      <c r="A51" s="15"/>
      <c r="C51" s="37">
        <f>C46-1</f>
        <v>5</v>
      </c>
      <c r="D51" s="37"/>
      <c r="E51" s="15"/>
      <c r="F51" s="15"/>
      <c r="G51" s="15"/>
      <c r="H51" s="15"/>
      <c r="I51" s="33"/>
      <c r="J51" s="33"/>
    </row>
    <row r="52" spans="1:132">
      <c r="A52" s="15"/>
      <c r="B52" s="15"/>
      <c r="C52" s="15"/>
      <c r="D52" s="15"/>
      <c r="E52" s="15"/>
      <c r="F52" s="15"/>
      <c r="G52" s="15"/>
      <c r="H52" s="15"/>
      <c r="I52" s="33"/>
      <c r="J52" s="33"/>
    </row>
    <row r="53" spans="1:132">
      <c r="A53" s="15"/>
      <c r="B53" s="15"/>
      <c r="C53" s="15"/>
      <c r="D53" s="15"/>
      <c r="E53" s="15"/>
      <c r="F53" s="15"/>
      <c r="G53" s="15"/>
      <c r="H53" s="15"/>
      <c r="I53" s="33"/>
      <c r="J53" s="33"/>
    </row>
    <row r="54" spans="1:132">
      <c r="A54" s="15"/>
      <c r="B54" s="15"/>
      <c r="C54" s="15"/>
      <c r="D54" s="15"/>
      <c r="E54" s="15"/>
      <c r="F54" s="15"/>
      <c r="G54" s="15"/>
      <c r="H54" s="15"/>
      <c r="I54" s="33"/>
      <c r="J54" s="33"/>
    </row>
    <row r="55" spans="1:132">
      <c r="A55" s="15"/>
      <c r="B55" s="15"/>
      <c r="C55" s="15"/>
      <c r="D55" s="15"/>
      <c r="E55" s="15"/>
      <c r="F55" s="15"/>
      <c r="G55" s="38"/>
      <c r="H55" s="15"/>
      <c r="I55" s="33"/>
      <c r="J55" s="33"/>
    </row>
    <row r="56" spans="1:132">
      <c r="A56" s="34" t="s">
        <v>100</v>
      </c>
      <c r="B56" s="15"/>
      <c r="C56" s="15"/>
      <c r="D56" s="15"/>
      <c r="E56" s="15"/>
      <c r="F56" s="15"/>
      <c r="G56" s="15"/>
      <c r="H56" s="15"/>
      <c r="I56" s="33"/>
      <c r="J56" s="33"/>
    </row>
    <row r="57" spans="1:132">
      <c r="A57" s="15"/>
      <c r="B57" s="15"/>
      <c r="C57" s="15"/>
      <c r="D57" s="15"/>
      <c r="E57" s="15"/>
      <c r="F57" s="15"/>
      <c r="G57" s="15"/>
      <c r="H57" s="15"/>
      <c r="I57" s="33"/>
      <c r="J57" s="33"/>
    </row>
    <row r="58" spans="1:132">
      <c r="A58" s="15" t="s">
        <v>101</v>
      </c>
      <c r="B58" s="35">
        <f>AVERAGE(B5:B39)</f>
        <v>2.0439227228052914E-4</v>
      </c>
      <c r="C58" s="35">
        <f t="shared" ref="C58" si="1">AVERAGE(C5:C39)</f>
        <v>2.6530149140550446E-4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</row>
    <row r="59" spans="1:132">
      <c r="A59" s="15"/>
      <c r="B59" s="15"/>
      <c r="C59" s="33"/>
      <c r="D59" s="15"/>
      <c r="E59" s="15"/>
      <c r="F59" s="15"/>
      <c r="G59" s="38"/>
      <c r="H59" s="15"/>
      <c r="I59" s="33"/>
      <c r="J59" s="15"/>
    </row>
    <row r="60" spans="1:13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3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32">
      <c r="A62" s="15"/>
      <c r="B62" s="38"/>
      <c r="C62" s="38"/>
      <c r="D62" s="38"/>
      <c r="E62" s="38"/>
      <c r="F62" s="38"/>
      <c r="G62" s="38"/>
      <c r="H62" s="38"/>
      <c r="I62" s="38"/>
      <c r="J62" s="38"/>
      <c r="K62" s="39"/>
    </row>
    <row r="63" spans="1:13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3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12">
      <c r="A65" s="15"/>
      <c r="C65" s="35">
        <f>AVERAGE(B5:EB39)</f>
        <v>2.348468818430168E-4</v>
      </c>
      <c r="D65" s="35"/>
      <c r="E65" s="15"/>
      <c r="F65" s="15"/>
      <c r="G65" s="15"/>
      <c r="H65" s="15"/>
      <c r="I65" s="15"/>
      <c r="J65" s="15"/>
    </row>
    <row r="66" spans="1:12">
      <c r="A66" s="34" t="s">
        <v>102</v>
      </c>
      <c r="B66" s="15"/>
      <c r="C66" s="15"/>
      <c r="D66" s="15"/>
      <c r="E66" s="15"/>
      <c r="F66" s="15"/>
      <c r="G66" s="15"/>
      <c r="H66" s="15"/>
      <c r="I66" s="15"/>
      <c r="J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</row>
    <row r="70" spans="1:12" ht="22.5">
      <c r="A70" s="34" t="s">
        <v>103</v>
      </c>
      <c r="B70" s="38"/>
      <c r="C70" s="40">
        <f>VAR(B5:EB39)</f>
        <v>1.236266063070855E-8</v>
      </c>
      <c r="D70" s="40"/>
      <c r="E70" s="177"/>
      <c r="F70" s="178" t="s">
        <v>276</v>
      </c>
      <c r="G70" s="178" t="s">
        <v>277</v>
      </c>
      <c r="H70" s="179"/>
      <c r="I70" s="179"/>
      <c r="J70" s="38"/>
      <c r="K70" s="39"/>
    </row>
    <row r="71" spans="1:12">
      <c r="A71" s="15"/>
      <c r="B71" s="15"/>
      <c r="C71" s="15"/>
      <c r="D71" s="15"/>
      <c r="E71" s="177"/>
      <c r="F71" s="177"/>
      <c r="G71" s="177"/>
      <c r="H71" s="179"/>
      <c r="I71" s="179"/>
      <c r="J71" s="15"/>
    </row>
    <row r="72" spans="1:12">
      <c r="A72" s="15"/>
      <c r="B72" s="15"/>
      <c r="C72" s="15"/>
      <c r="D72" s="15"/>
      <c r="E72" s="180" t="s">
        <v>278</v>
      </c>
      <c r="F72" s="181">
        <f>SKEW(B5:C7)</f>
        <v>1.5389179493420944</v>
      </c>
      <c r="G72" s="181" t="e">
        <f>SKEW(N72:O74)</f>
        <v>#DIV/0!</v>
      </c>
      <c r="H72" s="179"/>
      <c r="I72" s="179"/>
      <c r="J72" s="15"/>
    </row>
    <row r="73" spans="1:12">
      <c r="A73" s="15"/>
      <c r="B73" s="15"/>
      <c r="C73" s="15"/>
      <c r="D73" s="15"/>
      <c r="E73" s="180" t="s">
        <v>279</v>
      </c>
      <c r="F73" s="182">
        <f>SQRT(6/F78)</f>
        <v>1</v>
      </c>
      <c r="G73" s="182" t="e">
        <f>SQRT(6/G78)</f>
        <v>#DIV/0!</v>
      </c>
      <c r="H73" s="179"/>
      <c r="I73" s="179"/>
      <c r="J73" s="15"/>
    </row>
    <row r="74" spans="1:12">
      <c r="A74" s="15"/>
      <c r="B74" s="15"/>
      <c r="C74" s="15"/>
      <c r="D74" s="15"/>
      <c r="E74" s="180" t="s">
        <v>280</v>
      </c>
      <c r="F74" s="183" t="str">
        <f>IF(F72&gt;2*F73,"non-normal","normal")</f>
        <v>normal</v>
      </c>
      <c r="G74" s="182" t="e">
        <f>IF(G72&gt;2*G73,"non-normal","normal")</f>
        <v>#DIV/0!</v>
      </c>
      <c r="H74" s="179"/>
      <c r="I74" s="179"/>
      <c r="J74" s="15"/>
      <c r="K74" s="15"/>
      <c r="L74" s="15"/>
    </row>
    <row r="75" spans="1:12">
      <c r="A75" s="15"/>
      <c r="B75" s="15"/>
      <c r="C75" s="15"/>
      <c r="D75" s="15"/>
      <c r="E75" s="180" t="s">
        <v>281</v>
      </c>
      <c r="F75" s="181">
        <f>KURT(B5:C7)</f>
        <v>3.2813452399240752</v>
      </c>
      <c r="G75" s="181" t="e">
        <f>KURT(N72:O74)</f>
        <v>#DIV/0!</v>
      </c>
      <c r="H75" s="179"/>
      <c r="I75" s="179"/>
      <c r="J75" s="15"/>
      <c r="K75" s="15"/>
      <c r="L75" s="15"/>
    </row>
    <row r="76" spans="1:12">
      <c r="A76" s="15" t="s">
        <v>104</v>
      </c>
      <c r="C76" s="15">
        <v>3</v>
      </c>
      <c r="D76" s="15"/>
      <c r="E76" s="180" t="s">
        <v>282</v>
      </c>
      <c r="F76" s="182">
        <f>SQRT(24/F78)</f>
        <v>2</v>
      </c>
      <c r="G76" s="182" t="e">
        <f>SQRT(24/G78)</f>
        <v>#DIV/0!</v>
      </c>
      <c r="H76" s="179"/>
      <c r="I76" s="179"/>
      <c r="J76" s="15"/>
      <c r="K76" s="15"/>
      <c r="L76" s="15"/>
    </row>
    <row r="77" spans="1:12">
      <c r="A77" s="15"/>
      <c r="C77" s="15"/>
      <c r="D77" s="15"/>
      <c r="E77" s="180" t="s">
        <v>283</v>
      </c>
      <c r="F77" s="183" t="str">
        <f>IF(F75&gt;2*F76,"non-normal","normal")</f>
        <v>normal</v>
      </c>
      <c r="G77" s="182" t="e">
        <f>IF(G75&gt;2*G76,"non-normal","normal")</f>
        <v>#DIV/0!</v>
      </c>
      <c r="H77" s="179"/>
      <c r="I77" s="179"/>
      <c r="J77" s="15"/>
      <c r="K77" s="15"/>
      <c r="L77" s="15"/>
    </row>
    <row r="78" spans="1:12" ht="22.5">
      <c r="A78" s="15"/>
      <c r="C78" s="15"/>
      <c r="D78" s="15"/>
      <c r="E78" s="180" t="s">
        <v>284</v>
      </c>
      <c r="F78" s="184">
        <f>COUNT(B5:C7)</f>
        <v>6</v>
      </c>
      <c r="G78" s="184">
        <f>COUNT(N72:O74)</f>
        <v>0</v>
      </c>
      <c r="H78" s="185" t="s">
        <v>285</v>
      </c>
      <c r="I78" s="186" t="s">
        <v>286</v>
      </c>
      <c r="J78" s="15"/>
      <c r="K78" s="15"/>
      <c r="L78" s="15"/>
    </row>
    <row r="79" spans="1:12">
      <c r="A79" s="15" t="s">
        <v>105</v>
      </c>
      <c r="C79" s="41">
        <f>1/C46+1/C76</f>
        <v>0.5</v>
      </c>
      <c r="D79" s="41"/>
      <c r="E79" s="41"/>
      <c r="F79" s="41"/>
      <c r="G79" s="41"/>
      <c r="H79" s="41"/>
      <c r="I79" s="41"/>
      <c r="J79" s="41"/>
      <c r="K79" s="41"/>
      <c r="L79" s="15"/>
    </row>
    <row r="80" spans="1:12">
      <c r="A80" s="15"/>
      <c r="C80" s="41"/>
      <c r="D80" s="41"/>
      <c r="E80" s="41"/>
      <c r="F80" s="41"/>
      <c r="G80" s="41"/>
      <c r="H80" s="41"/>
      <c r="I80" s="41"/>
      <c r="J80" s="41"/>
      <c r="K80" s="41"/>
      <c r="L80" s="15"/>
    </row>
    <row r="81" spans="1:12">
      <c r="A81" s="15"/>
      <c r="C81" s="41"/>
      <c r="D81" s="41"/>
      <c r="E81" s="41"/>
      <c r="F81" s="41"/>
      <c r="G81" s="41"/>
      <c r="H81" s="41"/>
      <c r="I81" s="41"/>
      <c r="J81" s="41"/>
      <c r="K81" s="41"/>
      <c r="L81" s="15"/>
    </row>
    <row r="82" spans="1:12">
      <c r="A82" s="15"/>
      <c r="C82" s="41"/>
      <c r="D82" s="41"/>
      <c r="E82" s="41"/>
      <c r="F82" s="41"/>
      <c r="G82" s="41"/>
      <c r="H82" s="41"/>
      <c r="I82" s="41"/>
      <c r="J82" s="41"/>
      <c r="K82" s="41"/>
      <c r="L82" s="15"/>
    </row>
    <row r="83" spans="1:12">
      <c r="A83" s="15" t="s">
        <v>106</v>
      </c>
      <c r="C83" s="40">
        <f>C70*C79</f>
        <v>6.1813303153542749E-9</v>
      </c>
      <c r="D83" s="40"/>
      <c r="E83" s="41"/>
      <c r="F83" s="41"/>
      <c r="G83" s="41"/>
      <c r="H83" s="41"/>
      <c r="I83" s="41"/>
      <c r="J83" s="41"/>
      <c r="K83" s="41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</row>
    <row r="89" spans="1:12">
      <c r="A89" s="34" t="s">
        <v>107</v>
      </c>
      <c r="B89" s="15"/>
      <c r="C89" s="40">
        <f>SQRT(C83)</f>
        <v>7.8621436741859886E-5</v>
      </c>
      <c r="D89" s="15"/>
      <c r="E89" s="15"/>
      <c r="F89" s="15"/>
      <c r="G89" s="15"/>
      <c r="H89" s="15"/>
      <c r="I89" s="15"/>
      <c r="J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34" t="s">
        <v>108</v>
      </c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 ht="64.5">
      <c r="A95" s="15" t="s">
        <v>109</v>
      </c>
      <c r="B95" s="42" t="s">
        <v>110</v>
      </c>
      <c r="C95" s="197">
        <f>TINV(2*0.01,C51)</f>
        <v>3.3649299973503766</v>
      </c>
      <c r="D95" s="71"/>
      <c r="E95" s="15"/>
      <c r="F95" s="15"/>
      <c r="G95" s="15"/>
      <c r="I95" s="15"/>
      <c r="J95" s="15"/>
      <c r="K95" s="36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 t="s">
        <v>111</v>
      </c>
      <c r="B98" s="15"/>
      <c r="C98" s="40">
        <f>C65+C95*C89</f>
        <v>4.9940251277048615E-4</v>
      </c>
      <c r="D98" s="15" t="str">
        <f>D102</f>
        <v>lb/MW</v>
      </c>
      <c r="E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</row>
    <row r="102" spans="1:12">
      <c r="A102" s="15" t="s">
        <v>303</v>
      </c>
      <c r="B102" s="43" t="s">
        <v>299</v>
      </c>
      <c r="C102" s="15">
        <f>IFERROR(IF(FIND("MM",B1,1)&gt;0,VLOOKUP(A102,Summary_IGCC!$A$63:$G$77,6,FALSE),VLOOKUP(A102,Summary_IGCC!$A$63:$G$77,7,FALSE)),VLOOKUP(A102,Summary_IGCC!$A$63:$G$77,7,FALSE))</f>
        <v>1.0840683520599249E-4</v>
      </c>
      <c r="D102" s="15" t="str">
        <f>IFERROR(IF(FIND("MM",B1,1)&gt;0,"lb/MMBtu","lb/MW"),"lb/MW")</f>
        <v>lb/MW</v>
      </c>
      <c r="E102" s="15"/>
      <c r="F102" s="15"/>
      <c r="G102" s="15"/>
      <c r="H102" s="15"/>
      <c r="I102" s="15"/>
      <c r="J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</row>
    <row r="104" spans="1:12">
      <c r="A104" s="15"/>
      <c r="B104" s="15" t="s">
        <v>313</v>
      </c>
      <c r="C104" s="40">
        <f>IFERROR(IF(FIND("MM",B1,1)&gt;0,IF(C98&lt;C102,C102*1,C98*1),IF(C98&lt;C102,C102*1,C98*1)),IF(C98&lt;C102,C102*1000,C98*1))</f>
        <v>4.9940251277048615E-4</v>
      </c>
      <c r="D104" s="15" t="str">
        <f>IFERROR(IF(FIND("MM",B1,1)&gt;0,"lb/MMBtu","lb/MW"),"lb/MW")</f>
        <v>lb/MW</v>
      </c>
      <c r="E104" s="15"/>
      <c r="F104" s="15"/>
      <c r="G104" s="15"/>
      <c r="H104" s="15"/>
      <c r="I104" s="15"/>
      <c r="J104" s="15"/>
    </row>
    <row r="105" spans="1:12">
      <c r="A105" s="15"/>
      <c r="B105" s="44"/>
      <c r="C105" s="15"/>
      <c r="D105" s="15"/>
      <c r="E105" s="15"/>
      <c r="F105" s="15"/>
      <c r="G105" s="15"/>
      <c r="H105" s="15"/>
      <c r="I105" s="15"/>
      <c r="J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</row>
    <row r="109" spans="1:12">
      <c r="A109" s="15"/>
      <c r="B109" s="44"/>
      <c r="C109" s="15"/>
      <c r="D109" s="15"/>
      <c r="E109" s="15"/>
      <c r="F109" s="15"/>
      <c r="G109" s="15"/>
      <c r="H109" s="15"/>
      <c r="I109" s="15"/>
      <c r="J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</row>
    <row r="113" spans="1:10">
      <c r="A113" s="15"/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1:10">
      <c r="A114" s="15"/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1:10">
      <c r="A115" s="15"/>
      <c r="B115" s="15"/>
      <c r="C115" s="15"/>
      <c r="D115" s="15"/>
      <c r="E115" s="15"/>
      <c r="F115" s="15"/>
      <c r="G115" s="15"/>
      <c r="H115" s="15"/>
      <c r="I115" s="15"/>
      <c r="J115" s="15"/>
    </row>
    <row r="116" spans="1:10">
      <c r="A116" s="15"/>
      <c r="B116" s="15"/>
      <c r="C116" s="15"/>
      <c r="D116" s="15"/>
      <c r="E116" s="15"/>
      <c r="F116" s="15"/>
      <c r="G116" s="15"/>
      <c r="H116" s="15"/>
      <c r="I116" s="15"/>
      <c r="J116" s="15"/>
    </row>
    <row r="117" spans="1:10">
      <c r="A117" s="15"/>
      <c r="B117" s="15"/>
      <c r="C117" s="15"/>
      <c r="D117" s="34"/>
      <c r="E117" s="15"/>
      <c r="F117" s="15"/>
      <c r="G117" s="15"/>
      <c r="H117" s="15"/>
      <c r="I117" s="15"/>
      <c r="J117" s="15"/>
    </row>
    <row r="118" spans="1:10">
      <c r="A118" s="15"/>
      <c r="B118" s="15"/>
      <c r="C118" s="15"/>
      <c r="D118" s="15"/>
      <c r="E118" s="15"/>
      <c r="F118" s="15"/>
      <c r="G118" s="15"/>
      <c r="H118" s="15"/>
      <c r="I118" s="15"/>
      <c r="J118" s="15"/>
    </row>
    <row r="119" spans="1:10">
      <c r="A119" s="15"/>
      <c r="B119" s="15"/>
      <c r="C119" s="15"/>
      <c r="D119" s="15"/>
      <c r="E119" s="15"/>
      <c r="F119" s="15"/>
      <c r="G119" s="15"/>
      <c r="H119" s="15"/>
      <c r="I119" s="15"/>
      <c r="J119" s="15"/>
    </row>
    <row r="120" spans="1:10">
      <c r="A120" s="15"/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1:10">
      <c r="A121" s="15"/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1:10">
      <c r="A122" s="15"/>
      <c r="B122" s="15"/>
      <c r="C122" s="15"/>
      <c r="D122" s="15"/>
      <c r="E122" s="15"/>
      <c r="F122" s="15"/>
      <c r="G122" s="15"/>
      <c r="H122" s="15"/>
      <c r="I122" s="15"/>
      <c r="J122" s="15"/>
    </row>
    <row r="123" spans="1:10">
      <c r="A123" s="15"/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1:10">
      <c r="A124" s="15"/>
      <c r="B124" s="15"/>
      <c r="C124" s="15"/>
      <c r="D124" s="15"/>
      <c r="E124" s="15"/>
      <c r="F124" s="15"/>
      <c r="G124" s="15"/>
      <c r="H124" s="15"/>
      <c r="I124" s="15"/>
      <c r="J124" s="15"/>
    </row>
    <row r="125" spans="1:10">
      <c r="A125" s="15"/>
      <c r="B125" s="15"/>
      <c r="C125" s="15"/>
      <c r="D125" s="15"/>
      <c r="E125" s="15"/>
      <c r="F125" s="15"/>
      <c r="G125" s="15"/>
      <c r="H125" s="15"/>
      <c r="I125" s="15"/>
      <c r="J125" s="15"/>
    </row>
    <row r="126" spans="1:10">
      <c r="A126" s="15"/>
      <c r="B126" s="15"/>
      <c r="C126" s="15"/>
      <c r="D126" s="15"/>
      <c r="E126" s="15"/>
      <c r="F126" s="15"/>
      <c r="G126" s="15"/>
      <c r="H126" s="15"/>
      <c r="I126" s="15"/>
      <c r="J126" s="15"/>
    </row>
    <row r="127" spans="1:10">
      <c r="A127" s="15"/>
      <c r="B127" s="15"/>
      <c r="C127" s="15"/>
      <c r="D127" s="15"/>
      <c r="E127" s="15"/>
      <c r="F127" s="15"/>
      <c r="G127" s="15"/>
      <c r="H127" s="15"/>
      <c r="I127" s="15"/>
      <c r="J127" s="15"/>
    </row>
    <row r="128" spans="1:10">
      <c r="A128" s="15"/>
      <c r="B128" s="15"/>
      <c r="C128" s="15"/>
      <c r="D128" s="15"/>
      <c r="E128" s="15"/>
      <c r="F128" s="15"/>
      <c r="G128" s="15"/>
      <c r="H128" s="15"/>
      <c r="I128" s="15"/>
      <c r="J128" s="15"/>
    </row>
    <row r="129" spans="1:10">
      <c r="A129" s="15"/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A130" s="15"/>
      <c r="B130" s="15"/>
      <c r="C130" s="15"/>
      <c r="D130" s="15"/>
      <c r="E130" s="15"/>
      <c r="F130" s="15"/>
      <c r="G130" s="15"/>
      <c r="H130" s="15"/>
      <c r="I130" s="15"/>
      <c r="J130" s="15"/>
    </row>
    <row r="131" spans="1:10">
      <c r="A131" s="15"/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1:10">
      <c r="A132" s="15"/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1:10">
      <c r="A133" s="15"/>
      <c r="B133" s="15"/>
      <c r="C133" s="15"/>
      <c r="D133" s="15"/>
      <c r="E133" s="15"/>
      <c r="F133" s="15"/>
      <c r="G133" s="15"/>
      <c r="H133" s="15"/>
      <c r="I133" s="15"/>
      <c r="J133" s="15"/>
    </row>
    <row r="134" spans="1:10">
      <c r="A134" s="15"/>
      <c r="B134" s="15"/>
      <c r="C134" s="15"/>
      <c r="D134" s="15"/>
      <c r="E134" s="15"/>
      <c r="F134" s="15"/>
      <c r="G134" s="15"/>
      <c r="H134" s="15"/>
      <c r="I134" s="15"/>
      <c r="J134" s="15"/>
    </row>
    <row r="135" spans="1:10">
      <c r="A135" s="15"/>
      <c r="B135" s="15"/>
      <c r="C135" s="15"/>
      <c r="D135" s="15"/>
      <c r="E135" s="15"/>
      <c r="F135" s="15"/>
      <c r="G135" s="15"/>
      <c r="H135" s="15"/>
      <c r="I135" s="15"/>
      <c r="J135" s="15"/>
    </row>
    <row r="136" spans="1:10">
      <c r="A136" s="15"/>
      <c r="B136" s="15"/>
      <c r="C136" s="15"/>
      <c r="D136" s="15"/>
      <c r="E136" s="15"/>
      <c r="F136" s="15"/>
      <c r="G136" s="15"/>
      <c r="H136" s="15"/>
      <c r="I136" s="15"/>
      <c r="J136" s="15"/>
    </row>
    <row r="137" spans="1:10">
      <c r="A137" s="15"/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1:10">
      <c r="A138" s="15"/>
      <c r="B138" s="15"/>
      <c r="C138" s="15"/>
      <c r="D138" s="15"/>
      <c r="E138" s="15"/>
      <c r="F138" s="15"/>
      <c r="G138" s="15"/>
      <c r="H138" s="15"/>
      <c r="I138" s="15"/>
      <c r="J138" s="15"/>
    </row>
    <row r="139" spans="1:10">
      <c r="A139" s="15"/>
      <c r="B139" s="15"/>
      <c r="C139" s="15"/>
      <c r="D139" s="15"/>
      <c r="E139" s="15"/>
      <c r="F139" s="15"/>
      <c r="G139" s="15"/>
      <c r="H139" s="15"/>
      <c r="I139" s="15"/>
      <c r="J139" s="15"/>
    </row>
    <row r="140" spans="1:10">
      <c r="A140" s="15"/>
      <c r="B140" s="15"/>
      <c r="C140" s="15"/>
      <c r="D140" s="15"/>
      <c r="E140" s="15"/>
      <c r="F140" s="15"/>
      <c r="G140" s="15"/>
      <c r="H140" s="15"/>
      <c r="I140" s="15"/>
      <c r="J140" s="15"/>
    </row>
    <row r="141" spans="1:10">
      <c r="A141" s="15"/>
      <c r="B141" s="15"/>
      <c r="C141" s="15"/>
      <c r="D141" s="15"/>
      <c r="E141" s="15"/>
      <c r="F141" s="15"/>
      <c r="G141" s="15"/>
      <c r="H141" s="15"/>
      <c r="I141" s="15"/>
      <c r="J141" s="15"/>
    </row>
    <row r="142" spans="1:10">
      <c r="A142" s="15"/>
      <c r="B142" s="15"/>
      <c r="C142" s="15"/>
      <c r="D142" s="15"/>
      <c r="E142" s="15"/>
      <c r="F142" s="15"/>
      <c r="G142" s="15"/>
      <c r="H142" s="15"/>
      <c r="I142" s="15"/>
      <c r="J142" s="15"/>
    </row>
    <row r="143" spans="1:10">
      <c r="A143" s="15"/>
      <c r="B143" s="15"/>
      <c r="C143" s="15"/>
      <c r="D143" s="15"/>
      <c r="E143" s="15"/>
      <c r="F143" s="15"/>
      <c r="G143" s="15"/>
      <c r="H143" s="15"/>
      <c r="I143" s="15"/>
      <c r="J143" s="15"/>
    </row>
    <row r="144" spans="1:10">
      <c r="A144" s="15"/>
      <c r="B144" s="15"/>
      <c r="C144" s="15"/>
      <c r="D144" s="15"/>
      <c r="E144" s="15"/>
      <c r="F144" s="15"/>
      <c r="G144" s="15"/>
      <c r="H144" s="15"/>
      <c r="I144" s="15"/>
      <c r="J144" s="15"/>
    </row>
    <row r="145" spans="1:10">
      <c r="A145" s="15"/>
      <c r="B145" s="15"/>
      <c r="C145" s="15"/>
      <c r="D145" s="15"/>
      <c r="E145" s="15"/>
      <c r="F145" s="15"/>
      <c r="G145" s="15"/>
      <c r="H145" s="15"/>
      <c r="I145" s="15"/>
      <c r="J145" s="15"/>
    </row>
    <row r="146" spans="1:10">
      <c r="A146" s="15"/>
      <c r="B146" s="15"/>
      <c r="C146" s="15"/>
      <c r="D146" s="15"/>
      <c r="E146" s="15"/>
      <c r="F146" s="15"/>
      <c r="G146" s="15"/>
      <c r="H146" s="15"/>
      <c r="I146" s="15"/>
      <c r="J146" s="15"/>
    </row>
    <row r="147" spans="1:10">
      <c r="A147" s="15"/>
      <c r="B147" s="15"/>
      <c r="C147" s="15"/>
      <c r="D147" s="15"/>
      <c r="E147" s="15"/>
      <c r="F147" s="15"/>
      <c r="G147" s="15"/>
      <c r="H147" s="15"/>
      <c r="I147" s="15"/>
      <c r="J147" s="15"/>
    </row>
    <row r="148" spans="1:10">
      <c r="A148" s="15"/>
      <c r="B148" s="15"/>
      <c r="C148" s="15"/>
      <c r="D148" s="15"/>
      <c r="E148" s="15"/>
      <c r="F148" s="15"/>
      <c r="G148" s="15"/>
      <c r="H148" s="15"/>
      <c r="I148" s="15"/>
      <c r="J148" s="15"/>
    </row>
    <row r="149" spans="1:10">
      <c r="A149" s="15"/>
      <c r="B149" s="15"/>
      <c r="C149" s="15"/>
      <c r="D149" s="15"/>
      <c r="E149" s="15"/>
      <c r="F149" s="15"/>
      <c r="G149" s="15"/>
      <c r="H149" s="15"/>
      <c r="I149" s="15"/>
      <c r="J149" s="15"/>
    </row>
    <row r="150" spans="1:10">
      <c r="A150" s="15"/>
      <c r="B150" s="15"/>
      <c r="C150" s="15"/>
      <c r="D150" s="15"/>
      <c r="E150" s="15"/>
      <c r="F150" s="15"/>
      <c r="G150" s="15"/>
      <c r="H150" s="15"/>
      <c r="I150" s="15"/>
      <c r="J150" s="15"/>
    </row>
    <row r="151" spans="1:10">
      <c r="A151" s="15"/>
      <c r="B151" s="15"/>
      <c r="C151" s="15"/>
      <c r="D151" s="15"/>
      <c r="E151" s="15"/>
      <c r="F151" s="15"/>
      <c r="G151" s="15"/>
      <c r="H151" s="15"/>
      <c r="I151" s="15"/>
      <c r="J151" s="15"/>
    </row>
    <row r="152" spans="1:10">
      <c r="A152" s="15"/>
      <c r="B152" s="15"/>
      <c r="C152" s="15"/>
      <c r="D152" s="15"/>
      <c r="E152" s="15"/>
      <c r="F152" s="15"/>
      <c r="G152" s="15"/>
      <c r="H152" s="15"/>
      <c r="I152" s="15"/>
      <c r="J152" s="15"/>
    </row>
    <row r="153" spans="1:10">
      <c r="A153" s="15"/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1:10">
      <c r="A154" s="15"/>
      <c r="B154" s="15"/>
      <c r="C154" s="15"/>
      <c r="D154" s="15"/>
      <c r="E154" s="15"/>
      <c r="F154" s="15"/>
      <c r="G154" s="15"/>
      <c r="H154" s="15"/>
      <c r="I154" s="15"/>
      <c r="J154" s="15"/>
    </row>
    <row r="155" spans="1:10">
      <c r="A155" s="15"/>
      <c r="B155" s="15"/>
      <c r="C155" s="15"/>
      <c r="D155" s="15"/>
      <c r="E155" s="15"/>
      <c r="F155" s="15"/>
      <c r="G155" s="15"/>
      <c r="H155" s="15"/>
      <c r="I155" s="15"/>
      <c r="J155" s="15"/>
    </row>
    <row r="156" spans="1:10">
      <c r="A156" s="15"/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A157" s="15"/>
      <c r="B157" s="15"/>
      <c r="C157" s="15"/>
      <c r="D157" s="15"/>
      <c r="E157" s="15"/>
      <c r="F157" s="15"/>
      <c r="G157" s="15"/>
      <c r="H157" s="15"/>
      <c r="I157" s="15"/>
      <c r="J157" s="15"/>
    </row>
    <row r="158" spans="1:10">
      <c r="A158" s="15"/>
      <c r="B158" s="15"/>
      <c r="C158" s="15"/>
      <c r="D158" s="15"/>
      <c r="E158" s="15"/>
      <c r="F158" s="15"/>
      <c r="G158" s="15"/>
      <c r="H158" s="15"/>
      <c r="I158" s="15"/>
      <c r="J158" s="15"/>
    </row>
    <row r="159" spans="1:10">
      <c r="A159" s="15"/>
      <c r="B159" s="15"/>
      <c r="C159" s="15"/>
      <c r="D159" s="15"/>
      <c r="E159" s="15"/>
      <c r="F159" s="15"/>
      <c r="G159" s="15"/>
      <c r="H159" s="15"/>
      <c r="I159" s="15"/>
      <c r="J159" s="15"/>
    </row>
    <row r="160" spans="1:10">
      <c r="A160" s="15"/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1:10">
      <c r="A161" s="15"/>
      <c r="B161" s="15"/>
      <c r="C161" s="15"/>
      <c r="D161" s="15"/>
      <c r="E161" s="15"/>
      <c r="F161" s="15"/>
      <c r="G161" s="15"/>
      <c r="H161" s="15"/>
      <c r="I161" s="15"/>
      <c r="J161" s="15"/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5"/>
      <c r="I163" s="15"/>
      <c r="J163" s="15"/>
    </row>
    <row r="164" spans="1:10">
      <c r="A164" s="15"/>
      <c r="B164" s="15"/>
      <c r="C164" s="15"/>
      <c r="D164" s="15"/>
      <c r="E164" s="15"/>
      <c r="F164" s="15"/>
      <c r="G164" s="15"/>
      <c r="H164" s="15"/>
      <c r="I164" s="15"/>
      <c r="J164" s="15"/>
    </row>
    <row r="165" spans="1:10">
      <c r="A165" s="15"/>
      <c r="B165" s="15"/>
      <c r="C165" s="15"/>
      <c r="D165" s="15"/>
      <c r="E165" s="15"/>
      <c r="F165" s="15"/>
      <c r="G165" s="15"/>
      <c r="H165" s="15"/>
      <c r="I165" s="15"/>
      <c r="J165" s="15"/>
    </row>
    <row r="166" spans="1:10">
      <c r="A166" s="15"/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>
      <c r="A167" s="15"/>
      <c r="B167" s="15"/>
      <c r="C167" s="15"/>
      <c r="D167" s="15"/>
      <c r="E167" s="15"/>
      <c r="F167" s="15"/>
      <c r="G167" s="15"/>
      <c r="H167" s="15"/>
      <c r="I167" s="15"/>
      <c r="J167" s="15"/>
    </row>
    <row r="168" spans="1:10">
      <c r="A168" s="15"/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A169" s="15"/>
      <c r="B169" s="15"/>
      <c r="C169" s="15"/>
      <c r="D169" s="15"/>
      <c r="E169" s="15"/>
      <c r="F169" s="15"/>
      <c r="G169" s="15"/>
      <c r="H169" s="15"/>
      <c r="I169" s="15"/>
      <c r="J169" s="15"/>
    </row>
    <row r="170" spans="1:10">
      <c r="A170" s="15"/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1:10">
      <c r="A171" s="15"/>
      <c r="B171" s="15"/>
      <c r="C171" s="15"/>
      <c r="D171" s="15"/>
      <c r="E171" s="15"/>
      <c r="F171" s="15"/>
      <c r="G171" s="15"/>
      <c r="H171" s="15"/>
      <c r="I171" s="15"/>
      <c r="J171" s="15"/>
    </row>
    <row r="172" spans="1:10">
      <c r="A172" s="15"/>
      <c r="B172" s="15"/>
      <c r="C172" s="15"/>
      <c r="D172" s="15"/>
      <c r="E172" s="15"/>
      <c r="F172" s="15"/>
      <c r="G172" s="15"/>
      <c r="H172" s="15"/>
      <c r="I172" s="15"/>
      <c r="J172" s="15"/>
    </row>
    <row r="173" spans="1:10">
      <c r="A173" s="15"/>
      <c r="B173" s="15"/>
      <c r="C173" s="15"/>
      <c r="D173" s="15"/>
      <c r="E173" s="15"/>
      <c r="F173" s="15"/>
      <c r="G173" s="15"/>
      <c r="H173" s="15"/>
      <c r="I173" s="15"/>
      <c r="J173" s="15"/>
    </row>
    <row r="174" spans="1:10">
      <c r="A174" s="15"/>
      <c r="B174" s="15"/>
      <c r="C174" s="15"/>
      <c r="D174" s="15"/>
      <c r="E174" s="15"/>
      <c r="F174" s="15"/>
      <c r="G174" s="15"/>
      <c r="H174" s="15"/>
      <c r="I174" s="15"/>
      <c r="J174" s="15"/>
    </row>
    <row r="175" spans="1:10">
      <c r="A175" s="15"/>
      <c r="B175" s="15"/>
      <c r="C175" s="15"/>
      <c r="D175" s="15"/>
      <c r="E175" s="15"/>
      <c r="F175" s="15"/>
      <c r="G175" s="15"/>
      <c r="H175" s="15"/>
      <c r="I175" s="15"/>
      <c r="J175" s="15"/>
    </row>
    <row r="176" spans="1:10">
      <c r="A176" s="15"/>
      <c r="B176" s="15"/>
      <c r="C176" s="15"/>
      <c r="D176" s="15"/>
      <c r="E176" s="15"/>
      <c r="F176" s="15"/>
      <c r="G176" s="15"/>
      <c r="H176" s="15"/>
      <c r="I176" s="15"/>
      <c r="J176" s="15"/>
    </row>
    <row r="177" spans="1:10">
      <c r="A177" s="15"/>
      <c r="B177" s="15"/>
      <c r="C177" s="15"/>
      <c r="D177" s="15"/>
      <c r="E177" s="15"/>
      <c r="F177" s="15"/>
      <c r="G177" s="15"/>
      <c r="H177" s="15"/>
      <c r="I177" s="15"/>
      <c r="J177" s="15"/>
    </row>
    <row r="178" spans="1:10">
      <c r="A178" s="15"/>
      <c r="B178" s="15"/>
      <c r="C178" s="15"/>
      <c r="D178" s="15"/>
      <c r="E178" s="15"/>
      <c r="F178" s="15"/>
      <c r="G178" s="15"/>
      <c r="H178" s="15"/>
      <c r="I178" s="15"/>
      <c r="J178" s="15"/>
    </row>
    <row r="179" spans="1:10">
      <c r="A179" s="15"/>
      <c r="B179" s="15"/>
      <c r="C179" s="15"/>
      <c r="D179" s="15"/>
      <c r="E179" s="15"/>
      <c r="F179" s="15"/>
      <c r="G179" s="15"/>
      <c r="H179" s="15"/>
      <c r="I179" s="15"/>
      <c r="J179" s="15"/>
    </row>
    <row r="180" spans="1:10">
      <c r="A180" s="15"/>
      <c r="B180" s="15"/>
      <c r="C180" s="15"/>
      <c r="D180" s="15"/>
      <c r="E180" s="15"/>
      <c r="F180" s="15"/>
      <c r="G180" s="15"/>
      <c r="H180" s="15"/>
      <c r="I180" s="15"/>
      <c r="J180" s="15"/>
    </row>
    <row r="181" spans="1:10">
      <c r="A181" s="15"/>
      <c r="B181" s="15"/>
      <c r="C181" s="15"/>
      <c r="D181" s="15"/>
      <c r="E181" s="15"/>
      <c r="F181" s="15"/>
      <c r="G181" s="15"/>
      <c r="H181" s="15"/>
      <c r="I181" s="15"/>
      <c r="J181" s="15"/>
    </row>
    <row r="182" spans="1:10">
      <c r="A182" s="15"/>
      <c r="B182" s="15"/>
      <c r="C182" s="15"/>
      <c r="D182" s="15"/>
      <c r="E182" s="15"/>
      <c r="F182" s="15"/>
      <c r="G182" s="15"/>
      <c r="H182" s="15"/>
      <c r="I182" s="15"/>
      <c r="J182" s="15"/>
    </row>
    <row r="183" spans="1:10">
      <c r="A183" s="15"/>
      <c r="B183" s="15"/>
      <c r="C183" s="15"/>
      <c r="D183" s="15"/>
      <c r="E183" s="15"/>
      <c r="F183" s="15"/>
      <c r="G183" s="15"/>
      <c r="H183" s="15"/>
      <c r="I183" s="15"/>
      <c r="J183" s="15"/>
    </row>
    <row r="184" spans="1:10">
      <c r="A184" s="15"/>
      <c r="B184" s="15"/>
      <c r="C184" s="15"/>
      <c r="D184" s="15"/>
      <c r="E184" s="15"/>
      <c r="F184" s="15"/>
      <c r="G184" s="15"/>
      <c r="H184" s="15"/>
      <c r="I184" s="15"/>
      <c r="J184" s="1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15"/>
      <c r="B187" s="15"/>
      <c r="C187" s="15"/>
      <c r="D187" s="15"/>
      <c r="E187" s="15"/>
      <c r="F187" s="15"/>
      <c r="G187" s="15"/>
      <c r="H187" s="15"/>
      <c r="I187" s="15"/>
      <c r="J187" s="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>
      <c r="A194" s="15"/>
      <c r="B194" s="15"/>
      <c r="C194" s="15"/>
      <c r="D194" s="15"/>
      <c r="E194" s="15"/>
      <c r="F194" s="15"/>
      <c r="G194" s="15"/>
      <c r="H194" s="15"/>
      <c r="I194" s="15"/>
      <c r="J194" s="15"/>
    </row>
    <row r="195" spans="1:10">
      <c r="A195" s="15"/>
      <c r="B195" s="15"/>
      <c r="C195" s="15"/>
      <c r="D195" s="15"/>
      <c r="E195" s="15"/>
      <c r="F195" s="15"/>
      <c r="G195" s="15"/>
      <c r="H195" s="15"/>
      <c r="I195" s="15"/>
      <c r="J195" s="15"/>
    </row>
    <row r="196" spans="1:10">
      <c r="A196" s="15"/>
      <c r="B196" s="15"/>
      <c r="C196" s="15"/>
      <c r="D196" s="15"/>
      <c r="E196" s="15"/>
      <c r="F196" s="15"/>
      <c r="G196" s="15"/>
      <c r="H196" s="15"/>
      <c r="I196" s="15"/>
      <c r="J196" s="15"/>
    </row>
    <row r="197" spans="1:10">
      <c r="A197" s="15"/>
      <c r="B197" s="15"/>
      <c r="C197" s="15"/>
      <c r="D197" s="15"/>
      <c r="E197" s="15"/>
      <c r="F197" s="15"/>
      <c r="G197" s="15"/>
      <c r="H197" s="15"/>
      <c r="I197" s="15"/>
      <c r="J197" s="15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>
      <c r="A199" s="15"/>
      <c r="B199" s="15"/>
      <c r="C199" s="15"/>
      <c r="D199" s="15"/>
      <c r="E199" s="15"/>
      <c r="F199" s="15"/>
      <c r="G199" s="15"/>
      <c r="H199" s="15"/>
      <c r="I199" s="15"/>
      <c r="J199" s="15"/>
    </row>
    <row r="200" spans="1:10">
      <c r="A200" s="15"/>
      <c r="B200" s="15"/>
      <c r="C200" s="15"/>
      <c r="D200" s="15"/>
      <c r="E200" s="15"/>
      <c r="F200" s="15"/>
      <c r="G200" s="15"/>
      <c r="H200" s="15"/>
      <c r="I200" s="15"/>
      <c r="J200" s="15"/>
    </row>
    <row r="201" spans="1:10">
      <c r="A201" s="15"/>
      <c r="B201" s="15"/>
      <c r="C201" s="15"/>
      <c r="D201" s="15"/>
      <c r="E201" s="15"/>
      <c r="F201" s="15"/>
      <c r="G201" s="15"/>
      <c r="H201" s="15"/>
      <c r="I201" s="15"/>
      <c r="J201" s="15"/>
    </row>
    <row r="202" spans="1:10">
      <c r="A202" s="15"/>
      <c r="B202" s="15"/>
      <c r="C202" s="15"/>
      <c r="D202" s="15"/>
      <c r="E202" s="15"/>
      <c r="F202" s="15"/>
      <c r="G202" s="15"/>
      <c r="H202" s="15"/>
      <c r="I202" s="15"/>
      <c r="J202" s="15"/>
    </row>
    <row r="203" spans="1:10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>
      <c r="A204" s="15"/>
      <c r="B204" s="15"/>
      <c r="C204" s="15"/>
      <c r="D204" s="15"/>
      <c r="E204" s="15"/>
      <c r="F204" s="15"/>
      <c r="G204" s="15"/>
      <c r="H204" s="15"/>
      <c r="I204" s="15"/>
      <c r="J204" s="15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>
      <c r="A206" s="15"/>
      <c r="B206" s="15"/>
      <c r="C206" s="15"/>
      <c r="D206" s="15"/>
      <c r="E206" s="15"/>
      <c r="F206" s="15"/>
      <c r="G206" s="15"/>
      <c r="H206" s="15"/>
      <c r="I206" s="15"/>
      <c r="J206" s="15"/>
    </row>
    <row r="207" spans="1:10">
      <c r="A207" s="15"/>
      <c r="B207" s="15"/>
      <c r="C207" s="15"/>
      <c r="D207" s="15"/>
      <c r="E207" s="15"/>
      <c r="F207" s="15"/>
      <c r="G207" s="15"/>
      <c r="H207" s="15"/>
      <c r="I207" s="15"/>
      <c r="J207" s="15"/>
    </row>
    <row r="208" spans="1:10">
      <c r="A208" s="15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>
      <c r="A209" s="15"/>
      <c r="B209" s="15"/>
      <c r="C209" s="15"/>
      <c r="D209" s="15"/>
      <c r="E209" s="15"/>
      <c r="F209" s="15"/>
      <c r="G209" s="15"/>
      <c r="H209" s="15"/>
      <c r="I209" s="15"/>
      <c r="J209" s="15"/>
    </row>
    <row r="210" spans="1:10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</sheetData>
  <mergeCells count="2">
    <mergeCell ref="B1:L1"/>
    <mergeCell ref="Q46:Q47"/>
  </mergeCells>
  <pageMargins left="0.7" right="0.7" top="0.75" bottom="0.75" header="0.3" footer="0.3"/>
  <legacyDrawing r:id="rId1"/>
  <oleObjects>
    <oleObject progId="Equation.DSMT4" shapeId="31745" r:id="rId2"/>
    <oleObject progId="Equation.DSMT4" shapeId="31746" r:id="rId3"/>
    <oleObject progId="Equation.DSMT4" shapeId="31747" r:id="rId4"/>
    <oleObject progId="Equation.DSMT4" shapeId="31748" r:id="rId5"/>
    <oleObject progId="Equation.DSMT4" shapeId="31749" r:id="rId6"/>
    <oleObject progId="Equation.DSMT4" shapeId="31750" r:id="rId7"/>
    <oleObject progId="Equation.DSMT4" shapeId="31751" r:id="rId8"/>
    <oleObject progId="Equation.DSMT4" shapeId="31752" r:id="rId9"/>
    <oleObject progId="Equation.DSMT4" shapeId="31753" r:id="rId10"/>
    <oleObject progId="Equation.DSMT4" shapeId="31754" r:id="rId11"/>
    <oleObject progId="Equation.DSMT4" shapeId="31755" r:id="rId12"/>
    <oleObject progId="Equation.DSMT4" shapeId="31756" r:id="rId1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Access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3</vt:i4>
      </vt:variant>
    </vt:vector>
  </HeadingPairs>
  <TitlesOfParts>
    <vt:vector size="64" baseType="lpstr">
      <vt:lpstr>Summary_IGCC</vt:lpstr>
      <vt:lpstr>Hg_avg_IGCC_MMBtu</vt:lpstr>
      <vt:lpstr>Hg_New_IGCC_MMBtu</vt:lpstr>
      <vt:lpstr>Hg_avg_IGCC_MW</vt:lpstr>
      <vt:lpstr>Hg_New_IGCC_MW</vt:lpstr>
      <vt:lpstr>Mercury_IGCC</vt:lpstr>
      <vt:lpstr>Met_avg_IGCC_MMBtu</vt:lpstr>
      <vt:lpstr>Met_New_IGCC_MMBtu</vt:lpstr>
      <vt:lpstr>Met_avg_IGCC_MW</vt:lpstr>
      <vt:lpstr>Met_New_IGCC_MW</vt:lpstr>
      <vt:lpstr>Metallic_IGCC</vt:lpstr>
      <vt:lpstr>Sb_Avg_IGCC_MMBtu</vt:lpstr>
      <vt:lpstr>Sb_New_IGCC_MMBtu</vt:lpstr>
      <vt:lpstr>Sb_Avg_IGCC_MW</vt:lpstr>
      <vt:lpstr>Sb_New_IGCC_MW</vt:lpstr>
      <vt:lpstr>As_Avg_IGCC_MMBtu</vt:lpstr>
      <vt:lpstr>As_New_IGCC_MMBtu</vt:lpstr>
      <vt:lpstr>As_Avg_IGCC_MW</vt:lpstr>
      <vt:lpstr>As_New_IGCC_MW</vt:lpstr>
      <vt:lpstr>Be_Avg_IGCC_MMBtu</vt:lpstr>
      <vt:lpstr>Be_New_IGCC_MMBtu</vt:lpstr>
      <vt:lpstr>Be_Avg_IGCC_MW</vt:lpstr>
      <vt:lpstr>Be_New_IGCC_MW</vt:lpstr>
      <vt:lpstr>Cd_Avg_IGCC_MMBtu</vt:lpstr>
      <vt:lpstr>Cd_New_IGCC_MMBtu</vt:lpstr>
      <vt:lpstr>Cd_Avg_IGCC_MW</vt:lpstr>
      <vt:lpstr>Cd_New_IGCC_MW</vt:lpstr>
      <vt:lpstr>Co_Avg_IGCC_MMBtu</vt:lpstr>
      <vt:lpstr>Co_New_IGCC_MMBtu</vt:lpstr>
      <vt:lpstr>Co_Avg_IGCC_MW</vt:lpstr>
      <vt:lpstr>Co_New_IGCC_MW</vt:lpstr>
      <vt:lpstr>Cr_Avg_IGCC_MMBtu</vt:lpstr>
      <vt:lpstr>Cr_New_IGCC_MMBtu</vt:lpstr>
      <vt:lpstr>Cr_Avg_IGCC_MW</vt:lpstr>
      <vt:lpstr>Cr_New_IGCC_MW</vt:lpstr>
      <vt:lpstr>Pb_Avg_IGCC_MMBtu</vt:lpstr>
      <vt:lpstr>Pb_New_IGCC_MMBtu</vt:lpstr>
      <vt:lpstr>Pb_Avg_IGCC_MW</vt:lpstr>
      <vt:lpstr>Pb_New_IGCC_MW</vt:lpstr>
      <vt:lpstr>Mn_Avg_IGCC_MMBtu</vt:lpstr>
      <vt:lpstr>Mn_New_IGCC_MMBtu</vt:lpstr>
      <vt:lpstr>Mn_Avg_IGCC_MW</vt:lpstr>
      <vt:lpstr>Mn_New_IGCC_MW</vt:lpstr>
      <vt:lpstr>Ni_Avg_IGCC_MMBtu</vt:lpstr>
      <vt:lpstr>Ni_New_IGCC_MMBtu</vt:lpstr>
      <vt:lpstr>Ni_Avg_IGCC_MW</vt:lpstr>
      <vt:lpstr>Ni_New_IGCC_MW</vt:lpstr>
      <vt:lpstr>Se_Avg_IGCC_MMBtu</vt:lpstr>
      <vt:lpstr>Se_New_IGCC_MMBtu</vt:lpstr>
      <vt:lpstr>Se_Avg_IGCC_MW</vt:lpstr>
      <vt:lpstr>Se_New_IGCC_MW</vt:lpstr>
      <vt:lpstr>PM_avg_IGCC_MMBtu</vt:lpstr>
      <vt:lpstr>PM_New_IGCC_MMBtu</vt:lpstr>
      <vt:lpstr>PM_avg_IGCC_MW</vt:lpstr>
      <vt:lpstr>PM_New_IGCC_MW</vt:lpstr>
      <vt:lpstr>PM_IGCC</vt:lpstr>
      <vt:lpstr>Acid_Gas_avg_IGCC_MMBtu</vt:lpstr>
      <vt:lpstr>Acid_Gas_New_IGCC_MMBtu</vt:lpstr>
      <vt:lpstr>Acid_Gas_avg_IGCC_MW</vt:lpstr>
      <vt:lpstr>Acid_Gas_New_IGCC_MW</vt:lpstr>
      <vt:lpstr>Acid_Gas_IGCC</vt:lpstr>
      <vt:lpstr>Acid_Gas_petcoke</vt:lpstr>
      <vt:lpstr>Metallic_petcoke</vt:lpstr>
      <vt:lpstr>Summary_IGCC!Print_Area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sjohnson</dc:creator>
  <cp:lastModifiedBy>BMAXWELL</cp:lastModifiedBy>
  <cp:lastPrinted>2011-11-18T20:12:00Z</cp:lastPrinted>
  <dcterms:created xsi:type="dcterms:W3CDTF">2010-12-02T13:18:41Z</dcterms:created>
  <dcterms:modified xsi:type="dcterms:W3CDTF">2011-12-19T13:29:44Z</dcterms:modified>
</cp:coreProperties>
</file>