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43.bin" ContentType="application/vnd.openxmlformats-officedocument.oleObject"/>
  <Override PartName="/xl/embeddings/oleObject61.bin" ContentType="application/vnd.openxmlformats-officedocument.oleObject"/>
  <Override PartName="/xl/embeddings/oleObject90.bin" ContentType="application/vnd.openxmlformats-officedocument.oleObject"/>
  <Override PartName="/xl/embeddings/oleObject113.bin" ContentType="application/vnd.openxmlformats-officedocument.oleObject"/>
  <Override PartName="/xl/embeddings/oleObject131.bin" ContentType="application/vnd.openxmlformats-officedocument.oleObject"/>
  <Override PartName="/xl/embeddings/oleObject142.bin" ContentType="application/vnd.openxmlformats-officedocument.oleObject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embeddings/oleObject50.bin" ContentType="application/vnd.openxmlformats-officedocument.oleObject"/>
  <Override PartName="/xl/embeddings/oleObject102.bin" ContentType="application/vnd.openxmlformats-officedocument.oleObject"/>
  <Override PartName="/xl/embeddings/oleObject120.bin" ContentType="application/vnd.openxmlformats-officedocument.oleObject"/>
  <Override PartName="/xl/worksheets/sheet7.xml" ContentType="application/vnd.openxmlformats-officedocument.spreadsheetml.worksheet+xml"/>
  <Override PartName="/xl/embeddings/oleObject4.bin" ContentType="application/vnd.openxmlformats-officedocument.oleObject"/>
  <Override PartName="/xl/embeddings/oleObject10.bin" ContentType="application/vnd.openxmlformats-officedocument.oleObject"/>
  <Default Extension="xml" ContentType="application/xml"/>
  <Override PartName="/xl/comments4.xml" ContentType="application/vnd.openxmlformats-officedocument.spreadsheetml.comments+xml"/>
  <Override PartName="/xl/worksheets/sheet3.xml" ContentType="application/vnd.openxmlformats-officedocument.spreadsheetml.worksheet+xml"/>
  <Override PartName="/xl/embeddings/oleObject88.bin" ContentType="application/vnd.openxmlformats-officedocument.oleObject"/>
  <Override PartName="/xl/embeddings/oleObject99.bin" ContentType="application/vnd.openxmlformats-officedocument.oleObject"/>
  <Override PartName="/xl/externalLinks/externalLink1.xml" ContentType="application/vnd.openxmlformats-officedocument.spreadsheetml.externalLink+xml"/>
  <Override PartName="/xl/embeddings/oleObject48.bin" ContentType="application/vnd.openxmlformats-officedocument.oleObject"/>
  <Override PartName="/xl/embeddings/oleObject59.bin" ContentType="application/vnd.openxmlformats-officedocument.oleObject"/>
  <Override PartName="/xl/embeddings/oleObject77.bin" ContentType="application/vnd.openxmlformats-officedocument.oleObject"/>
  <Override PartName="/xl/embeddings/oleObject95.bin" ContentType="application/vnd.openxmlformats-officedocument.oleObject"/>
  <Override PartName="/xl/embeddings/oleObject129.bin" ContentType="application/vnd.openxmlformats-officedocument.oleObject"/>
  <Override PartName="/xl/embeddings/oleObject147.bin" ContentType="application/vnd.openxmlformats-officedocument.oleObject"/>
  <Override PartName="/xl/embeddings/oleObject158.bin" ContentType="application/vnd.openxmlformats-officedocument.oleObject"/>
  <Override PartName="/xl/sharedStrings.xml" ContentType="application/vnd.openxmlformats-officedocument.spreadsheetml.sharedStrings+xml"/>
  <Override PartName="/xl/embeddings/oleObject19.bin" ContentType="application/vnd.openxmlformats-officedocument.oleObject"/>
  <Override PartName="/xl/embeddings/oleObject37.bin" ContentType="application/vnd.openxmlformats-officedocument.oleObject"/>
  <Override PartName="/xl/embeddings/oleObject66.bin" ContentType="application/vnd.openxmlformats-officedocument.oleObject"/>
  <Override PartName="/xl/embeddings/oleObject84.bin" ContentType="application/vnd.openxmlformats-officedocument.oleObject"/>
  <Override PartName="/xl/embeddings/oleObject107.bin" ContentType="application/vnd.openxmlformats-officedocument.oleObject"/>
  <Override PartName="/xl/embeddings/oleObject118.bin" ContentType="application/vnd.openxmlformats-officedocument.oleObject"/>
  <Override PartName="/xl/embeddings/oleObject136.bin" ContentType="application/vnd.openxmlformats-officedocument.oleObject"/>
  <Override PartName="/xl/embeddings/oleObject154.bin" ContentType="application/vnd.openxmlformats-officedocument.oleObject"/>
  <Override PartName="/xl/embeddings/oleObject9.bin" ContentType="application/vnd.openxmlformats-officedocument.oleObject"/>
  <Override PartName="/xl/embeddings/oleObject26.bin" ContentType="application/vnd.openxmlformats-officedocument.oleObject"/>
  <Override PartName="/xl/embeddings/oleObject44.bin" ContentType="application/vnd.openxmlformats-officedocument.oleObject"/>
  <Override PartName="/xl/embeddings/oleObject55.bin" ContentType="application/vnd.openxmlformats-officedocument.oleObject"/>
  <Override PartName="/xl/embeddings/oleObject73.bin" ContentType="application/vnd.openxmlformats-officedocument.oleObject"/>
  <Override PartName="/xl/embeddings/oleObject91.bin" ContentType="application/vnd.openxmlformats-officedocument.oleObject"/>
  <Override PartName="/xl/embeddings/oleObject125.bin" ContentType="application/vnd.openxmlformats-officedocument.oleObject"/>
  <Override PartName="/xl/embeddings/oleObject143.bin" ContentType="application/vnd.openxmlformats-officedocument.oleObject"/>
  <Default Extension="bin" ContentType="application/vnd.openxmlformats-officedocument.spreadsheetml.printerSettings"/>
  <Override PartName="/xl/embeddings/oleObject15.bin" ContentType="application/vnd.openxmlformats-officedocument.oleObject"/>
  <Override PartName="/xl/embeddings/oleObject33.bin" ContentType="application/vnd.openxmlformats-officedocument.oleObject"/>
  <Override PartName="/xl/embeddings/oleObject62.bin" ContentType="application/vnd.openxmlformats-officedocument.oleObject"/>
  <Override PartName="/xl/embeddings/oleObject80.bin" ContentType="application/vnd.openxmlformats-officedocument.oleObject"/>
  <Override PartName="/xl/embeddings/oleObject103.bin" ContentType="application/vnd.openxmlformats-officedocument.oleObject"/>
  <Override PartName="/xl/embeddings/oleObject114.bin" ContentType="application/vnd.openxmlformats-officedocument.oleObject"/>
  <Override PartName="/xl/embeddings/oleObject132.bin" ContentType="application/vnd.openxmlformats-officedocument.oleObject"/>
  <Override PartName="/xl/embeddings/oleObject150.bin" ContentType="application/vnd.openxmlformats-officedocument.oleObject"/>
  <Override PartName="/xl/worksheets/sheet14.xml" ContentType="application/vnd.openxmlformats-officedocument.spreadsheetml.worksheet+xml"/>
  <Override PartName="/xl/embeddings/oleObject5.bin" ContentType="application/vnd.openxmlformats-officedocument.oleObject"/>
  <Override PartName="/xl/embeddings/oleObject22.bin" ContentType="application/vnd.openxmlformats-officedocument.oleObject"/>
  <Override PartName="/xl/embeddings/oleObject40.bin" ContentType="application/vnd.openxmlformats-officedocument.oleObject"/>
  <Override PartName="/xl/embeddings/oleObject51.bin" ContentType="application/vnd.openxmlformats-officedocument.oleObject"/>
  <Override PartName="/xl/embeddings/oleObject110.bin" ContentType="application/vnd.openxmlformats-officedocument.oleObject"/>
  <Override PartName="/xl/embeddings/oleObject121.bin" ContentType="application/vnd.openxmlformats-officedocument.oleObject"/>
  <Override PartName="/xl/worksheets/sheet8.xml" ContentType="application/vnd.openxmlformats-officedocument.spreadsheetml.worksheet+xml"/>
  <Override PartName="/xl/embeddings/oleObject11.bin" ContentType="application/vnd.openxmlformats-officedocument.oleObject"/>
  <Default Extension="emf" ContentType="image/x-em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embeddings/oleObject89.bin" ContentType="application/vnd.openxmlformats-officedocument.oleObject"/>
  <Default Extension="vml" ContentType="application/vnd.openxmlformats-officedocument.vmlDrawing"/>
  <Override PartName="/xl/comments1.xml" ContentType="application/vnd.openxmlformats-officedocument.spreadsheetml.comments+xml"/>
  <Override PartName="/xl/embeddings/oleObject49.bin" ContentType="application/vnd.openxmlformats-officedocument.oleObject"/>
  <Override PartName="/xl/embeddings/oleObject67.bin" ContentType="application/vnd.openxmlformats-officedocument.oleObject"/>
  <Override PartName="/xl/embeddings/oleObject78.bin" ContentType="application/vnd.openxmlformats-officedocument.oleObject"/>
  <Override PartName="/xl/embeddings/oleObject96.bin" ContentType="application/vnd.openxmlformats-officedocument.oleObject"/>
  <Override PartName="/xl/embeddings/oleObject119.bin" ContentType="application/vnd.openxmlformats-officedocument.oleObject"/>
  <Override PartName="/xl/embeddings/oleObject148.bin" ContentType="application/vnd.openxmlformats-officedocument.oleObject"/>
  <Override PartName="/xl/calcChain.xml" ContentType="application/vnd.openxmlformats-officedocument.spreadsheetml.calcChain+xml"/>
  <Override PartName="/xl/embeddings/oleObject38.bin" ContentType="application/vnd.openxmlformats-officedocument.oleObject"/>
  <Override PartName="/xl/embeddings/oleObject56.bin" ContentType="application/vnd.openxmlformats-officedocument.oleObject"/>
  <Override PartName="/xl/embeddings/oleObject85.bin" ContentType="application/vnd.openxmlformats-officedocument.oleObject"/>
  <Override PartName="/xl/embeddings/oleObject108.bin" ContentType="application/vnd.openxmlformats-officedocument.oleObject"/>
  <Override PartName="/xl/embeddings/oleObject126.bin" ContentType="application/vnd.openxmlformats-officedocument.oleObject"/>
  <Override PartName="/xl/embeddings/oleObject137.bin" ContentType="application/vnd.openxmlformats-officedocument.oleObject"/>
  <Override PartName="/xl/embeddings/oleObject155.bin" ContentType="application/vnd.openxmlformats-officedocument.oleObject"/>
  <Override PartName="/xl/embeddings/oleObject16.bin" ContentType="application/vnd.openxmlformats-officedocument.oleObject"/>
  <Override PartName="/xl/embeddings/oleObject27.bin" ContentType="application/vnd.openxmlformats-officedocument.oleObject"/>
  <Override PartName="/xl/embeddings/oleObject45.bin" ContentType="application/vnd.openxmlformats-officedocument.oleObject"/>
  <Override PartName="/xl/embeddings/oleObject63.bin" ContentType="application/vnd.openxmlformats-officedocument.oleObject"/>
  <Override PartName="/xl/embeddings/oleObject74.bin" ContentType="application/vnd.openxmlformats-officedocument.oleObject"/>
  <Override PartName="/xl/embeddings/oleObject92.bin" ContentType="application/vnd.openxmlformats-officedocument.oleObject"/>
  <Override PartName="/xl/embeddings/oleObject115.bin" ContentType="application/vnd.openxmlformats-officedocument.oleObject"/>
  <Override PartName="/xl/embeddings/oleObject133.bin" ContentType="application/vnd.openxmlformats-officedocument.oleObject"/>
  <Override PartName="/xl/embeddings/oleObject144.bin" ContentType="application/vnd.openxmlformats-officedocument.oleObject"/>
  <Override PartName="/docProps/core.xml" ContentType="application/vnd.openxmlformats-package.core-properties+xml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embeddings/oleObject52.bin" ContentType="application/vnd.openxmlformats-officedocument.oleObject"/>
  <Override PartName="/xl/embeddings/oleObject70.bin" ContentType="application/vnd.openxmlformats-officedocument.oleObject"/>
  <Override PartName="/xl/embeddings/oleObject81.bin" ContentType="application/vnd.openxmlformats-officedocument.oleObject"/>
  <Override PartName="/xl/embeddings/oleObject104.bin" ContentType="application/vnd.openxmlformats-officedocument.oleObject"/>
  <Override PartName="/xl/embeddings/oleObject122.bin" ContentType="application/vnd.openxmlformats-officedocument.oleObject"/>
  <Override PartName="/xl/embeddings/oleObject151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41.bin" ContentType="application/vnd.openxmlformats-officedocument.oleObject"/>
  <Override PartName="/xl/embeddings/oleObject111.bin" ContentType="application/vnd.openxmlformats-officedocument.oleObject"/>
  <Override PartName="/xl/embeddings/oleObject140.bin" ContentType="application/vnd.openxmlformats-officedocument.oleObject"/>
  <Override PartName="/xl/worksheets/sheet11.xml" ContentType="application/vnd.openxmlformats-officedocument.spreadsheetml.worksheet+xml"/>
  <Default Extension="wmf" ContentType="image/x-wmf"/>
  <Override PartName="/xl/embeddings/oleObject30.bin" ContentType="application/vnd.openxmlformats-officedocument.oleObject"/>
  <Override PartName="/xl/embeddings/oleObject100.bin" ContentType="application/vnd.openxmlformats-officedocument.oleObject"/>
  <Default Extension="rels" ContentType="application/vnd.openxmlformats-package.relationships+xml"/>
  <Override PartName="/xl/worksheets/sheet5.xml" ContentType="application/vnd.openxmlformats-officedocument.spreadsheetml.worksheet+xml"/>
  <Override PartName="/xl/embeddings/oleObject2.bin" ContentType="application/vnd.openxmlformats-officedocument.oleObject"/>
  <Override PartName="/xl/comments2.xml" ContentType="application/vnd.openxmlformats-officedocument.spreadsheetml.comments+xml"/>
  <Override PartName="/xl/embeddings/oleObject79.bin" ContentType="application/vnd.openxmlformats-officedocument.oleObject"/>
  <Override PartName="/xl/embeddings/oleObject149.bin" ContentType="application/vnd.openxmlformats-officedocument.oleObject"/>
  <Override PartName="/xl/worksheets/sheet1.xml" ContentType="application/vnd.openxmlformats-officedocument.spreadsheetml.worksheet+xml"/>
  <Override PartName="/xl/embeddings/oleObject39.bin" ContentType="application/vnd.openxmlformats-officedocument.oleObject"/>
  <Override PartName="/xl/embeddings/oleObject68.bin" ContentType="application/vnd.openxmlformats-officedocument.oleObject"/>
  <Override PartName="/xl/embeddings/oleObject86.bin" ContentType="application/vnd.openxmlformats-officedocument.oleObject"/>
  <Override PartName="/xl/embeddings/oleObject97.bin" ContentType="application/vnd.openxmlformats-officedocument.oleObject"/>
  <Override PartName="/xl/embeddings/oleObject109.bin" ContentType="application/vnd.openxmlformats-officedocument.oleObject"/>
  <Override PartName="/xl/embeddings/oleObject138.bin" ContentType="application/vnd.openxmlformats-officedocument.oleObject"/>
  <Override PartName="/xl/embeddings/oleObject156.bin" ContentType="application/vnd.openxmlformats-officedocument.oleObject"/>
  <Override PartName="/xl/embeddings/oleObject28.bin" ContentType="application/vnd.openxmlformats-officedocument.oleObject"/>
  <Override PartName="/xl/embeddings/oleObject46.bin" ContentType="application/vnd.openxmlformats-officedocument.oleObject"/>
  <Override PartName="/xl/embeddings/oleObject57.bin" ContentType="application/vnd.openxmlformats-officedocument.oleObject"/>
  <Override PartName="/xl/embeddings/oleObject75.bin" ContentType="application/vnd.openxmlformats-officedocument.oleObject"/>
  <Override PartName="/xl/embeddings/oleObject93.bin" ContentType="application/vnd.openxmlformats-officedocument.oleObject"/>
  <Override PartName="/xl/embeddings/oleObject127.bin" ContentType="application/vnd.openxmlformats-officedocument.oleObject"/>
  <Override PartName="/xl/embeddings/oleObject145.bin" ContentType="application/vnd.openxmlformats-officedocument.oleObject"/>
  <Override PartName="/xl/embeddings/oleObject17.bin" ContentType="application/vnd.openxmlformats-officedocument.oleObject"/>
  <Override PartName="/xl/embeddings/oleObject35.bin" ContentType="application/vnd.openxmlformats-officedocument.oleObject"/>
  <Override PartName="/xl/embeddings/oleObject64.bin" ContentType="application/vnd.openxmlformats-officedocument.oleObject"/>
  <Override PartName="/xl/embeddings/oleObject82.bin" ContentType="application/vnd.openxmlformats-officedocument.oleObject"/>
  <Override PartName="/xl/embeddings/oleObject105.bin" ContentType="application/vnd.openxmlformats-officedocument.oleObject"/>
  <Override PartName="/xl/embeddings/oleObject116.bin" ContentType="application/vnd.openxmlformats-officedocument.oleObject"/>
  <Override PartName="/xl/embeddings/oleObject134.bin" ContentType="application/vnd.openxmlformats-officedocument.oleObject"/>
  <Override PartName="/xl/embeddings/oleObject152.bin" ContentType="application/vnd.openxmlformats-officedocument.oleObject"/>
  <Override PartName="/xl/embeddings/oleObject7.bin" ContentType="application/vnd.openxmlformats-officedocument.oleObject"/>
  <Override PartName="/xl/embeddings/oleObject24.bin" ContentType="application/vnd.openxmlformats-officedocument.oleObject"/>
  <Override PartName="/xl/embeddings/oleObject42.bin" ContentType="application/vnd.openxmlformats-officedocument.oleObject"/>
  <Override PartName="/xl/embeddings/oleObject53.bin" ContentType="application/vnd.openxmlformats-officedocument.oleObject"/>
  <Override PartName="/xl/embeddings/oleObject71.bin" ContentType="application/vnd.openxmlformats-officedocument.oleObject"/>
  <Override PartName="/xl/embeddings/oleObject123.bin" ContentType="application/vnd.openxmlformats-officedocument.oleObject"/>
  <Override PartName="/xl/embeddings/oleObject141.bin" ContentType="application/vnd.openxmlformats-officedocument.oleObject"/>
  <Override PartName="/xl/embeddings/oleObject13.bin" ContentType="application/vnd.openxmlformats-officedocument.oleObject"/>
  <Override PartName="/xl/embeddings/oleObject31.bin" ContentType="application/vnd.openxmlformats-officedocument.oleObject"/>
  <Override PartName="/xl/embeddings/oleObject60.bin" ContentType="application/vnd.openxmlformats-officedocument.oleObject"/>
  <Override PartName="/xl/embeddings/oleObject101.bin" ContentType="application/vnd.openxmlformats-officedocument.oleObject"/>
  <Override PartName="/xl/embeddings/oleObject112.bin" ContentType="application/vnd.openxmlformats-officedocument.oleObject"/>
  <Override PartName="/xl/embeddings/oleObject130.bin" ContentType="application/vnd.openxmlformats-officedocument.oleObject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embeddings/oleObject3.bin" ContentType="application/vnd.openxmlformats-officedocument.oleObject"/>
  <Override PartName="/xl/embeddings/oleObject20.bin" ContentType="application/vnd.openxmlformats-officedocument.oleObject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embeddings/oleObject69.bin" ContentType="application/vnd.openxmlformats-officedocument.oleObject"/>
  <Override PartName="/xl/embeddings/oleObject98.bin" ContentType="application/vnd.openxmlformats-officedocument.oleObject"/>
  <Override PartName="/xl/embeddings/oleObject58.bin" ContentType="application/vnd.openxmlformats-officedocument.oleObject"/>
  <Override PartName="/xl/embeddings/oleObject87.bin" ContentType="application/vnd.openxmlformats-officedocument.oleObject"/>
  <Override PartName="/xl/embeddings/oleObject128.bin" ContentType="application/vnd.openxmlformats-officedocument.oleObject"/>
  <Override PartName="/xl/embeddings/oleObject139.bin" ContentType="application/vnd.openxmlformats-officedocument.oleObject"/>
  <Override PartName="/xl/embeddings/oleObject157.bin" ContentType="application/vnd.openxmlformats-officedocument.oleObject"/>
  <Override PartName="/xl/embeddings/oleObject18.bin" ContentType="application/vnd.openxmlformats-officedocument.oleObject"/>
  <Override PartName="/xl/embeddings/oleObject29.bin" ContentType="application/vnd.openxmlformats-officedocument.oleObject"/>
  <Override PartName="/xl/embeddings/oleObject47.bin" ContentType="application/vnd.openxmlformats-officedocument.oleObject"/>
  <Override PartName="/xl/embeddings/oleObject65.bin" ContentType="application/vnd.openxmlformats-officedocument.oleObject"/>
  <Override PartName="/xl/embeddings/oleObject76.bin" ContentType="application/vnd.openxmlformats-officedocument.oleObject"/>
  <Override PartName="/xl/embeddings/oleObject94.bin" ContentType="application/vnd.openxmlformats-officedocument.oleObject"/>
  <Override PartName="/xl/embeddings/oleObject117.bin" ContentType="application/vnd.openxmlformats-officedocument.oleObject"/>
  <Override PartName="/xl/embeddings/oleObject146.bin" ContentType="application/vnd.openxmlformats-officedocument.oleObject"/>
  <Override PartName="/xl/embeddings/oleObject25.bin" ContentType="application/vnd.openxmlformats-officedocument.oleObject"/>
  <Override PartName="/xl/embeddings/oleObject36.bin" ContentType="application/vnd.openxmlformats-officedocument.oleObject"/>
  <Override PartName="/xl/embeddings/oleObject54.bin" ContentType="application/vnd.openxmlformats-officedocument.oleObject"/>
  <Override PartName="/xl/embeddings/oleObject72.bin" ContentType="application/vnd.openxmlformats-officedocument.oleObject"/>
  <Override PartName="/xl/embeddings/oleObject83.bin" ContentType="application/vnd.openxmlformats-officedocument.oleObject"/>
  <Override PartName="/xl/embeddings/oleObject106.bin" ContentType="application/vnd.openxmlformats-officedocument.oleObject"/>
  <Override PartName="/xl/embeddings/oleObject124.bin" ContentType="application/vnd.openxmlformats-officedocument.oleObject"/>
  <Override PartName="/xl/embeddings/oleObject135.bin" ContentType="application/vnd.openxmlformats-officedocument.oleObject"/>
  <Override PartName="/xl/embeddings/oleObject153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2415" windowWidth="19320" windowHeight="7575" tabRatio="827"/>
  </bookViews>
  <sheets>
    <sheet name="Summary" sheetId="4" r:id="rId1"/>
    <sheet name="HCl_Avg_MMBtu" sheetId="5" r:id="rId2"/>
    <sheet name="HCl_New_MMBtu" sheetId="6" r:id="rId3"/>
    <sheet name="HCl_Avg_MW" sheetId="7" r:id="rId4"/>
    <sheet name="HCl_New_MW" sheetId="8" r:id="rId5"/>
    <sheet name="AcidGas_coal_" sheetId="17" r:id="rId6"/>
    <sheet name="HF_Avg_MMBtu" sheetId="18" r:id="rId7"/>
    <sheet name="HF_New_MMBtu" sheetId="19" r:id="rId8"/>
    <sheet name="HF_Avg_MW" sheetId="20" r:id="rId9"/>
    <sheet name="HF_New_MW" sheetId="21" r:id="rId10"/>
    <sheet name="SO2_Avg_coal_MMBtu" sheetId="22" r:id="rId11"/>
    <sheet name="SO2_New_coal_MMBtu" sheetId="23" r:id="rId12"/>
    <sheet name="SO2_Avg_coal_MW" sheetId="24" r:id="rId13"/>
    <sheet name="SO2_New_coal_MW" sheetId="25" r:id="rId14"/>
  </sheets>
  <externalReferences>
    <externalReference r:id="rId15"/>
  </externalReferences>
  <definedNames>
    <definedName name="_xlnm._FilterDatabase" localSheetId="5" hidden="1">AcidGas_coal_!$A$1:$BG$375</definedName>
    <definedName name="Acid_Gas_oil" localSheetId="5">#REF!</definedName>
    <definedName name="Acid_Gas_oil" localSheetId="2">#REF!</definedName>
    <definedName name="Acid_Gas_oil" localSheetId="4">#REF!</definedName>
    <definedName name="Acid_Gas_oil" localSheetId="7">#REF!</definedName>
    <definedName name="Acid_Gas_oil" localSheetId="9">#REF!</definedName>
    <definedName name="Acid_Gas_oil">#REF!</definedName>
    <definedName name="HF_oil">#REF!</definedName>
    <definedName name="Mercury_oil" localSheetId="5">#REF!</definedName>
    <definedName name="Mercury_oil" localSheetId="2">#REF!</definedName>
    <definedName name="Mercury_oil" localSheetId="4">#REF!</definedName>
    <definedName name="Mercury_oil" localSheetId="7">#REF!</definedName>
    <definedName name="Mercury_oil" localSheetId="9">#REF!</definedName>
    <definedName name="Mercury_oil">#REF!</definedName>
    <definedName name="Metallic_oil" localSheetId="5">#REF!</definedName>
    <definedName name="Metallic_oil" localSheetId="2">#REF!</definedName>
    <definedName name="Metallic_oil" localSheetId="4">#REF!</definedName>
    <definedName name="Metallic_oil" localSheetId="7">#REF!</definedName>
    <definedName name="Metallic_oil" localSheetId="9">#REF!</definedName>
    <definedName name="Metallic_oil">#REF!</definedName>
    <definedName name="Organic_Non_oil" localSheetId="5">#REF!</definedName>
    <definedName name="Organic_Non_oil" localSheetId="2">#REF!</definedName>
    <definedName name="Organic_Non_oil" localSheetId="4">#REF!</definedName>
    <definedName name="Organic_Non_oil" localSheetId="7">#REF!</definedName>
    <definedName name="Organic_Non_oil" localSheetId="9">#REF!</definedName>
    <definedName name="Organic_Non_oil">#REF!</definedName>
    <definedName name="organic_oil" localSheetId="5">#REF!</definedName>
    <definedName name="organic_oil" localSheetId="2">#REF!</definedName>
    <definedName name="organic_oil" localSheetId="4">#REF!</definedName>
    <definedName name="organic_oil" localSheetId="7">#REF!</definedName>
    <definedName name="organic_oil" localSheetId="9">#REF!</definedName>
    <definedName name="organic_oil">#REF!</definedName>
    <definedName name="_xlnm.Print_Area" localSheetId="1">HCl_Avg_MMBtu!$B$2:$N$9</definedName>
    <definedName name="_xlnm.Print_Area" localSheetId="6">HF_Avg_MMBtu!$B$2:$N$9</definedName>
    <definedName name="_xlnm.Print_Area" localSheetId="0">Summary!$A$1:$R$16</definedName>
    <definedName name="SO2_coal">#REF!</definedName>
  </definedNames>
  <calcPr calcId="125725"/>
</workbook>
</file>

<file path=xl/calcChain.xml><?xml version="1.0" encoding="utf-8"?>
<calcChain xmlns="http://schemas.openxmlformats.org/spreadsheetml/2006/main">
  <c r="P15" i="4"/>
  <c r="P14"/>
  <c r="P13"/>
  <c r="G15"/>
  <c r="G14"/>
  <c r="G13"/>
  <c r="G7"/>
  <c r="G6"/>
  <c r="G5"/>
  <c r="L6"/>
  <c r="L5"/>
  <c r="L14"/>
  <c r="L13"/>
  <c r="D106" i="21"/>
  <c r="D104"/>
  <c r="D100"/>
  <c r="C100"/>
  <c r="D104" i="20"/>
  <c r="D102"/>
  <c r="C102"/>
  <c r="D98"/>
  <c r="D106" i="19"/>
  <c r="D104"/>
  <c r="D100"/>
  <c r="C100"/>
  <c r="D104" i="18"/>
  <c r="D102"/>
  <c r="C102"/>
  <c r="D98"/>
  <c r="D106" i="8"/>
  <c r="D104"/>
  <c r="D100"/>
  <c r="C100"/>
  <c r="D104" i="7"/>
  <c r="D102"/>
  <c r="D98"/>
  <c r="D106" i="6"/>
  <c r="D104"/>
  <c r="D100"/>
  <c r="C100"/>
  <c r="D98" i="5"/>
  <c r="D104"/>
  <c r="D102"/>
  <c r="I76" i="4"/>
  <c r="I75"/>
  <c r="I74"/>
  <c r="H71"/>
  <c r="I71" s="1"/>
  <c r="E71"/>
  <c r="H70"/>
  <c r="I70" s="1"/>
  <c r="E70"/>
  <c r="E69"/>
  <c r="H69" s="1"/>
  <c r="I69" s="1"/>
  <c r="E68"/>
  <c r="H68" s="1"/>
  <c r="I68" s="1"/>
  <c r="E67"/>
  <c r="H67" s="1"/>
  <c r="I67" s="1"/>
  <c r="E66"/>
  <c r="H66" s="1"/>
  <c r="I66" s="1"/>
  <c r="E65"/>
  <c r="H65" s="1"/>
  <c r="I65" s="1"/>
  <c r="E64"/>
  <c r="H64" s="1"/>
  <c r="I64" s="1"/>
  <c r="E63"/>
  <c r="H63" s="1"/>
  <c r="I63" s="1"/>
  <c r="E62"/>
  <c r="H62" s="1"/>
  <c r="H72" l="1"/>
  <c r="I62"/>
  <c r="I72" s="1"/>
  <c r="C72" i="25"/>
  <c r="C67"/>
  <c r="K15" i="4" s="1"/>
  <c r="B60" i="25"/>
  <c r="B41"/>
  <c r="C48" s="1"/>
  <c r="C45"/>
  <c r="M15" i="4" s="1"/>
  <c r="I74" i="24"/>
  <c r="H74"/>
  <c r="H72" s="1"/>
  <c r="I72"/>
  <c r="C72"/>
  <c r="I71"/>
  <c r="I73" s="1"/>
  <c r="H71"/>
  <c r="I69"/>
  <c r="H69"/>
  <c r="I68"/>
  <c r="I70" s="1"/>
  <c r="H68"/>
  <c r="H70" s="1"/>
  <c r="C67"/>
  <c r="B15" i="4" s="1"/>
  <c r="GG60" i="24"/>
  <c r="GF60"/>
  <c r="GE60"/>
  <c r="GD60"/>
  <c r="GC60"/>
  <c r="GB60"/>
  <c r="GA60"/>
  <c r="FZ60"/>
  <c r="FY60"/>
  <c r="FX60"/>
  <c r="FW60"/>
  <c r="FV60"/>
  <c r="FU60"/>
  <c r="FT60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EL60"/>
  <c r="EK60"/>
  <c r="EJ60"/>
  <c r="EC60"/>
  <c r="EB60"/>
  <c r="EA60"/>
  <c r="DZ60"/>
  <c r="DY60"/>
  <c r="DX60"/>
  <c r="DW60"/>
  <c r="DV60"/>
  <c r="DU60"/>
  <c r="DT60"/>
  <c r="DS60"/>
  <c r="DR60"/>
  <c r="DQ60"/>
  <c r="DP60"/>
  <c r="DO60"/>
  <c r="DN60"/>
  <c r="DM60"/>
  <c r="DL60"/>
  <c r="DK60"/>
  <c r="DJ60"/>
  <c r="DI60"/>
  <c r="DH60"/>
  <c r="DG60"/>
  <c r="DF60"/>
  <c r="DE60"/>
  <c r="DD60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X60"/>
  <c r="BW60"/>
  <c r="BV60"/>
  <c r="BU60"/>
  <c r="BT60"/>
  <c r="BS60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C45"/>
  <c r="D15" i="4" s="1"/>
  <c r="GG41" i="24"/>
  <c r="GF41"/>
  <c r="GE41"/>
  <c r="GD41"/>
  <c r="GC41"/>
  <c r="GB41"/>
  <c r="GA41"/>
  <c r="FZ41"/>
  <c r="FY41"/>
  <c r="FX41"/>
  <c r="FW41"/>
  <c r="FV41"/>
  <c r="FU41"/>
  <c r="FT4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EL41"/>
  <c r="EK41"/>
  <c r="EJ41"/>
  <c r="EC41"/>
  <c r="EB41"/>
  <c r="EA41"/>
  <c r="DZ41"/>
  <c r="DY41"/>
  <c r="DX41"/>
  <c r="DW41"/>
  <c r="DV41"/>
  <c r="DU41"/>
  <c r="DT41"/>
  <c r="DS41"/>
  <c r="DR41"/>
  <c r="DQ41"/>
  <c r="DP41"/>
  <c r="DO41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C72" i="23"/>
  <c r="C67"/>
  <c r="K7" i="4" s="1"/>
  <c r="B60" i="23"/>
  <c r="B41"/>
  <c r="C48" s="1"/>
  <c r="C45"/>
  <c r="M7" i="4" s="1"/>
  <c r="I74" i="22"/>
  <c r="H74"/>
  <c r="H69" s="1"/>
  <c r="I72"/>
  <c r="C72"/>
  <c r="I71"/>
  <c r="I73" s="1"/>
  <c r="H71"/>
  <c r="I69"/>
  <c r="I68"/>
  <c r="I70" s="1"/>
  <c r="H68"/>
  <c r="C67"/>
  <c r="B7" i="4" s="1"/>
  <c r="GG60" i="22"/>
  <c r="GF60"/>
  <c r="GE60"/>
  <c r="GD60"/>
  <c r="GC60"/>
  <c r="GB60"/>
  <c r="GA60"/>
  <c r="FZ60"/>
  <c r="FY60"/>
  <c r="FX60"/>
  <c r="FW60"/>
  <c r="FV60"/>
  <c r="FU60"/>
  <c r="FT60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EL60"/>
  <c r="EK60"/>
  <c r="EJ60"/>
  <c r="EI60"/>
  <c r="EH60"/>
  <c r="EG60"/>
  <c r="EF60"/>
  <c r="EE60"/>
  <c r="ED60"/>
  <c r="EC60"/>
  <c r="EB60"/>
  <c r="EA60"/>
  <c r="DZ60"/>
  <c r="DY60"/>
  <c r="DX60"/>
  <c r="DW60"/>
  <c r="DV60"/>
  <c r="DU60"/>
  <c r="DT60"/>
  <c r="DS60"/>
  <c r="DR60"/>
  <c r="DQ60"/>
  <c r="DP60"/>
  <c r="DO60"/>
  <c r="DN60"/>
  <c r="DM60"/>
  <c r="DL60"/>
  <c r="DK60"/>
  <c r="DJ60"/>
  <c r="DI60"/>
  <c r="DH60"/>
  <c r="DG60"/>
  <c r="DF60"/>
  <c r="DE60"/>
  <c r="DD60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X60"/>
  <c r="BW60"/>
  <c r="BV60"/>
  <c r="BU60"/>
  <c r="BT60"/>
  <c r="BS60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C45"/>
  <c r="D7" i="4" s="1"/>
  <c r="GG41" i="22"/>
  <c r="GF41"/>
  <c r="GE41"/>
  <c r="GD41"/>
  <c r="GC41"/>
  <c r="GB41"/>
  <c r="GA41"/>
  <c r="FZ41"/>
  <c r="FY41"/>
  <c r="FX41"/>
  <c r="FW41"/>
  <c r="FV41"/>
  <c r="FU41"/>
  <c r="FT4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EL41"/>
  <c r="EK41"/>
  <c r="EJ41"/>
  <c r="EI41"/>
  <c r="EH41"/>
  <c r="EG41"/>
  <c r="EF41"/>
  <c r="EE41"/>
  <c r="ED41"/>
  <c r="EC41"/>
  <c r="EB41"/>
  <c r="EA41"/>
  <c r="DZ41"/>
  <c r="DY41"/>
  <c r="DX41"/>
  <c r="DW41"/>
  <c r="DV41"/>
  <c r="DU41"/>
  <c r="DT41"/>
  <c r="DS41"/>
  <c r="DR41"/>
  <c r="DQ41"/>
  <c r="DP41"/>
  <c r="DO41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H73" i="24" l="1"/>
  <c r="C48"/>
  <c r="C53" s="1"/>
  <c r="C97" s="1"/>
  <c r="H73" i="22"/>
  <c r="H70"/>
  <c r="H72"/>
  <c r="C48"/>
  <c r="C53" s="1"/>
  <c r="C97" s="1"/>
  <c r="C81" i="23"/>
  <c r="C85" s="1"/>
  <c r="C91" s="1"/>
  <c r="C53"/>
  <c r="C97" s="1"/>
  <c r="C81" i="25"/>
  <c r="C85" s="1"/>
  <c r="C91" s="1"/>
  <c r="C53"/>
  <c r="C97" s="1"/>
  <c r="C81" i="24" l="1"/>
  <c r="C85" s="1"/>
  <c r="C91" s="1"/>
  <c r="C100" s="1"/>
  <c r="C15" i="4" s="1"/>
  <c r="C100" i="23"/>
  <c r="L7" i="4" s="1"/>
  <c r="C100" i="25"/>
  <c r="L15" i="4" s="1"/>
  <c r="C81" i="22"/>
  <c r="C85" s="1"/>
  <c r="C91" s="1"/>
  <c r="C100" s="1"/>
  <c r="C7" i="4" s="1"/>
  <c r="K14" l="1"/>
  <c r="C72" i="21"/>
  <c r="C67"/>
  <c r="B60"/>
  <c r="B41"/>
  <c r="C48" s="1"/>
  <c r="B4"/>
  <c r="B3"/>
  <c r="B2"/>
  <c r="C45" s="1"/>
  <c r="M14" i="4" s="1"/>
  <c r="Q124" i="20"/>
  <c r="Q129" s="1"/>
  <c r="Q123" s="1"/>
  <c r="GG117"/>
  <c r="GF117"/>
  <c r="GE117"/>
  <c r="GD117"/>
  <c r="GC117"/>
  <c r="GB117"/>
  <c r="GA117"/>
  <c r="FZ117"/>
  <c r="FY117"/>
  <c r="FX117"/>
  <c r="FW117"/>
  <c r="FV117"/>
  <c r="FU117"/>
  <c r="FT117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EL117"/>
  <c r="EK117"/>
  <c r="EJ117"/>
  <c r="EI117"/>
  <c r="EH117"/>
  <c r="EG117"/>
  <c r="EF117"/>
  <c r="EE117"/>
  <c r="ED117"/>
  <c r="EC117"/>
  <c r="GG116"/>
  <c r="GF116"/>
  <c r="GE116"/>
  <c r="GD116"/>
  <c r="GC116"/>
  <c r="GB116"/>
  <c r="GA116"/>
  <c r="FZ116"/>
  <c r="FY116"/>
  <c r="FX116"/>
  <c r="FW116"/>
  <c r="FV116"/>
  <c r="FU116"/>
  <c r="FT116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EL116"/>
  <c r="EK116"/>
  <c r="EJ116"/>
  <c r="EI116"/>
  <c r="EH116"/>
  <c r="EG116"/>
  <c r="EF116"/>
  <c r="EE116"/>
  <c r="ED116"/>
  <c r="EC116"/>
  <c r="GG115"/>
  <c r="GF115"/>
  <c r="GE115"/>
  <c r="GD115"/>
  <c r="GC115"/>
  <c r="GB115"/>
  <c r="GA115"/>
  <c r="FZ115"/>
  <c r="FY115"/>
  <c r="FX115"/>
  <c r="FW115"/>
  <c r="FV115"/>
  <c r="FU115"/>
  <c r="FT115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EL115"/>
  <c r="EK115"/>
  <c r="EJ115"/>
  <c r="EI115"/>
  <c r="EH115"/>
  <c r="EG115"/>
  <c r="EF115"/>
  <c r="EE115"/>
  <c r="ED115"/>
  <c r="EC115"/>
  <c r="GG114"/>
  <c r="GF114"/>
  <c r="GE114"/>
  <c r="GD114"/>
  <c r="GC114"/>
  <c r="GB114"/>
  <c r="GA114"/>
  <c r="FZ114"/>
  <c r="FY114"/>
  <c r="FX114"/>
  <c r="FW114"/>
  <c r="FV114"/>
  <c r="FU114"/>
  <c r="FT114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EL114"/>
  <c r="EK114"/>
  <c r="EJ114"/>
  <c r="EI114"/>
  <c r="EH114"/>
  <c r="EG114"/>
  <c r="EF114"/>
  <c r="EE114"/>
  <c r="ED114"/>
  <c r="EC114"/>
  <c r="GG113"/>
  <c r="GF113"/>
  <c r="GE113"/>
  <c r="GD113"/>
  <c r="GC113"/>
  <c r="GB113"/>
  <c r="GA113"/>
  <c r="FZ113"/>
  <c r="FY113"/>
  <c r="FX113"/>
  <c r="FW113"/>
  <c r="FV113"/>
  <c r="FU113"/>
  <c r="FT113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EL113"/>
  <c r="EK113"/>
  <c r="EJ113"/>
  <c r="EI113"/>
  <c r="EH113"/>
  <c r="EG113"/>
  <c r="EF113"/>
  <c r="EE113"/>
  <c r="ED113"/>
  <c r="EC113"/>
  <c r="EB113"/>
  <c r="EA113"/>
  <c r="DZ113"/>
  <c r="DY113"/>
  <c r="DX113"/>
  <c r="DW113"/>
  <c r="DV113"/>
  <c r="DU113"/>
  <c r="DT113"/>
  <c r="DS113"/>
  <c r="DR113"/>
  <c r="DQ113"/>
  <c r="DP113"/>
  <c r="DO113"/>
  <c r="DN113"/>
  <c r="DM113"/>
  <c r="DL113"/>
  <c r="DK113"/>
  <c r="DJ113"/>
  <c r="DI113"/>
  <c r="DH113"/>
  <c r="DG113"/>
  <c r="DF113"/>
  <c r="DE113"/>
  <c r="DD113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X113"/>
  <c r="BW113"/>
  <c r="BV113"/>
  <c r="BU113"/>
  <c r="BT113"/>
  <c r="BS113"/>
  <c r="BR113"/>
  <c r="BQ113"/>
  <c r="BP113"/>
  <c r="BO113"/>
  <c r="BN113"/>
  <c r="BM113"/>
  <c r="BL113"/>
  <c r="BK113"/>
  <c r="BJ113"/>
  <c r="BI113"/>
  <c r="BH113"/>
  <c r="BG113"/>
  <c r="BF113"/>
  <c r="BE113"/>
  <c r="BD113"/>
  <c r="BC113"/>
  <c r="BB113"/>
  <c r="BA113"/>
  <c r="AZ113"/>
  <c r="AY113"/>
  <c r="AX113"/>
  <c r="AW113"/>
  <c r="AV113"/>
  <c r="AU113"/>
  <c r="AT113"/>
  <c r="AS113"/>
  <c r="AR113"/>
  <c r="AQ113"/>
  <c r="AP113"/>
  <c r="AO113"/>
  <c r="AN113"/>
  <c r="AM113"/>
  <c r="AL113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A109"/>
  <c r="A108"/>
  <c r="I74"/>
  <c r="H74"/>
  <c r="H69" s="1"/>
  <c r="I72"/>
  <c r="H72"/>
  <c r="I71"/>
  <c r="I73" s="1"/>
  <c r="H71"/>
  <c r="C70"/>
  <c r="I69"/>
  <c r="I68"/>
  <c r="I70" s="1"/>
  <c r="H68"/>
  <c r="GG58"/>
  <c r="GF58"/>
  <c r="GE58"/>
  <c r="GD58"/>
  <c r="GC58"/>
  <c r="GB58"/>
  <c r="GA58"/>
  <c r="FZ58"/>
  <c r="FY58"/>
  <c r="FX58"/>
  <c r="FW58"/>
  <c r="FV58"/>
  <c r="FU58"/>
  <c r="FT58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EL58"/>
  <c r="EK58"/>
  <c r="EJ58"/>
  <c r="EI58"/>
  <c r="EH58"/>
  <c r="EG58"/>
  <c r="EF58"/>
  <c r="EE58"/>
  <c r="ED58"/>
  <c r="EC58"/>
  <c r="EB58"/>
  <c r="EA58"/>
  <c r="DZ58"/>
  <c r="DY58"/>
  <c r="DX58"/>
  <c r="DW58"/>
  <c r="DV58"/>
  <c r="DU58"/>
  <c r="DT58"/>
  <c r="DS58"/>
  <c r="DR58"/>
  <c r="DQ58"/>
  <c r="DP58"/>
  <c r="DO58"/>
  <c r="DN58"/>
  <c r="DM58"/>
  <c r="DL58"/>
  <c r="DK58"/>
  <c r="DJ58"/>
  <c r="DI58"/>
  <c r="DH58"/>
  <c r="DG58"/>
  <c r="DF58"/>
  <c r="DE58"/>
  <c r="DD58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GG41"/>
  <c r="GF41"/>
  <c r="GE41"/>
  <c r="GD41"/>
  <c r="GC41"/>
  <c r="GB41"/>
  <c r="GA41"/>
  <c r="FZ41"/>
  <c r="FY41"/>
  <c r="FX41"/>
  <c r="FW41"/>
  <c r="FV41"/>
  <c r="FU41"/>
  <c r="FT4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EL41"/>
  <c r="EK41"/>
  <c r="EJ41"/>
  <c r="EI41"/>
  <c r="EH41"/>
  <c r="EG41"/>
  <c r="EF41"/>
  <c r="EE41"/>
  <c r="ED41"/>
  <c r="EC41"/>
  <c r="EB41"/>
  <c r="EA41"/>
  <c r="DZ41"/>
  <c r="DY41"/>
  <c r="DX41"/>
  <c r="DW41"/>
  <c r="DV41"/>
  <c r="DU41"/>
  <c r="DT41"/>
  <c r="DS41"/>
  <c r="DR41"/>
  <c r="DQ41"/>
  <c r="DP41"/>
  <c r="DO41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GC1"/>
  <c r="GB1"/>
  <c r="GA1"/>
  <c r="FZ1"/>
  <c r="FY1"/>
  <c r="FX1"/>
  <c r="FW1"/>
  <c r="FV1"/>
  <c r="FU1"/>
  <c r="FT1"/>
  <c r="FS1"/>
  <c r="FR1"/>
  <c r="FQ1"/>
  <c r="FP1"/>
  <c r="FO1"/>
  <c r="FN1"/>
  <c r="FM1"/>
  <c r="FL1"/>
  <c r="FK1"/>
  <c r="FJ1"/>
  <c r="FI1"/>
  <c r="FH1"/>
  <c r="FG1"/>
  <c r="FF1"/>
  <c r="FE1"/>
  <c r="FD1"/>
  <c r="FC1"/>
  <c r="FB1"/>
  <c r="FA1"/>
  <c r="EZ1"/>
  <c r="EY1"/>
  <c r="EX1"/>
  <c r="EW1"/>
  <c r="EV1"/>
  <c r="EU1"/>
  <c r="ET1"/>
  <c r="ES1"/>
  <c r="ER1"/>
  <c r="EQ1"/>
  <c r="EP1"/>
  <c r="EO1"/>
  <c r="EN1"/>
  <c r="EM1"/>
  <c r="EL1"/>
  <c r="EK1"/>
  <c r="EJ1"/>
  <c r="EI1"/>
  <c r="EH1"/>
  <c r="EG1"/>
  <c r="EF1"/>
  <c r="EE1"/>
  <c r="ED1"/>
  <c r="EC1"/>
  <c r="C72" i="19"/>
  <c r="C67"/>
  <c r="K6" i="4" s="1"/>
  <c r="B60" i="19"/>
  <c r="B41"/>
  <c r="C48" s="1"/>
  <c r="B4"/>
  <c r="B3"/>
  <c r="C104" s="1"/>
  <c r="B2"/>
  <c r="C45" s="1"/>
  <c r="M6" i="4" s="1"/>
  <c r="GG117" i="18"/>
  <c r="GF117"/>
  <c r="GE117"/>
  <c r="GD117"/>
  <c r="GC117"/>
  <c r="GB117"/>
  <c r="GA117"/>
  <c r="FZ117"/>
  <c r="FY117"/>
  <c r="FX117"/>
  <c r="FW117"/>
  <c r="FV117"/>
  <c r="FU117"/>
  <c r="FT117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EL117"/>
  <c r="EK117"/>
  <c r="EJ117"/>
  <c r="EI117"/>
  <c r="EH117"/>
  <c r="EG117"/>
  <c r="EF117"/>
  <c r="EE117"/>
  <c r="ED117"/>
  <c r="EC117"/>
  <c r="GG116"/>
  <c r="GF116"/>
  <c r="GE116"/>
  <c r="GD116"/>
  <c r="GC116"/>
  <c r="GB116"/>
  <c r="GA116"/>
  <c r="FZ116"/>
  <c r="FY116"/>
  <c r="FX116"/>
  <c r="FW116"/>
  <c r="FV116"/>
  <c r="FU116"/>
  <c r="FT116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EL116"/>
  <c r="EK116"/>
  <c r="EJ116"/>
  <c r="EI116"/>
  <c r="EH116"/>
  <c r="EG116"/>
  <c r="EF116"/>
  <c r="EE116"/>
  <c r="ED116"/>
  <c r="EC116"/>
  <c r="GG115"/>
  <c r="GF115"/>
  <c r="GE115"/>
  <c r="GD115"/>
  <c r="GC115"/>
  <c r="GB115"/>
  <c r="GA115"/>
  <c r="FZ115"/>
  <c r="FY115"/>
  <c r="FX115"/>
  <c r="FW115"/>
  <c r="FV115"/>
  <c r="FU115"/>
  <c r="FT115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EL115"/>
  <c r="EK115"/>
  <c r="EJ115"/>
  <c r="EI115"/>
  <c r="EH115"/>
  <c r="EG115"/>
  <c r="EF115"/>
  <c r="EE115"/>
  <c r="ED115"/>
  <c r="EC115"/>
  <c r="GG114"/>
  <c r="GF114"/>
  <c r="GE114"/>
  <c r="GD114"/>
  <c r="GC114"/>
  <c r="GB114"/>
  <c r="GA114"/>
  <c r="FZ114"/>
  <c r="FY114"/>
  <c r="FX114"/>
  <c r="FW114"/>
  <c r="FV114"/>
  <c r="FU114"/>
  <c r="FT114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EL114"/>
  <c r="EK114"/>
  <c r="EJ114"/>
  <c r="EI114"/>
  <c r="EH114"/>
  <c r="EG114"/>
  <c r="EF114"/>
  <c r="EE114"/>
  <c r="ED114"/>
  <c r="EC114"/>
  <c r="GG113"/>
  <c r="GF113"/>
  <c r="GE113"/>
  <c r="GD113"/>
  <c r="GC113"/>
  <c r="GB113"/>
  <c r="GA113"/>
  <c r="FZ113"/>
  <c r="FY113"/>
  <c r="FX113"/>
  <c r="FW113"/>
  <c r="FV113"/>
  <c r="FU113"/>
  <c r="FT113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EL113"/>
  <c r="EK113"/>
  <c r="EJ113"/>
  <c r="EI113"/>
  <c r="EH113"/>
  <c r="EG113"/>
  <c r="EF113"/>
  <c r="EE113"/>
  <c r="ED113"/>
  <c r="EC113"/>
  <c r="EB113"/>
  <c r="EA113"/>
  <c r="DZ113"/>
  <c r="DY113"/>
  <c r="DX113"/>
  <c r="DW113"/>
  <c r="DV113"/>
  <c r="DU113"/>
  <c r="DT113"/>
  <c r="DS113"/>
  <c r="DR113"/>
  <c r="DQ113"/>
  <c r="DP113"/>
  <c r="DO113"/>
  <c r="DN113"/>
  <c r="DM113"/>
  <c r="DL113"/>
  <c r="DK113"/>
  <c r="DJ113"/>
  <c r="DI113"/>
  <c r="DH113"/>
  <c r="DG113"/>
  <c r="DF113"/>
  <c r="DE113"/>
  <c r="DD113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X113"/>
  <c r="BW113"/>
  <c r="BV113"/>
  <c r="BU113"/>
  <c r="BT113"/>
  <c r="BS113"/>
  <c r="BR113"/>
  <c r="BQ113"/>
  <c r="BP113"/>
  <c r="BO113"/>
  <c r="BN113"/>
  <c r="BM113"/>
  <c r="BL113"/>
  <c r="BK113"/>
  <c r="BJ113"/>
  <c r="BI113"/>
  <c r="BH113"/>
  <c r="BG113"/>
  <c r="BF113"/>
  <c r="BE113"/>
  <c r="BD113"/>
  <c r="BC113"/>
  <c r="BB113"/>
  <c r="BA113"/>
  <c r="AZ113"/>
  <c r="AY113"/>
  <c r="AX113"/>
  <c r="AW113"/>
  <c r="AV113"/>
  <c r="AU113"/>
  <c r="AT113"/>
  <c r="AS113"/>
  <c r="AR113"/>
  <c r="AQ113"/>
  <c r="AP113"/>
  <c r="AO113"/>
  <c r="AN113"/>
  <c r="AM113"/>
  <c r="AL113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A109"/>
  <c r="A108"/>
  <c r="I74"/>
  <c r="I69" s="1"/>
  <c r="I70" s="1"/>
  <c r="H74"/>
  <c r="H72" s="1"/>
  <c r="I72"/>
  <c r="I71"/>
  <c r="I73" s="1"/>
  <c r="H71"/>
  <c r="C70"/>
  <c r="I68"/>
  <c r="H68"/>
  <c r="GG58"/>
  <c r="GF58"/>
  <c r="GE58"/>
  <c r="GD58"/>
  <c r="GC58"/>
  <c r="GB58"/>
  <c r="GA58"/>
  <c r="FZ58"/>
  <c r="FY58"/>
  <c r="FX58"/>
  <c r="FW58"/>
  <c r="FV58"/>
  <c r="FU58"/>
  <c r="FT58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EL58"/>
  <c r="EK58"/>
  <c r="EJ58"/>
  <c r="EI58"/>
  <c r="EH58"/>
  <c r="EG58"/>
  <c r="EF58"/>
  <c r="EE58"/>
  <c r="ED58"/>
  <c r="EC58"/>
  <c r="EB58"/>
  <c r="EA58"/>
  <c r="DZ58"/>
  <c r="DY58"/>
  <c r="DX58"/>
  <c r="DW58"/>
  <c r="DV58"/>
  <c r="DU58"/>
  <c r="DT58"/>
  <c r="DS58"/>
  <c r="DR58"/>
  <c r="DQ58"/>
  <c r="DP58"/>
  <c r="DO58"/>
  <c r="DN58"/>
  <c r="DM58"/>
  <c r="DL58"/>
  <c r="DK58"/>
  <c r="DJ58"/>
  <c r="DI58"/>
  <c r="DH58"/>
  <c r="DG58"/>
  <c r="DF58"/>
  <c r="DE58"/>
  <c r="DD58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GG41"/>
  <c r="GF41"/>
  <c r="GE41"/>
  <c r="GD41"/>
  <c r="GC41"/>
  <c r="GB41"/>
  <c r="GA41"/>
  <c r="FZ41"/>
  <c r="FY41"/>
  <c r="FX41"/>
  <c r="FW41"/>
  <c r="FV41"/>
  <c r="FU41"/>
  <c r="FT4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EL41"/>
  <c r="EK41"/>
  <c r="EJ41"/>
  <c r="EI41"/>
  <c r="EH41"/>
  <c r="EG41"/>
  <c r="EF41"/>
  <c r="EE41"/>
  <c r="ED41"/>
  <c r="EC41"/>
  <c r="EB41"/>
  <c r="EA41"/>
  <c r="DZ41"/>
  <c r="DY41"/>
  <c r="DX41"/>
  <c r="DW41"/>
  <c r="DV41"/>
  <c r="DU41"/>
  <c r="DT41"/>
  <c r="DS41"/>
  <c r="DR41"/>
  <c r="DQ41"/>
  <c r="DP41"/>
  <c r="DO41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GG1"/>
  <c r="GF1"/>
  <c r="GE1"/>
  <c r="GD1"/>
  <c r="GC1"/>
  <c r="GB1"/>
  <c r="GA1"/>
  <c r="FZ1"/>
  <c r="FY1"/>
  <c r="FX1"/>
  <c r="FW1"/>
  <c r="FV1"/>
  <c r="FU1"/>
  <c r="FT1"/>
  <c r="FS1"/>
  <c r="FR1"/>
  <c r="FQ1"/>
  <c r="FP1"/>
  <c r="FO1"/>
  <c r="FN1"/>
  <c r="FM1"/>
  <c r="FL1"/>
  <c r="FK1"/>
  <c r="FJ1"/>
  <c r="FI1"/>
  <c r="FH1"/>
  <c r="FG1"/>
  <c r="FF1"/>
  <c r="FE1"/>
  <c r="FD1"/>
  <c r="FC1"/>
  <c r="FB1"/>
  <c r="FA1"/>
  <c r="EZ1"/>
  <c r="EY1"/>
  <c r="EX1"/>
  <c r="EW1"/>
  <c r="EV1"/>
  <c r="EU1"/>
  <c r="ET1"/>
  <c r="ES1"/>
  <c r="ER1"/>
  <c r="EQ1"/>
  <c r="EP1"/>
  <c r="EO1"/>
  <c r="EN1"/>
  <c r="EM1"/>
  <c r="EL1"/>
  <c r="EK1"/>
  <c r="EJ1"/>
  <c r="EI1"/>
  <c r="EH1"/>
  <c r="EG1"/>
  <c r="EF1"/>
  <c r="EE1"/>
  <c r="ED1"/>
  <c r="EC1"/>
  <c r="C104" i="21" l="1"/>
  <c r="N14" i="4" s="1"/>
  <c r="R14" s="1"/>
  <c r="C106" i="19"/>
  <c r="R124" i="20"/>
  <c r="C65"/>
  <c r="B14" i="4" s="1"/>
  <c r="C43" i="20"/>
  <c r="C79" s="1"/>
  <c r="C83" s="1"/>
  <c r="C89" s="1"/>
  <c r="H73"/>
  <c r="H70"/>
  <c r="H69" i="18"/>
  <c r="H70" s="1"/>
  <c r="C65"/>
  <c r="B6" i="4" s="1"/>
  <c r="C43" i="18"/>
  <c r="D6" i="4" s="1"/>
  <c r="H73" i="18"/>
  <c r="C46"/>
  <c r="C51" s="1"/>
  <c r="C95" s="1"/>
  <c r="C46" i="20"/>
  <c r="C51" s="1"/>
  <c r="C95" s="1"/>
  <c r="C98" s="1"/>
  <c r="C104" s="1"/>
  <c r="E14" i="4" s="1"/>
  <c r="C81" i="19"/>
  <c r="C85" s="1"/>
  <c r="C91" s="1"/>
  <c r="C53"/>
  <c r="C97" s="1"/>
  <c r="A110" i="18"/>
  <c r="BB115" s="1"/>
  <c r="C81" i="21"/>
  <c r="C85" s="1"/>
  <c r="C91" s="1"/>
  <c r="C53"/>
  <c r="C97" s="1"/>
  <c r="A110" i="20"/>
  <c r="DW117" s="1"/>
  <c r="C106" i="21" l="1"/>
  <c r="U114" i="20"/>
  <c r="M114"/>
  <c r="AC114"/>
  <c r="Y114"/>
  <c r="I114"/>
  <c r="Q114"/>
  <c r="C14" i="4"/>
  <c r="I14" s="1"/>
  <c r="D14"/>
  <c r="E114" i="20"/>
  <c r="AV114" i="18"/>
  <c r="DH114"/>
  <c r="CZ114"/>
  <c r="AN114"/>
  <c r="R114"/>
  <c r="O115"/>
  <c r="BT114"/>
  <c r="S115"/>
  <c r="CB114"/>
  <c r="T114"/>
  <c r="DP114"/>
  <c r="AY115"/>
  <c r="C115"/>
  <c r="CR114"/>
  <c r="BL114"/>
  <c r="AF114"/>
  <c r="P114"/>
  <c r="AI115"/>
  <c r="CJ114"/>
  <c r="BD114"/>
  <c r="X114"/>
  <c r="H114"/>
  <c r="R115"/>
  <c r="C79"/>
  <c r="C83" s="1"/>
  <c r="C89" s="1"/>
  <c r="BC115"/>
  <c r="AM115"/>
  <c r="W115"/>
  <c r="G115"/>
  <c r="DS114"/>
  <c r="DJ114"/>
  <c r="DB114"/>
  <c r="CT114"/>
  <c r="CL114"/>
  <c r="CD114"/>
  <c r="BV114"/>
  <c r="BN114"/>
  <c r="BF114"/>
  <c r="AX114"/>
  <c r="AP114"/>
  <c r="AH114"/>
  <c r="Z114"/>
  <c r="J114"/>
  <c r="B114"/>
  <c r="B115"/>
  <c r="AH115"/>
  <c r="AX115"/>
  <c r="BG115"/>
  <c r="K115"/>
  <c r="DD114"/>
  <c r="AR114"/>
  <c r="AQ115"/>
  <c r="AA115"/>
  <c r="DW114"/>
  <c r="DL114"/>
  <c r="CV114"/>
  <c r="CN114"/>
  <c r="CF114"/>
  <c r="BX114"/>
  <c r="BP114"/>
  <c r="BH114"/>
  <c r="AZ114"/>
  <c r="AJ114"/>
  <c r="AB114"/>
  <c r="L114"/>
  <c r="D114"/>
  <c r="N115"/>
  <c r="AD115"/>
  <c r="AT115"/>
  <c r="AU115"/>
  <c r="AE115"/>
  <c r="EA114"/>
  <c r="DN114"/>
  <c r="DF114"/>
  <c r="CX114"/>
  <c r="CP114"/>
  <c r="CH114"/>
  <c r="BZ114"/>
  <c r="BR114"/>
  <c r="BJ114"/>
  <c r="BB114"/>
  <c r="AT114"/>
  <c r="AL114"/>
  <c r="AD114"/>
  <c r="V114"/>
  <c r="N114"/>
  <c r="F114"/>
  <c r="J115"/>
  <c r="Z115"/>
  <c r="AP115"/>
  <c r="BF115"/>
  <c r="F115"/>
  <c r="V115"/>
  <c r="AL115"/>
  <c r="AJ114" i="20"/>
  <c r="AR114"/>
  <c r="AZ114"/>
  <c r="BH114"/>
  <c r="BP114"/>
  <c r="BX114"/>
  <c r="CF114"/>
  <c r="CN114"/>
  <c r="CV114"/>
  <c r="DD114"/>
  <c r="DN114"/>
  <c r="DV114"/>
  <c r="J116"/>
  <c r="Z116"/>
  <c r="AP116"/>
  <c r="BF116"/>
  <c r="BV116"/>
  <c r="CL116"/>
  <c r="DB116"/>
  <c r="DR116"/>
  <c r="AM114"/>
  <c r="BC114"/>
  <c r="BS114"/>
  <c r="CI114"/>
  <c r="CY114"/>
  <c r="DO114"/>
  <c r="E116"/>
  <c r="U116"/>
  <c r="AC116"/>
  <c r="AS116"/>
  <c r="BI116"/>
  <c r="BY116"/>
  <c r="CO116"/>
  <c r="DE116"/>
  <c r="V114"/>
  <c r="F114"/>
  <c r="L115"/>
  <c r="AJ115"/>
  <c r="AZ115"/>
  <c r="BP115"/>
  <c r="CF115"/>
  <c r="CV115"/>
  <c r="DL115"/>
  <c r="DT115"/>
  <c r="H117"/>
  <c r="X117"/>
  <c r="AN117"/>
  <c r="BD117"/>
  <c r="BT117"/>
  <c r="CJ117"/>
  <c r="CZ117"/>
  <c r="DP117"/>
  <c r="E115"/>
  <c r="U115"/>
  <c r="AK115"/>
  <c r="BA115"/>
  <c r="BQ115"/>
  <c r="CG115"/>
  <c r="CW115"/>
  <c r="DM115"/>
  <c r="DU115"/>
  <c r="K117"/>
  <c r="AA117"/>
  <c r="AQ117"/>
  <c r="BG117"/>
  <c r="BW117"/>
  <c r="DK117"/>
  <c r="AG114"/>
  <c r="AA114"/>
  <c r="W114"/>
  <c r="S114"/>
  <c r="O114"/>
  <c r="K114"/>
  <c r="G114"/>
  <c r="C114"/>
  <c r="AD114"/>
  <c r="AH114"/>
  <c r="AL114"/>
  <c r="AP114"/>
  <c r="AT114"/>
  <c r="AX114"/>
  <c r="BB114"/>
  <c r="BF114"/>
  <c r="BJ114"/>
  <c r="BN114"/>
  <c r="BR114"/>
  <c r="BV114"/>
  <c r="BZ114"/>
  <c r="CD114"/>
  <c r="CH114"/>
  <c r="CL114"/>
  <c r="CP114"/>
  <c r="CT114"/>
  <c r="CX114"/>
  <c r="DB114"/>
  <c r="DF114"/>
  <c r="DJ114"/>
  <c r="DR114"/>
  <c r="DZ114"/>
  <c r="F116"/>
  <c r="N116"/>
  <c r="V116"/>
  <c r="AD116"/>
  <c r="AL116"/>
  <c r="AT116"/>
  <c r="BB116"/>
  <c r="BJ116"/>
  <c r="BR116"/>
  <c r="BZ116"/>
  <c r="CH116"/>
  <c r="CP116"/>
  <c r="CX116"/>
  <c r="DF116"/>
  <c r="DN116"/>
  <c r="DV116"/>
  <c r="AI114"/>
  <c r="AQ114"/>
  <c r="AY114"/>
  <c r="BG114"/>
  <c r="BO114"/>
  <c r="BW114"/>
  <c r="CE114"/>
  <c r="CM114"/>
  <c r="CU114"/>
  <c r="DC114"/>
  <c r="DK114"/>
  <c r="DS114"/>
  <c r="EA114"/>
  <c r="I116"/>
  <c r="Q116"/>
  <c r="Y116"/>
  <c r="AG116"/>
  <c r="AO116"/>
  <c r="AW116"/>
  <c r="BE116"/>
  <c r="BM116"/>
  <c r="BU116"/>
  <c r="CC116"/>
  <c r="CK116"/>
  <c r="CS116"/>
  <c r="DA116"/>
  <c r="DI116"/>
  <c r="DQ116"/>
  <c r="DY116"/>
  <c r="Z114"/>
  <c r="R114"/>
  <c r="J114"/>
  <c r="B114"/>
  <c r="H115"/>
  <c r="P115"/>
  <c r="X115"/>
  <c r="AF115"/>
  <c r="AN115"/>
  <c r="AV115"/>
  <c r="BD115"/>
  <c r="BL115"/>
  <c r="BT115"/>
  <c r="CB115"/>
  <c r="CJ115"/>
  <c r="CR115"/>
  <c r="CZ115"/>
  <c r="DH115"/>
  <c r="DP115"/>
  <c r="DX115"/>
  <c r="D117"/>
  <c r="L117"/>
  <c r="T117"/>
  <c r="AB117"/>
  <c r="AJ117"/>
  <c r="AR117"/>
  <c r="AZ117"/>
  <c r="BH117"/>
  <c r="BP117"/>
  <c r="BX117"/>
  <c r="CF117"/>
  <c r="CN117"/>
  <c r="CV117"/>
  <c r="DD117"/>
  <c r="DL117"/>
  <c r="DT117"/>
  <c r="EB117"/>
  <c r="I115"/>
  <c r="Q115"/>
  <c r="Y115"/>
  <c r="AG115"/>
  <c r="AO115"/>
  <c r="AW115"/>
  <c r="BE115"/>
  <c r="BM115"/>
  <c r="BU115"/>
  <c r="CC115"/>
  <c r="CK115"/>
  <c r="CS115"/>
  <c r="DA115"/>
  <c r="DI115"/>
  <c r="DQ115"/>
  <c r="DY115"/>
  <c r="G117"/>
  <c r="O117"/>
  <c r="W117"/>
  <c r="AE117"/>
  <c r="AM117"/>
  <c r="AU117"/>
  <c r="BC117"/>
  <c r="BK117"/>
  <c r="BS117"/>
  <c r="CA117"/>
  <c r="CI117"/>
  <c r="CQ117"/>
  <c r="CY117"/>
  <c r="DG117"/>
  <c r="DO117"/>
  <c r="AE114"/>
  <c r="DY117"/>
  <c r="DU117"/>
  <c r="DQ117"/>
  <c r="DM117"/>
  <c r="DI117"/>
  <c r="DE117"/>
  <c r="DA117"/>
  <c r="CW117"/>
  <c r="CS117"/>
  <c r="CO117"/>
  <c r="CK117"/>
  <c r="CG117"/>
  <c r="CC117"/>
  <c r="BY117"/>
  <c r="BU117"/>
  <c r="BQ117"/>
  <c r="BM117"/>
  <c r="BI117"/>
  <c r="BE117"/>
  <c r="BA117"/>
  <c r="AW117"/>
  <c r="AS117"/>
  <c r="AO117"/>
  <c r="AK117"/>
  <c r="AG117"/>
  <c r="AC117"/>
  <c r="Y117"/>
  <c r="U117"/>
  <c r="Q117"/>
  <c r="M117"/>
  <c r="I117"/>
  <c r="E117"/>
  <c r="EA115"/>
  <c r="DW115"/>
  <c r="DS115"/>
  <c r="DO115"/>
  <c r="DK115"/>
  <c r="DG115"/>
  <c r="DC115"/>
  <c r="CY115"/>
  <c r="CU115"/>
  <c r="CQ115"/>
  <c r="CM115"/>
  <c r="CI115"/>
  <c r="CE115"/>
  <c r="CA115"/>
  <c r="BW115"/>
  <c r="BS115"/>
  <c r="BO115"/>
  <c r="BK115"/>
  <c r="BG115"/>
  <c r="BC115"/>
  <c r="AY115"/>
  <c r="AU115"/>
  <c r="AQ115"/>
  <c r="AM115"/>
  <c r="AI115"/>
  <c r="AE115"/>
  <c r="AA115"/>
  <c r="W115"/>
  <c r="S115"/>
  <c r="O115"/>
  <c r="K115"/>
  <c r="G115"/>
  <c r="C115"/>
  <c r="DZ117"/>
  <c r="DV117"/>
  <c r="DR117"/>
  <c r="DN117"/>
  <c r="DJ117"/>
  <c r="DF117"/>
  <c r="DB117"/>
  <c r="CX117"/>
  <c r="CT117"/>
  <c r="CP117"/>
  <c r="CL117"/>
  <c r="CH117"/>
  <c r="CD117"/>
  <c r="BZ117"/>
  <c r="BV117"/>
  <c r="BR117"/>
  <c r="BN117"/>
  <c r="BJ117"/>
  <c r="BF117"/>
  <c r="BB117"/>
  <c r="AX117"/>
  <c r="AT117"/>
  <c r="AP117"/>
  <c r="AL117"/>
  <c r="AH117"/>
  <c r="AD117"/>
  <c r="Z117"/>
  <c r="V117"/>
  <c r="R117"/>
  <c r="N117"/>
  <c r="J117"/>
  <c r="F117"/>
  <c r="B117"/>
  <c r="DZ115"/>
  <c r="DV115"/>
  <c r="DR115"/>
  <c r="DN115"/>
  <c r="DJ115"/>
  <c r="DF115"/>
  <c r="DB115"/>
  <c r="CX115"/>
  <c r="CT115"/>
  <c r="CP115"/>
  <c r="CL115"/>
  <c r="CH115"/>
  <c r="CD115"/>
  <c r="BZ115"/>
  <c r="BV115"/>
  <c r="BR115"/>
  <c r="BN115"/>
  <c r="BJ115"/>
  <c r="BF115"/>
  <c r="BB115"/>
  <c r="AX115"/>
  <c r="AT115"/>
  <c r="AP115"/>
  <c r="AL115"/>
  <c r="AH115"/>
  <c r="AD115"/>
  <c r="Z115"/>
  <c r="V115"/>
  <c r="R115"/>
  <c r="N115"/>
  <c r="J115"/>
  <c r="F115"/>
  <c r="B115"/>
  <c r="D114"/>
  <c r="H114"/>
  <c r="L114"/>
  <c r="P114"/>
  <c r="T114"/>
  <c r="X114"/>
  <c r="AB114"/>
  <c r="EA116"/>
  <c r="DW116"/>
  <c r="DS116"/>
  <c r="DO116"/>
  <c r="DK116"/>
  <c r="DG116"/>
  <c r="DC116"/>
  <c r="CY116"/>
  <c r="CU116"/>
  <c r="CQ116"/>
  <c r="CM116"/>
  <c r="CI116"/>
  <c r="CE116"/>
  <c r="CA116"/>
  <c r="BW116"/>
  <c r="BS116"/>
  <c r="BO116"/>
  <c r="BK116"/>
  <c r="BG116"/>
  <c r="BC116"/>
  <c r="AY116"/>
  <c r="AU116"/>
  <c r="AQ116"/>
  <c r="AM116"/>
  <c r="AI116"/>
  <c r="AE116"/>
  <c r="AA116"/>
  <c r="W116"/>
  <c r="S116"/>
  <c r="O116"/>
  <c r="K116"/>
  <c r="G116"/>
  <c r="C116"/>
  <c r="DY114"/>
  <c r="DY1" s="1"/>
  <c r="DU114"/>
  <c r="DQ114"/>
  <c r="DQ1" s="1"/>
  <c r="DM114"/>
  <c r="DI114"/>
  <c r="DI1" s="1"/>
  <c r="DE114"/>
  <c r="DA114"/>
  <c r="DA1" s="1"/>
  <c r="CW114"/>
  <c r="CS114"/>
  <c r="CS1" s="1"/>
  <c r="CO114"/>
  <c r="CK114"/>
  <c r="CK1" s="1"/>
  <c r="CG114"/>
  <c r="CC114"/>
  <c r="CC1" s="1"/>
  <c r="BY114"/>
  <c r="BU114"/>
  <c r="BU1" s="1"/>
  <c r="BQ114"/>
  <c r="BM114"/>
  <c r="BM1" s="1"/>
  <c r="BI114"/>
  <c r="BE114"/>
  <c r="BE1" s="1"/>
  <c r="BA114"/>
  <c r="AW114"/>
  <c r="AW1" s="1"/>
  <c r="AS114"/>
  <c r="AO114"/>
  <c r="AO1" s="1"/>
  <c r="AK114"/>
  <c r="EB116"/>
  <c r="DX116"/>
  <c r="DT116"/>
  <c r="DP116"/>
  <c r="DL116"/>
  <c r="DH116"/>
  <c r="DD116"/>
  <c r="CZ116"/>
  <c r="CV116"/>
  <c r="CR116"/>
  <c r="CN116"/>
  <c r="CJ116"/>
  <c r="CF116"/>
  <c r="CB116"/>
  <c r="BX116"/>
  <c r="BT116"/>
  <c r="BP116"/>
  <c r="BL116"/>
  <c r="BH116"/>
  <c r="BD116"/>
  <c r="AZ116"/>
  <c r="AV116"/>
  <c r="AR116"/>
  <c r="AN116"/>
  <c r="AJ116"/>
  <c r="AF116"/>
  <c r="AB116"/>
  <c r="X116"/>
  <c r="T116"/>
  <c r="P116"/>
  <c r="L116"/>
  <c r="H116"/>
  <c r="D116"/>
  <c r="EB114"/>
  <c r="DX114"/>
  <c r="DT114"/>
  <c r="DP114"/>
  <c r="DL114"/>
  <c r="U1"/>
  <c r="Q1"/>
  <c r="I1"/>
  <c r="AF114"/>
  <c r="AN114"/>
  <c r="AV114"/>
  <c r="BD114"/>
  <c r="BL114"/>
  <c r="BT114"/>
  <c r="CB114"/>
  <c r="CJ114"/>
  <c r="CR114"/>
  <c r="CZ114"/>
  <c r="DH114"/>
  <c r="B116"/>
  <c r="R116"/>
  <c r="AH116"/>
  <c r="AX116"/>
  <c r="BN116"/>
  <c r="CD116"/>
  <c r="CT116"/>
  <c r="DJ116"/>
  <c r="DZ116"/>
  <c r="AU114"/>
  <c r="BK114"/>
  <c r="BK1" s="1"/>
  <c r="CA114"/>
  <c r="CA1" s="1"/>
  <c r="CQ114"/>
  <c r="CQ1" s="1"/>
  <c r="DG114"/>
  <c r="DG1" s="1"/>
  <c r="DW114"/>
  <c r="DW1" s="1"/>
  <c r="M116"/>
  <c r="AK116"/>
  <c r="BA116"/>
  <c r="BQ116"/>
  <c r="CG116"/>
  <c r="CW116"/>
  <c r="DM116"/>
  <c r="DU116"/>
  <c r="N114"/>
  <c r="N1" s="1"/>
  <c r="D115"/>
  <c r="T115"/>
  <c r="AB115"/>
  <c r="AR115"/>
  <c r="BH115"/>
  <c r="BX115"/>
  <c r="CN115"/>
  <c r="DD115"/>
  <c r="EB115"/>
  <c r="P117"/>
  <c r="AF117"/>
  <c r="AV117"/>
  <c r="BL117"/>
  <c r="CB117"/>
  <c r="CR117"/>
  <c r="DH117"/>
  <c r="DX117"/>
  <c r="M115"/>
  <c r="AC115"/>
  <c r="AC1" s="1"/>
  <c r="AS115"/>
  <c r="BI115"/>
  <c r="BY115"/>
  <c r="CO115"/>
  <c r="DE115"/>
  <c r="C117"/>
  <c r="S117"/>
  <c r="AI117"/>
  <c r="AY117"/>
  <c r="BO117"/>
  <c r="CE117"/>
  <c r="CM117"/>
  <c r="CU117"/>
  <c r="DC117"/>
  <c r="DS117"/>
  <c r="EA117"/>
  <c r="BI115" i="18"/>
  <c r="BE115"/>
  <c r="BA115"/>
  <c r="AW115"/>
  <c r="AS115"/>
  <c r="AO115"/>
  <c r="AK115"/>
  <c r="AG115"/>
  <c r="AC115"/>
  <c r="Y115"/>
  <c r="U115"/>
  <c r="Q115"/>
  <c r="M115"/>
  <c r="I115"/>
  <c r="E115"/>
  <c r="D115"/>
  <c r="H115"/>
  <c r="L115"/>
  <c r="P115"/>
  <c r="T115"/>
  <c r="X115"/>
  <c r="AB115"/>
  <c r="AF115"/>
  <c r="AJ115"/>
  <c r="AN115"/>
  <c r="AR115"/>
  <c r="AV115"/>
  <c r="AZ115"/>
  <c r="BD115"/>
  <c r="BH115"/>
  <c r="BL115"/>
  <c r="BP115"/>
  <c r="BT115"/>
  <c r="BX115"/>
  <c r="CB115"/>
  <c r="CF115"/>
  <c r="CJ115"/>
  <c r="CN115"/>
  <c r="CR115"/>
  <c r="CV115"/>
  <c r="CZ115"/>
  <c r="DD115"/>
  <c r="DH115"/>
  <c r="DL115"/>
  <c r="DP115"/>
  <c r="DT115"/>
  <c r="DX115"/>
  <c r="EB115"/>
  <c r="D117"/>
  <c r="H117"/>
  <c r="L117"/>
  <c r="P117"/>
  <c r="T117"/>
  <c r="X117"/>
  <c r="AB117"/>
  <c r="AF117"/>
  <c r="AJ117"/>
  <c r="AN117"/>
  <c r="AR117"/>
  <c r="AV117"/>
  <c r="AZ117"/>
  <c r="BD117"/>
  <c r="BH117"/>
  <c r="BL117"/>
  <c r="BP117"/>
  <c r="BT117"/>
  <c r="BX117"/>
  <c r="CB117"/>
  <c r="CF117"/>
  <c r="CJ117"/>
  <c r="CN117"/>
  <c r="CR117"/>
  <c r="CV117"/>
  <c r="CZ117"/>
  <c r="DD117"/>
  <c r="DH117"/>
  <c r="DL117"/>
  <c r="DP117"/>
  <c r="DT117"/>
  <c r="DX117"/>
  <c r="EB117"/>
  <c r="BM115"/>
  <c r="BQ115"/>
  <c r="BU115"/>
  <c r="BY115"/>
  <c r="CC115"/>
  <c r="CG115"/>
  <c r="CK115"/>
  <c r="CO115"/>
  <c r="CS115"/>
  <c r="CW115"/>
  <c r="DA115"/>
  <c r="DE115"/>
  <c r="DI115"/>
  <c r="DM115"/>
  <c r="DQ115"/>
  <c r="DU115"/>
  <c r="DY115"/>
  <c r="C117"/>
  <c r="G117"/>
  <c r="K117"/>
  <c r="O117"/>
  <c r="S117"/>
  <c r="W117"/>
  <c r="AA117"/>
  <c r="AE117"/>
  <c r="AI117"/>
  <c r="AM117"/>
  <c r="AQ117"/>
  <c r="AU117"/>
  <c r="AY117"/>
  <c r="BC117"/>
  <c r="BG117"/>
  <c r="BK117"/>
  <c r="BO117"/>
  <c r="BS117"/>
  <c r="BW117"/>
  <c r="CA117"/>
  <c r="CE117"/>
  <c r="CI117"/>
  <c r="CM117"/>
  <c r="CQ117"/>
  <c r="CU117"/>
  <c r="CY117"/>
  <c r="DC117"/>
  <c r="DG117"/>
  <c r="DK117"/>
  <c r="DO117"/>
  <c r="DS117"/>
  <c r="DW117"/>
  <c r="EA117"/>
  <c r="DT114"/>
  <c r="DX114"/>
  <c r="EB114"/>
  <c r="D116"/>
  <c r="H116"/>
  <c r="L116"/>
  <c r="L1" s="1"/>
  <c r="P116"/>
  <c r="T116"/>
  <c r="X116"/>
  <c r="AB116"/>
  <c r="AB1" s="1"/>
  <c r="AF116"/>
  <c r="AJ116"/>
  <c r="AN116"/>
  <c r="AR116"/>
  <c r="AR1" s="1"/>
  <c r="AV116"/>
  <c r="AZ116"/>
  <c r="BD116"/>
  <c r="BH116"/>
  <c r="BH1" s="1"/>
  <c r="BL116"/>
  <c r="BP116"/>
  <c r="BT116"/>
  <c r="BX116"/>
  <c r="BX1" s="1"/>
  <c r="CB116"/>
  <c r="CF116"/>
  <c r="CJ116"/>
  <c r="CN116"/>
  <c r="CN1" s="1"/>
  <c r="CR116"/>
  <c r="CV116"/>
  <c r="CZ116"/>
  <c r="DD116"/>
  <c r="DH116"/>
  <c r="DL116"/>
  <c r="DP116"/>
  <c r="DT116"/>
  <c r="DX116"/>
  <c r="EB116"/>
  <c r="E116"/>
  <c r="I116"/>
  <c r="M116"/>
  <c r="Q116"/>
  <c r="U116"/>
  <c r="Y116"/>
  <c r="AC116"/>
  <c r="AG116"/>
  <c r="AK116"/>
  <c r="AO116"/>
  <c r="AS116"/>
  <c r="AW116"/>
  <c r="BA116"/>
  <c r="BE116"/>
  <c r="BI116"/>
  <c r="BM116"/>
  <c r="BQ116"/>
  <c r="BU116"/>
  <c r="BY116"/>
  <c r="CC116"/>
  <c r="CG116"/>
  <c r="CK116"/>
  <c r="CO116"/>
  <c r="CS116"/>
  <c r="CW116"/>
  <c r="DA116"/>
  <c r="DE116"/>
  <c r="DI116"/>
  <c r="DM116"/>
  <c r="DQ116"/>
  <c r="DU116"/>
  <c r="DY116"/>
  <c r="DU114"/>
  <c r="DO114"/>
  <c r="DK114"/>
  <c r="DG114"/>
  <c r="DC114"/>
  <c r="CY114"/>
  <c r="CU114"/>
  <c r="CQ114"/>
  <c r="CM114"/>
  <c r="CI114"/>
  <c r="CE114"/>
  <c r="CA114"/>
  <c r="BW114"/>
  <c r="BS114"/>
  <c r="BO114"/>
  <c r="BK114"/>
  <c r="BG114"/>
  <c r="BC114"/>
  <c r="AY114"/>
  <c r="AU114"/>
  <c r="AQ114"/>
  <c r="AM114"/>
  <c r="AI114"/>
  <c r="AE114"/>
  <c r="AA114"/>
  <c r="W114"/>
  <c r="S114"/>
  <c r="O114"/>
  <c r="K114"/>
  <c r="G114"/>
  <c r="C114"/>
  <c r="BJ115"/>
  <c r="BN115"/>
  <c r="BR115"/>
  <c r="BV115"/>
  <c r="BZ115"/>
  <c r="CD115"/>
  <c r="CH115"/>
  <c r="CL115"/>
  <c r="CP115"/>
  <c r="CT115"/>
  <c r="CX115"/>
  <c r="DB115"/>
  <c r="DF115"/>
  <c r="DJ115"/>
  <c r="DN115"/>
  <c r="DR115"/>
  <c r="DV115"/>
  <c r="DZ115"/>
  <c r="B117"/>
  <c r="F117"/>
  <c r="J117"/>
  <c r="N117"/>
  <c r="R117"/>
  <c r="V117"/>
  <c r="Z117"/>
  <c r="AD117"/>
  <c r="AH117"/>
  <c r="AL117"/>
  <c r="AP117"/>
  <c r="AT117"/>
  <c r="AX117"/>
  <c r="BB117"/>
  <c r="BF117"/>
  <c r="BJ117"/>
  <c r="BN117"/>
  <c r="BR117"/>
  <c r="BV117"/>
  <c r="BZ117"/>
  <c r="CD117"/>
  <c r="CH117"/>
  <c r="CL117"/>
  <c r="CP117"/>
  <c r="CT117"/>
  <c r="CX117"/>
  <c r="DB117"/>
  <c r="DF117"/>
  <c r="DJ117"/>
  <c r="DN117"/>
  <c r="DR117"/>
  <c r="DV117"/>
  <c r="DZ117"/>
  <c r="BK115"/>
  <c r="BO115"/>
  <c r="BS115"/>
  <c r="BW115"/>
  <c r="CA115"/>
  <c r="CE115"/>
  <c r="CI115"/>
  <c r="CM115"/>
  <c r="CQ115"/>
  <c r="CU115"/>
  <c r="CY115"/>
  <c r="DC115"/>
  <c r="DG115"/>
  <c r="DK115"/>
  <c r="DO115"/>
  <c r="DS115"/>
  <c r="DW115"/>
  <c r="EA115"/>
  <c r="E117"/>
  <c r="I117"/>
  <c r="M117"/>
  <c r="Q117"/>
  <c r="U117"/>
  <c r="Y117"/>
  <c r="AC117"/>
  <c r="AG117"/>
  <c r="AK117"/>
  <c r="AO117"/>
  <c r="AS117"/>
  <c r="AW117"/>
  <c r="BA117"/>
  <c r="BE117"/>
  <c r="BI117"/>
  <c r="BM117"/>
  <c r="BQ117"/>
  <c r="BU117"/>
  <c r="BY117"/>
  <c r="CC117"/>
  <c r="CG117"/>
  <c r="CK117"/>
  <c r="CO117"/>
  <c r="CS117"/>
  <c r="CW117"/>
  <c r="DA117"/>
  <c r="DE117"/>
  <c r="DI117"/>
  <c r="DM117"/>
  <c r="DQ117"/>
  <c r="DU117"/>
  <c r="DY117"/>
  <c r="DR114"/>
  <c r="DV114"/>
  <c r="DZ114"/>
  <c r="B116"/>
  <c r="F116"/>
  <c r="J116"/>
  <c r="J1" s="1"/>
  <c r="N116"/>
  <c r="R116"/>
  <c r="V116"/>
  <c r="Z116"/>
  <c r="AD116"/>
  <c r="AH116"/>
  <c r="AL116"/>
  <c r="AP116"/>
  <c r="AT116"/>
  <c r="AX116"/>
  <c r="BB116"/>
  <c r="BF116"/>
  <c r="BJ116"/>
  <c r="BN116"/>
  <c r="BR116"/>
  <c r="BV116"/>
  <c r="BV1" s="1"/>
  <c r="BZ116"/>
  <c r="CD116"/>
  <c r="CH116"/>
  <c r="CL116"/>
  <c r="CP116"/>
  <c r="CT116"/>
  <c r="CX116"/>
  <c r="DB116"/>
  <c r="DB1" s="1"/>
  <c r="DF116"/>
  <c r="DJ116"/>
  <c r="DN116"/>
  <c r="DR116"/>
  <c r="DV116"/>
  <c r="DZ116"/>
  <c r="C116"/>
  <c r="G116"/>
  <c r="K116"/>
  <c r="O116"/>
  <c r="S116"/>
  <c r="W116"/>
  <c r="AA116"/>
  <c r="AE116"/>
  <c r="AI116"/>
  <c r="AM116"/>
  <c r="AQ116"/>
  <c r="AU116"/>
  <c r="AY116"/>
  <c r="BC116"/>
  <c r="BG116"/>
  <c r="BK116"/>
  <c r="BO116"/>
  <c r="BS116"/>
  <c r="BW116"/>
  <c r="CA116"/>
  <c r="CE116"/>
  <c r="CI116"/>
  <c r="CM116"/>
  <c r="CQ116"/>
  <c r="CU116"/>
  <c r="CY116"/>
  <c r="DC116"/>
  <c r="DG116"/>
  <c r="DK116"/>
  <c r="DO116"/>
  <c r="DS116"/>
  <c r="DW116"/>
  <c r="EA116"/>
  <c r="EA1" s="1"/>
  <c r="DQ114"/>
  <c r="DM114"/>
  <c r="DI114"/>
  <c r="DI1" s="1"/>
  <c r="DE114"/>
  <c r="DA114"/>
  <c r="CW114"/>
  <c r="CS114"/>
  <c r="CS1" s="1"/>
  <c r="CO114"/>
  <c r="CK114"/>
  <c r="CG114"/>
  <c r="CC114"/>
  <c r="CC1" s="1"/>
  <c r="BY114"/>
  <c r="BU114"/>
  <c r="BQ114"/>
  <c r="BM114"/>
  <c r="BM1" s="1"/>
  <c r="BI114"/>
  <c r="BE114"/>
  <c r="BE1" s="1"/>
  <c r="BA114"/>
  <c r="AW114"/>
  <c r="AS114"/>
  <c r="AO114"/>
  <c r="AO1" s="1"/>
  <c r="AK114"/>
  <c r="AG114"/>
  <c r="AC114"/>
  <c r="Y114"/>
  <c r="Y1" s="1"/>
  <c r="U114"/>
  <c r="Q114"/>
  <c r="M114"/>
  <c r="I114"/>
  <c r="I1" s="1"/>
  <c r="E114"/>
  <c r="DY114"/>
  <c r="DY1" s="1"/>
  <c r="C98" l="1"/>
  <c r="C104" s="1"/>
  <c r="E6" i="4" s="1"/>
  <c r="AU1" i="20"/>
  <c r="CJ1"/>
  <c r="BD1"/>
  <c r="DP1"/>
  <c r="CZ1"/>
  <c r="BT1"/>
  <c r="AN1"/>
  <c r="DL1"/>
  <c r="Y1"/>
  <c r="E1"/>
  <c r="M1"/>
  <c r="DT1"/>
  <c r="BB1" i="18"/>
  <c r="V1"/>
  <c r="CK1"/>
  <c r="DQ1"/>
  <c r="CL1"/>
  <c r="BF1"/>
  <c r="AP1"/>
  <c r="Z1"/>
  <c r="DD1"/>
  <c r="BU1"/>
  <c r="E1"/>
  <c r="AK1"/>
  <c r="BQ1"/>
  <c r="CG1"/>
  <c r="CW1"/>
  <c r="DM1"/>
  <c r="DF1"/>
  <c r="DH1"/>
  <c r="CR1"/>
  <c r="CB1"/>
  <c r="AV1"/>
  <c r="AF1"/>
  <c r="P1"/>
  <c r="DA1"/>
  <c r="U1"/>
  <c r="BA1"/>
  <c r="Q1"/>
  <c r="AG1"/>
  <c r="AW1"/>
  <c r="DW1"/>
  <c r="DS1"/>
  <c r="BL1"/>
  <c r="DJ1"/>
  <c r="CT1"/>
  <c r="CD1"/>
  <c r="BN1"/>
  <c r="AX1"/>
  <c r="AH1"/>
  <c r="R1"/>
  <c r="DL1"/>
  <c r="CV1"/>
  <c r="CF1"/>
  <c r="BP1"/>
  <c r="AZ1"/>
  <c r="AJ1"/>
  <c r="T1"/>
  <c r="D1"/>
  <c r="M1"/>
  <c r="AC1"/>
  <c r="AS1"/>
  <c r="BI1"/>
  <c r="BY1"/>
  <c r="CO1"/>
  <c r="DE1"/>
  <c r="DN1"/>
  <c r="CX1"/>
  <c r="CH1"/>
  <c r="BR1"/>
  <c r="AL1"/>
  <c r="F1"/>
  <c r="DP1"/>
  <c r="CZ1"/>
  <c r="CJ1"/>
  <c r="BT1"/>
  <c r="BD1"/>
  <c r="AN1"/>
  <c r="X1"/>
  <c r="H1"/>
  <c r="B1"/>
  <c r="CP1"/>
  <c r="BZ1"/>
  <c r="BJ1"/>
  <c r="AT1"/>
  <c r="AD1"/>
  <c r="N1"/>
  <c r="DV1"/>
  <c r="G1"/>
  <c r="O1"/>
  <c r="W1"/>
  <c r="AE1"/>
  <c r="AM1"/>
  <c r="AU1"/>
  <c r="BC1"/>
  <c r="BK1"/>
  <c r="BS1"/>
  <c r="CA1"/>
  <c r="CI1"/>
  <c r="CQ1"/>
  <c r="CY1"/>
  <c r="DG1"/>
  <c r="DO1"/>
  <c r="DX1"/>
  <c r="DH1" i="20"/>
  <c r="CR1"/>
  <c r="CB1"/>
  <c r="BL1"/>
  <c r="AV1"/>
  <c r="AF1"/>
  <c r="DX1"/>
  <c r="AB1"/>
  <c r="T1"/>
  <c r="L1"/>
  <c r="D1"/>
  <c r="AE1"/>
  <c r="B1"/>
  <c r="R1"/>
  <c r="EA1"/>
  <c r="DK1"/>
  <c r="CU1"/>
  <c r="CE1"/>
  <c r="BO1"/>
  <c r="AY1"/>
  <c r="AI1"/>
  <c r="DR1"/>
  <c r="DF1"/>
  <c r="CX1"/>
  <c r="CP1"/>
  <c r="CH1"/>
  <c r="BZ1"/>
  <c r="BR1"/>
  <c r="BJ1"/>
  <c r="BB1"/>
  <c r="AT1"/>
  <c r="AL1"/>
  <c r="AD1"/>
  <c r="G1"/>
  <c r="O1"/>
  <c r="W1"/>
  <c r="AG1"/>
  <c r="F1"/>
  <c r="DO1"/>
  <c r="CI1"/>
  <c r="BC1"/>
  <c r="DV1"/>
  <c r="DD1"/>
  <c r="CN1"/>
  <c r="BX1"/>
  <c r="BH1"/>
  <c r="AR1"/>
  <c r="DZ1" i="18"/>
  <c r="DR1"/>
  <c r="C1"/>
  <c r="K1"/>
  <c r="S1"/>
  <c r="AA1"/>
  <c r="AI1"/>
  <c r="AQ1"/>
  <c r="AY1"/>
  <c r="BG1"/>
  <c r="BO1"/>
  <c r="BW1"/>
  <c r="CE1"/>
  <c r="CM1"/>
  <c r="CU1"/>
  <c r="DC1"/>
  <c r="DK1"/>
  <c r="DU1"/>
  <c r="EB1"/>
  <c r="DT1"/>
  <c r="EB1" i="20"/>
  <c r="AK1"/>
  <c r="AS1"/>
  <c r="BA1"/>
  <c r="BI1"/>
  <c r="BQ1"/>
  <c r="BY1"/>
  <c r="CG1"/>
  <c r="CO1"/>
  <c r="CW1"/>
  <c r="DE1"/>
  <c r="DM1"/>
  <c r="DU1"/>
  <c r="X1"/>
  <c r="P1"/>
  <c r="H1"/>
  <c r="J1"/>
  <c r="Z1"/>
  <c r="DS1"/>
  <c r="DC1"/>
  <c r="CM1"/>
  <c r="BW1"/>
  <c r="BG1"/>
  <c r="AQ1"/>
  <c r="DZ1"/>
  <c r="DJ1"/>
  <c r="DB1"/>
  <c r="CT1"/>
  <c r="CL1"/>
  <c r="CD1"/>
  <c r="BV1"/>
  <c r="BN1"/>
  <c r="BF1"/>
  <c r="AX1"/>
  <c r="AP1"/>
  <c r="AH1"/>
  <c r="C1"/>
  <c r="K1"/>
  <c r="S1"/>
  <c r="AA1"/>
  <c r="V1"/>
  <c r="CY1"/>
  <c r="BS1"/>
  <c r="AM1"/>
  <c r="DN1"/>
  <c r="CV1"/>
  <c r="CF1"/>
  <c r="BP1"/>
  <c r="AZ1"/>
  <c r="AJ1"/>
  <c r="C6" i="4" l="1"/>
  <c r="I6" s="1"/>
  <c r="K5"/>
  <c r="N15" l="1"/>
  <c r="D13"/>
  <c r="E15"/>
  <c r="D5"/>
  <c r="B4" i="8"/>
  <c r="B3"/>
  <c r="B2"/>
  <c r="C45" s="1"/>
  <c r="C72"/>
  <c r="C67"/>
  <c r="K13" i="4" s="1"/>
  <c r="B60" i="8"/>
  <c r="B41"/>
  <c r="C48" s="1"/>
  <c r="C81" s="1"/>
  <c r="Q124" i="7"/>
  <c r="R124" s="1"/>
  <c r="GG117"/>
  <c r="GF117"/>
  <c r="GE117"/>
  <c r="GD117"/>
  <c r="GC117"/>
  <c r="GB117"/>
  <c r="GA117"/>
  <c r="FZ117"/>
  <c r="FY117"/>
  <c r="FX117"/>
  <c r="FW117"/>
  <c r="FV117"/>
  <c r="FU117"/>
  <c r="FT117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EL117"/>
  <c r="EK117"/>
  <c r="EJ117"/>
  <c r="EI117"/>
  <c r="EH117"/>
  <c r="EG117"/>
  <c r="EF117"/>
  <c r="EE117"/>
  <c r="ED117"/>
  <c r="EC117"/>
  <c r="GG116"/>
  <c r="GF116"/>
  <c r="GE116"/>
  <c r="GD116"/>
  <c r="GC116"/>
  <c r="GB116"/>
  <c r="GA116"/>
  <c r="FZ116"/>
  <c r="FY116"/>
  <c r="FX116"/>
  <c r="FW116"/>
  <c r="FV116"/>
  <c r="FU116"/>
  <c r="FT116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EL116"/>
  <c r="EK116"/>
  <c r="EJ116"/>
  <c r="EI116"/>
  <c r="EH116"/>
  <c r="EG116"/>
  <c r="EF116"/>
  <c r="EE116"/>
  <c r="ED116"/>
  <c r="EC116"/>
  <c r="GG115"/>
  <c r="GF115"/>
  <c r="GE115"/>
  <c r="GD115"/>
  <c r="GC115"/>
  <c r="GB115"/>
  <c r="GA115"/>
  <c r="FZ115"/>
  <c r="FY115"/>
  <c r="FX115"/>
  <c r="FW115"/>
  <c r="FV115"/>
  <c r="FU115"/>
  <c r="FT115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EL115"/>
  <c r="EK115"/>
  <c r="EJ115"/>
  <c r="EI115"/>
  <c r="EH115"/>
  <c r="EG115"/>
  <c r="EF115"/>
  <c r="EE115"/>
  <c r="ED115"/>
  <c r="EC115"/>
  <c r="GG114"/>
  <c r="GF114"/>
  <c r="GE114"/>
  <c r="GD114"/>
  <c r="GC114"/>
  <c r="GB114"/>
  <c r="GA114"/>
  <c r="FZ114"/>
  <c r="FY114"/>
  <c r="FX114"/>
  <c r="FW114"/>
  <c r="FV114"/>
  <c r="FU114"/>
  <c r="FT114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EL114"/>
  <c r="EK114"/>
  <c r="EJ114"/>
  <c r="EI114"/>
  <c r="EH114"/>
  <c r="EG114"/>
  <c r="EF114"/>
  <c r="EE114"/>
  <c r="ED114"/>
  <c r="EC114"/>
  <c r="GG113"/>
  <c r="GF113"/>
  <c r="GE113"/>
  <c r="GD113"/>
  <c r="GC113"/>
  <c r="GB113"/>
  <c r="GA113"/>
  <c r="FZ113"/>
  <c r="FY113"/>
  <c r="FX113"/>
  <c r="FW113"/>
  <c r="FV113"/>
  <c r="FU113"/>
  <c r="FT113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EL113"/>
  <c r="EK113"/>
  <c r="EJ113"/>
  <c r="EI113"/>
  <c r="EH113"/>
  <c r="EG113"/>
  <c r="EF113"/>
  <c r="EE113"/>
  <c r="ED113"/>
  <c r="EC113"/>
  <c r="EB113"/>
  <c r="EA113"/>
  <c r="DZ113"/>
  <c r="DY113"/>
  <c r="DX113"/>
  <c r="DW113"/>
  <c r="DV113"/>
  <c r="DU113"/>
  <c r="DT113"/>
  <c r="DS113"/>
  <c r="DR113"/>
  <c r="DQ113"/>
  <c r="DP113"/>
  <c r="DO113"/>
  <c r="DN113"/>
  <c r="DM113"/>
  <c r="DL113"/>
  <c r="DK113"/>
  <c r="DJ113"/>
  <c r="DI113"/>
  <c r="DH113"/>
  <c r="DG113"/>
  <c r="DF113"/>
  <c r="DE113"/>
  <c r="DD113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X113"/>
  <c r="BW113"/>
  <c r="BV113"/>
  <c r="BU113"/>
  <c r="BT113"/>
  <c r="BS113"/>
  <c r="BR113"/>
  <c r="BQ113"/>
  <c r="BP113"/>
  <c r="BO113"/>
  <c r="BN113"/>
  <c r="BM113"/>
  <c r="BL113"/>
  <c r="BK113"/>
  <c r="BJ113"/>
  <c r="BI113"/>
  <c r="BH113"/>
  <c r="BG113"/>
  <c r="BF113"/>
  <c r="BE113"/>
  <c r="BD113"/>
  <c r="BC113"/>
  <c r="BB113"/>
  <c r="BA113"/>
  <c r="AZ113"/>
  <c r="AY113"/>
  <c r="AX113"/>
  <c r="AW113"/>
  <c r="AV113"/>
  <c r="AU113"/>
  <c r="AT113"/>
  <c r="AS113"/>
  <c r="AR113"/>
  <c r="AQ113"/>
  <c r="AP113"/>
  <c r="AO113"/>
  <c r="AN113"/>
  <c r="AM113"/>
  <c r="AL113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A109"/>
  <c r="A108"/>
  <c r="I74"/>
  <c r="H74"/>
  <c r="H69" s="1"/>
  <c r="I72"/>
  <c r="H72"/>
  <c r="I71"/>
  <c r="I73" s="1"/>
  <c r="H71"/>
  <c r="C70"/>
  <c r="I69"/>
  <c r="I68"/>
  <c r="I70" s="1"/>
  <c r="H68"/>
  <c r="H70" s="1"/>
  <c r="GG58"/>
  <c r="GF58"/>
  <c r="GE58"/>
  <c r="GD58"/>
  <c r="GC58"/>
  <c r="GB58"/>
  <c r="GA58"/>
  <c r="FZ58"/>
  <c r="FY58"/>
  <c r="FX58"/>
  <c r="FW58"/>
  <c r="FV58"/>
  <c r="FU58"/>
  <c r="FT58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EL58"/>
  <c r="EK58"/>
  <c r="EJ58"/>
  <c r="EI58"/>
  <c r="EH58"/>
  <c r="EG58"/>
  <c r="EF58"/>
  <c r="EE58"/>
  <c r="ED58"/>
  <c r="EC58"/>
  <c r="EB58"/>
  <c r="EA58"/>
  <c r="DZ58"/>
  <c r="DY58"/>
  <c r="DX58"/>
  <c r="DW58"/>
  <c r="DV58"/>
  <c r="DU58"/>
  <c r="DT58"/>
  <c r="DS58"/>
  <c r="DR58"/>
  <c r="DQ58"/>
  <c r="DP58"/>
  <c r="DO58"/>
  <c r="DN58"/>
  <c r="DM58"/>
  <c r="DL58"/>
  <c r="DK58"/>
  <c r="DJ58"/>
  <c r="DI58"/>
  <c r="DH58"/>
  <c r="DG58"/>
  <c r="DF58"/>
  <c r="DE58"/>
  <c r="DD58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C43" s="1"/>
  <c r="C79" s="1"/>
  <c r="GG41"/>
  <c r="GF41"/>
  <c r="GE41"/>
  <c r="GD41"/>
  <c r="GC41"/>
  <c r="GB41"/>
  <c r="GA41"/>
  <c r="FZ41"/>
  <c r="FY41"/>
  <c r="FX41"/>
  <c r="FW41"/>
  <c r="FV41"/>
  <c r="FU41"/>
  <c r="FT4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EL41"/>
  <c r="EK41"/>
  <c r="EJ41"/>
  <c r="EI41"/>
  <c r="EH41"/>
  <c r="EG41"/>
  <c r="EF41"/>
  <c r="EE41"/>
  <c r="ED41"/>
  <c r="EC41"/>
  <c r="EB41"/>
  <c r="EA41"/>
  <c r="DZ41"/>
  <c r="DY41"/>
  <c r="DX41"/>
  <c r="DW41"/>
  <c r="DV41"/>
  <c r="DU41"/>
  <c r="DT41"/>
  <c r="DS41"/>
  <c r="DR41"/>
  <c r="DQ41"/>
  <c r="DP41"/>
  <c r="DO41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GC1"/>
  <c r="GB1"/>
  <c r="GA1"/>
  <c r="FZ1"/>
  <c r="FY1"/>
  <c r="FX1"/>
  <c r="FW1"/>
  <c r="FV1"/>
  <c r="FU1"/>
  <c r="FT1"/>
  <c r="FS1"/>
  <c r="FR1"/>
  <c r="FQ1"/>
  <c r="FP1"/>
  <c r="FO1"/>
  <c r="FN1"/>
  <c r="FM1"/>
  <c r="FL1"/>
  <c r="FK1"/>
  <c r="FJ1"/>
  <c r="FI1"/>
  <c r="FH1"/>
  <c r="FG1"/>
  <c r="FF1"/>
  <c r="FE1"/>
  <c r="FD1"/>
  <c r="FC1"/>
  <c r="FB1"/>
  <c r="FA1"/>
  <c r="EZ1"/>
  <c r="EY1"/>
  <c r="EX1"/>
  <c r="EW1"/>
  <c r="EV1"/>
  <c r="EU1"/>
  <c r="ET1"/>
  <c r="ES1"/>
  <c r="ER1"/>
  <c r="EQ1"/>
  <c r="EP1"/>
  <c r="EO1"/>
  <c r="EN1"/>
  <c r="EM1"/>
  <c r="EL1"/>
  <c r="EK1"/>
  <c r="EJ1"/>
  <c r="EI1"/>
  <c r="EH1"/>
  <c r="EG1"/>
  <c r="EF1"/>
  <c r="EE1"/>
  <c r="ED1"/>
  <c r="EC1"/>
  <c r="B4" i="6"/>
  <c r="B3"/>
  <c r="B2"/>
  <c r="C72"/>
  <c r="C67"/>
  <c r="B60"/>
  <c r="C45"/>
  <c r="M5" i="4" s="1"/>
  <c r="B41" i="6"/>
  <c r="C48" s="1"/>
  <c r="GG117" i="5"/>
  <c r="GF117"/>
  <c r="GE117"/>
  <c r="GD117"/>
  <c r="GC117"/>
  <c r="GB117"/>
  <c r="GA117"/>
  <c r="FZ117"/>
  <c r="FY117"/>
  <c r="FX117"/>
  <c r="FW117"/>
  <c r="FV117"/>
  <c r="FU117"/>
  <c r="FT117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EL117"/>
  <c r="EK117"/>
  <c r="EJ117"/>
  <c r="EI117"/>
  <c r="EH117"/>
  <c r="EG117"/>
  <c r="EF117"/>
  <c r="EE117"/>
  <c r="ED117"/>
  <c r="EC117"/>
  <c r="GG116"/>
  <c r="GF116"/>
  <c r="GE116"/>
  <c r="GD116"/>
  <c r="GC116"/>
  <c r="GB116"/>
  <c r="GA116"/>
  <c r="FZ116"/>
  <c r="FY116"/>
  <c r="FX116"/>
  <c r="FW116"/>
  <c r="FV116"/>
  <c r="FU116"/>
  <c r="FT116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EL116"/>
  <c r="EK116"/>
  <c r="EJ116"/>
  <c r="EI116"/>
  <c r="EH116"/>
  <c r="EG116"/>
  <c r="EF116"/>
  <c r="EE116"/>
  <c r="ED116"/>
  <c r="EC116"/>
  <c r="GG115"/>
  <c r="GF115"/>
  <c r="GE115"/>
  <c r="GD115"/>
  <c r="GC115"/>
  <c r="GB115"/>
  <c r="GA115"/>
  <c r="FZ115"/>
  <c r="FY115"/>
  <c r="FX115"/>
  <c r="FW115"/>
  <c r="FV115"/>
  <c r="FU115"/>
  <c r="FT115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EL115"/>
  <c r="EK115"/>
  <c r="EJ115"/>
  <c r="EI115"/>
  <c r="EH115"/>
  <c r="EG115"/>
  <c r="EF115"/>
  <c r="EE115"/>
  <c r="ED115"/>
  <c r="EC115"/>
  <c r="GG114"/>
  <c r="GF114"/>
  <c r="GE114"/>
  <c r="GD114"/>
  <c r="GC114"/>
  <c r="GB114"/>
  <c r="GA114"/>
  <c r="FZ114"/>
  <c r="FY114"/>
  <c r="FX114"/>
  <c r="FW114"/>
  <c r="FV114"/>
  <c r="FU114"/>
  <c r="FT114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EL114"/>
  <c r="EK114"/>
  <c r="EJ114"/>
  <c r="EI114"/>
  <c r="EH114"/>
  <c r="EG114"/>
  <c r="EF114"/>
  <c r="EE114"/>
  <c r="ED114"/>
  <c r="EC114"/>
  <c r="GG113"/>
  <c r="GF113"/>
  <c r="GE113"/>
  <c r="GD113"/>
  <c r="GC113"/>
  <c r="GB113"/>
  <c r="GA113"/>
  <c r="FZ113"/>
  <c r="FY113"/>
  <c r="FX113"/>
  <c r="FW113"/>
  <c r="FV113"/>
  <c r="FU113"/>
  <c r="FT113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EL113"/>
  <c r="EK113"/>
  <c r="EJ113"/>
  <c r="EI113"/>
  <c r="EH113"/>
  <c r="EG113"/>
  <c r="EF113"/>
  <c r="EE113"/>
  <c r="ED113"/>
  <c r="EC113"/>
  <c r="EB113"/>
  <c r="EA113"/>
  <c r="DZ113"/>
  <c r="DY113"/>
  <c r="DX113"/>
  <c r="DW113"/>
  <c r="DV113"/>
  <c r="DU113"/>
  <c r="DT113"/>
  <c r="DS113"/>
  <c r="DR113"/>
  <c r="DQ113"/>
  <c r="DP113"/>
  <c r="DO113"/>
  <c r="DN113"/>
  <c r="DM113"/>
  <c r="DL113"/>
  <c r="DK113"/>
  <c r="DJ113"/>
  <c r="DI113"/>
  <c r="DH113"/>
  <c r="DG113"/>
  <c r="DF113"/>
  <c r="DE113"/>
  <c r="DD113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X113"/>
  <c r="BW113"/>
  <c r="BV113"/>
  <c r="BU113"/>
  <c r="BT113"/>
  <c r="BS113"/>
  <c r="BR113"/>
  <c r="BQ113"/>
  <c r="BP113"/>
  <c r="BO113"/>
  <c r="BN113"/>
  <c r="BM113"/>
  <c r="BL113"/>
  <c r="BK113"/>
  <c r="BJ113"/>
  <c r="BI113"/>
  <c r="BH113"/>
  <c r="BG113"/>
  <c r="BF113"/>
  <c r="BE113"/>
  <c r="BD113"/>
  <c r="BC113"/>
  <c r="BB113"/>
  <c r="BA113"/>
  <c r="AZ113"/>
  <c r="AY113"/>
  <c r="AX113"/>
  <c r="AW113"/>
  <c r="AV113"/>
  <c r="AU113"/>
  <c r="AT113"/>
  <c r="AS113"/>
  <c r="AR113"/>
  <c r="AQ113"/>
  <c r="AP113"/>
  <c r="AO113"/>
  <c r="AN113"/>
  <c r="AM113"/>
  <c r="AL113"/>
  <c r="AK113"/>
  <c r="AJ113"/>
  <c r="AI113"/>
  <c r="AH113"/>
  <c r="AG113"/>
  <c r="AF113"/>
  <c r="AE113"/>
  <c r="AD113"/>
  <c r="AC113"/>
  <c r="AB113"/>
  <c r="AA113"/>
  <c r="Z113"/>
  <c r="Y113"/>
  <c r="X113"/>
  <c r="W113"/>
  <c r="V113"/>
  <c r="U113"/>
  <c r="T113"/>
  <c r="S113"/>
  <c r="R113"/>
  <c r="Q113"/>
  <c r="P113"/>
  <c r="O113"/>
  <c r="N113"/>
  <c r="M113"/>
  <c r="L113"/>
  <c r="K113"/>
  <c r="J113"/>
  <c r="I113"/>
  <c r="H113"/>
  <c r="G113"/>
  <c r="F113"/>
  <c r="E113"/>
  <c r="D113"/>
  <c r="C113"/>
  <c r="B113"/>
  <c r="A109"/>
  <c r="A108"/>
  <c r="I74"/>
  <c r="H74"/>
  <c r="H69" s="1"/>
  <c r="I72"/>
  <c r="I71"/>
  <c r="I73" s="1"/>
  <c r="H71"/>
  <c r="C70"/>
  <c r="I69"/>
  <c r="I68"/>
  <c r="I70" s="1"/>
  <c r="H68"/>
  <c r="GG58"/>
  <c r="GF58"/>
  <c r="GE58"/>
  <c r="GD58"/>
  <c r="GC58"/>
  <c r="GB58"/>
  <c r="GA58"/>
  <c r="FZ58"/>
  <c r="FY58"/>
  <c r="FX58"/>
  <c r="FW58"/>
  <c r="FV58"/>
  <c r="FU58"/>
  <c r="FT58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EL58"/>
  <c r="EK58"/>
  <c r="EJ58"/>
  <c r="EI58"/>
  <c r="EH58"/>
  <c r="EG58"/>
  <c r="EF58"/>
  <c r="EE58"/>
  <c r="ED58"/>
  <c r="EC58"/>
  <c r="EB58"/>
  <c r="EA58"/>
  <c r="DZ58"/>
  <c r="DY58"/>
  <c r="DX58"/>
  <c r="DW58"/>
  <c r="DV58"/>
  <c r="DU58"/>
  <c r="DT58"/>
  <c r="DS58"/>
  <c r="DR58"/>
  <c r="DQ58"/>
  <c r="DP58"/>
  <c r="DO58"/>
  <c r="DN58"/>
  <c r="DM58"/>
  <c r="DL58"/>
  <c r="DK58"/>
  <c r="DJ58"/>
  <c r="DI58"/>
  <c r="DH58"/>
  <c r="DG58"/>
  <c r="DF58"/>
  <c r="DE58"/>
  <c r="DD58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X58"/>
  <c r="BW58"/>
  <c r="BV58"/>
  <c r="BU58"/>
  <c r="BT58"/>
  <c r="BS58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GG41"/>
  <c r="GF41"/>
  <c r="GE41"/>
  <c r="GD41"/>
  <c r="GC41"/>
  <c r="GB41"/>
  <c r="GA41"/>
  <c r="FZ41"/>
  <c r="FY41"/>
  <c r="FX41"/>
  <c r="FW41"/>
  <c r="FV41"/>
  <c r="FU41"/>
  <c r="FT4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EL41"/>
  <c r="EK41"/>
  <c r="EJ41"/>
  <c r="EI41"/>
  <c r="EH41"/>
  <c r="EG41"/>
  <c r="EF41"/>
  <c r="EE41"/>
  <c r="ED41"/>
  <c r="EC41"/>
  <c r="EB41"/>
  <c r="EA41"/>
  <c r="DZ41"/>
  <c r="DY41"/>
  <c r="DX41"/>
  <c r="DW41"/>
  <c r="DV41"/>
  <c r="DU41"/>
  <c r="DT41"/>
  <c r="DS41"/>
  <c r="DR41"/>
  <c r="DQ41"/>
  <c r="DP41"/>
  <c r="DO41"/>
  <c r="DN41"/>
  <c r="DM41"/>
  <c r="DL41"/>
  <c r="DK41"/>
  <c r="DJ41"/>
  <c r="DI41"/>
  <c r="DH41"/>
  <c r="DG41"/>
  <c r="DF41"/>
  <c r="DE41"/>
  <c r="DD4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X41"/>
  <c r="BW41"/>
  <c r="BV41"/>
  <c r="BU41"/>
  <c r="BT41"/>
  <c r="BS41"/>
  <c r="BR41"/>
  <c r="BQ41"/>
  <c r="BP41"/>
  <c r="BO41"/>
  <c r="BN41"/>
  <c r="BM41"/>
  <c r="BL41"/>
  <c r="BK41"/>
  <c r="BJ41"/>
  <c r="BI41"/>
  <c r="BH41"/>
  <c r="BG41"/>
  <c r="BF41"/>
  <c r="BE41"/>
  <c r="BD41"/>
  <c r="BC41"/>
  <c r="BB41"/>
  <c r="BA41"/>
  <c r="AZ41"/>
  <c r="AY41"/>
  <c r="AX41"/>
  <c r="AW41"/>
  <c r="AV41"/>
  <c r="AU41"/>
  <c r="AT41"/>
  <c r="AS41"/>
  <c r="AR41"/>
  <c r="AQ41"/>
  <c r="AP41"/>
  <c r="AO41"/>
  <c r="AN41"/>
  <c r="AM41"/>
  <c r="AL41"/>
  <c r="AK41"/>
  <c r="AJ41"/>
  <c r="AI41"/>
  <c r="AH41"/>
  <c r="AG41"/>
  <c r="AF41"/>
  <c r="AE41"/>
  <c r="AD41"/>
  <c r="AC41"/>
  <c r="AB41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GG1"/>
  <c r="GF1"/>
  <c r="GE1"/>
  <c r="GD1"/>
  <c r="GC1"/>
  <c r="GB1"/>
  <c r="GA1"/>
  <c r="FZ1"/>
  <c r="FY1"/>
  <c r="FX1"/>
  <c r="FW1"/>
  <c r="FV1"/>
  <c r="FU1"/>
  <c r="FT1"/>
  <c r="FS1"/>
  <c r="FR1"/>
  <c r="FQ1"/>
  <c r="FP1"/>
  <c r="FO1"/>
  <c r="FN1"/>
  <c r="FM1"/>
  <c r="FL1"/>
  <c r="FK1"/>
  <c r="FJ1"/>
  <c r="FI1"/>
  <c r="FH1"/>
  <c r="FG1"/>
  <c r="FF1"/>
  <c r="FE1"/>
  <c r="FD1"/>
  <c r="FC1"/>
  <c r="FB1"/>
  <c r="FA1"/>
  <c r="EZ1"/>
  <c r="EY1"/>
  <c r="EX1"/>
  <c r="EW1"/>
  <c r="EV1"/>
  <c r="EU1"/>
  <c r="ET1"/>
  <c r="ES1"/>
  <c r="ER1"/>
  <c r="EQ1"/>
  <c r="EP1"/>
  <c r="EO1"/>
  <c r="EN1"/>
  <c r="EM1"/>
  <c r="EL1"/>
  <c r="EK1"/>
  <c r="EJ1"/>
  <c r="EI1"/>
  <c r="EH1"/>
  <c r="EG1"/>
  <c r="EF1"/>
  <c r="EE1"/>
  <c r="ED1"/>
  <c r="EC1"/>
  <c r="Q39" i="4"/>
  <c r="N39"/>
  <c r="Q38"/>
  <c r="N38"/>
  <c r="Q37"/>
  <c r="N37"/>
  <c r="Q36"/>
  <c r="N36"/>
  <c r="Q35"/>
  <c r="N35"/>
  <c r="Q34"/>
  <c r="N34"/>
  <c r="Q33"/>
  <c r="N33"/>
  <c r="Q32"/>
  <c r="N32"/>
  <c r="Q31"/>
  <c r="N31"/>
  <c r="Q30"/>
  <c r="N30"/>
  <c r="Q29"/>
  <c r="N29"/>
  <c r="H29"/>
  <c r="E29"/>
  <c r="Q28"/>
  <c r="N28"/>
  <c r="H28"/>
  <c r="E28"/>
  <c r="Q27"/>
  <c r="N27"/>
  <c r="H27"/>
  <c r="E27"/>
  <c r="Q26"/>
  <c r="N26"/>
  <c r="H26"/>
  <c r="E26"/>
  <c r="Q25"/>
  <c r="N25"/>
  <c r="H25"/>
  <c r="E25"/>
  <c r="Q24"/>
  <c r="N24"/>
  <c r="H24"/>
  <c r="E24"/>
  <c r="Q23"/>
  <c r="N23"/>
  <c r="H23"/>
  <c r="E23"/>
  <c r="Q22"/>
  <c r="N22"/>
  <c r="H22"/>
  <c r="E22"/>
  <c r="Q21"/>
  <c r="N21"/>
  <c r="H21"/>
  <c r="E21"/>
  <c r="Q20"/>
  <c r="N20"/>
  <c r="E20"/>
  <c r="Q19"/>
  <c r="N19"/>
  <c r="E19"/>
  <c r="Q18"/>
  <c r="N18"/>
  <c r="H18"/>
  <c r="E18"/>
  <c r="Q17"/>
  <c r="N17"/>
  <c r="H17"/>
  <c r="E17"/>
  <c r="Q16"/>
  <c r="N16"/>
  <c r="H16"/>
  <c r="E16"/>
  <c r="H10"/>
  <c r="E10"/>
  <c r="H9"/>
  <c r="E9"/>
  <c r="H8"/>
  <c r="E8"/>
  <c r="C104" i="8" l="1"/>
  <c r="N13" i="4" s="1"/>
  <c r="R13" s="1"/>
  <c r="C104" i="6"/>
  <c r="E7" i="4"/>
  <c r="M13"/>
  <c r="C85" i="8"/>
  <c r="C91" s="1"/>
  <c r="C53"/>
  <c r="C97" s="1"/>
  <c r="C46" i="7"/>
  <c r="C51" s="1"/>
  <c r="C95" s="1"/>
  <c r="H73"/>
  <c r="C65"/>
  <c r="C83"/>
  <c r="C89" s="1"/>
  <c r="A110"/>
  <c r="AL116" s="1"/>
  <c r="Q129"/>
  <c r="Q123" s="1"/>
  <c r="C81" i="6"/>
  <c r="C85" s="1"/>
  <c r="C91" s="1"/>
  <c r="C53"/>
  <c r="C97" s="1"/>
  <c r="C43" i="5"/>
  <c r="C79" s="1"/>
  <c r="C83" s="1"/>
  <c r="C89" s="1"/>
  <c r="C46"/>
  <c r="C51" s="1"/>
  <c r="C95" s="1"/>
  <c r="H70"/>
  <c r="H72"/>
  <c r="H73" s="1"/>
  <c r="C65"/>
  <c r="A110"/>
  <c r="C115" s="1"/>
  <c r="B13" i="4" l="1"/>
  <c r="C98" i="7"/>
  <c r="EB117" i="5"/>
  <c r="B5" i="4"/>
  <c r="C98" i="5"/>
  <c r="C106" i="8"/>
  <c r="C106" i="6"/>
  <c r="EA114" i="5"/>
  <c r="EB117" i="7"/>
  <c r="EB116"/>
  <c r="EB114"/>
  <c r="EB1" s="1"/>
  <c r="EB115"/>
  <c r="EA117"/>
  <c r="EA116"/>
  <c r="EA114"/>
  <c r="EA115"/>
  <c r="DZ117"/>
  <c r="DZ116"/>
  <c r="DZ114"/>
  <c r="DZ115"/>
  <c r="DY115"/>
  <c r="DY116"/>
  <c r="DY114"/>
  <c r="DY117"/>
  <c r="DX117"/>
  <c r="DX116"/>
  <c r="DX114"/>
  <c r="DX115"/>
  <c r="DW117"/>
  <c r="DW116"/>
  <c r="DW114"/>
  <c r="DW115"/>
  <c r="DV117"/>
  <c r="DV116"/>
  <c r="DV114"/>
  <c r="DV115"/>
  <c r="DU115"/>
  <c r="DU116"/>
  <c r="DU114"/>
  <c r="DU117"/>
  <c r="DT117"/>
  <c r="DT116"/>
  <c r="DT114"/>
  <c r="DT115"/>
  <c r="DS117"/>
  <c r="DS116"/>
  <c r="DS114"/>
  <c r="DS115"/>
  <c r="DR117"/>
  <c r="DR116"/>
  <c r="DR114"/>
  <c r="DR115"/>
  <c r="DQ115"/>
  <c r="DQ116"/>
  <c r="DQ114"/>
  <c r="DQ117"/>
  <c r="DP117"/>
  <c r="DP116"/>
  <c r="DP114"/>
  <c r="DP115"/>
  <c r="DO117"/>
  <c r="DO116"/>
  <c r="DO114"/>
  <c r="DO115"/>
  <c r="DN117"/>
  <c r="DN116"/>
  <c r="DN114"/>
  <c r="DN115"/>
  <c r="DM115"/>
  <c r="DM116"/>
  <c r="DM114"/>
  <c r="DM117"/>
  <c r="DL117"/>
  <c r="DL116"/>
  <c r="DL114"/>
  <c r="DL115"/>
  <c r="DK117"/>
  <c r="DK116"/>
  <c r="DK114"/>
  <c r="DK115"/>
  <c r="DJ116"/>
  <c r="DJ117"/>
  <c r="DJ114"/>
  <c r="DJ115"/>
  <c r="DI115"/>
  <c r="DI116"/>
  <c r="DI114"/>
  <c r="DI117"/>
  <c r="DH117"/>
  <c r="DH116"/>
  <c r="DH114"/>
  <c r="DH115"/>
  <c r="DG117"/>
  <c r="DG116"/>
  <c r="DG114"/>
  <c r="DG115"/>
  <c r="DE115"/>
  <c r="DF117"/>
  <c r="DF114"/>
  <c r="DF115"/>
  <c r="DD114"/>
  <c r="DF116"/>
  <c r="DE116"/>
  <c r="DE114"/>
  <c r="DE117"/>
  <c r="DD115"/>
  <c r="DC114"/>
  <c r="DD117"/>
  <c r="DC115"/>
  <c r="DD116"/>
  <c r="DC117"/>
  <c r="DC116"/>
  <c r="DB117"/>
  <c r="DB116"/>
  <c r="DB114"/>
  <c r="DB115"/>
  <c r="DA115"/>
  <c r="DA116"/>
  <c r="DA114"/>
  <c r="DA117"/>
  <c r="CZ117"/>
  <c r="CZ116"/>
  <c r="CZ114"/>
  <c r="CZ115"/>
  <c r="CY117"/>
  <c r="CY116"/>
  <c r="CY114"/>
  <c r="CY115"/>
  <c r="CX117"/>
  <c r="CX116"/>
  <c r="CX114"/>
  <c r="CX115"/>
  <c r="CV114"/>
  <c r="CW115"/>
  <c r="CV115"/>
  <c r="CW116"/>
  <c r="CW114"/>
  <c r="CW117"/>
  <c r="CV117"/>
  <c r="CV116"/>
  <c r="CU117"/>
  <c r="CU116"/>
  <c r="CU114"/>
  <c r="CU115"/>
  <c r="CT117"/>
  <c r="CT116"/>
  <c r="CT114"/>
  <c r="CT115"/>
  <c r="CS117"/>
  <c r="CR114"/>
  <c r="CS115"/>
  <c r="CR115"/>
  <c r="CS116"/>
  <c r="CS114"/>
  <c r="CR117"/>
  <c r="CR116"/>
  <c r="CQ117"/>
  <c r="CQ116"/>
  <c r="CQ114"/>
  <c r="CQ115"/>
  <c r="CP117"/>
  <c r="CP116"/>
  <c r="CP114"/>
  <c r="CP115"/>
  <c r="CO115"/>
  <c r="CO116"/>
  <c r="CO114"/>
  <c r="CO117"/>
  <c r="CN117"/>
  <c r="CN116"/>
  <c r="CN114"/>
  <c r="CN115"/>
  <c r="CM117"/>
  <c r="CM116"/>
  <c r="CM114"/>
  <c r="CM115"/>
  <c r="CL117"/>
  <c r="CL116"/>
  <c r="CL114"/>
  <c r="CL115"/>
  <c r="CK115"/>
  <c r="CK116"/>
  <c r="CK114"/>
  <c r="CK117"/>
  <c r="CJ117"/>
  <c r="CJ116"/>
  <c r="CJ114"/>
  <c r="CJ115"/>
  <c r="CI117"/>
  <c r="CI116"/>
  <c r="CI114"/>
  <c r="CI115"/>
  <c r="CG117"/>
  <c r="CH117"/>
  <c r="CH116"/>
  <c r="CH114"/>
  <c r="CH115"/>
  <c r="CG115"/>
  <c r="CG116"/>
  <c r="CG114"/>
  <c r="CF114"/>
  <c r="CF115"/>
  <c r="CE114"/>
  <c r="CF117"/>
  <c r="CE115"/>
  <c r="CF116"/>
  <c r="CE117"/>
  <c r="CE116"/>
  <c r="CD117"/>
  <c r="CD116"/>
  <c r="CD114"/>
  <c r="CD115"/>
  <c r="CC115"/>
  <c r="CC116"/>
  <c r="CC114"/>
  <c r="CC117"/>
  <c r="CA114"/>
  <c r="CB117"/>
  <c r="CB116"/>
  <c r="CB114"/>
  <c r="CB115"/>
  <c r="CA117"/>
  <c r="CA116"/>
  <c r="CA115"/>
  <c r="BZ117"/>
  <c r="BZ116"/>
  <c r="BZ114"/>
  <c r="BZ115"/>
  <c r="BY115"/>
  <c r="BY116"/>
  <c r="BY114"/>
  <c r="BY117"/>
  <c r="BW116"/>
  <c r="BX117"/>
  <c r="BU114"/>
  <c r="BX116"/>
  <c r="BX114"/>
  <c r="BX115"/>
  <c r="BV117"/>
  <c r="BW117"/>
  <c r="BW114"/>
  <c r="BW115"/>
  <c r="BV116"/>
  <c r="BV114"/>
  <c r="BV115"/>
  <c r="BU115"/>
  <c r="BU116"/>
  <c r="BU117"/>
  <c r="BT117"/>
  <c r="BT116"/>
  <c r="BT114"/>
  <c r="BT115"/>
  <c r="BS117"/>
  <c r="BS116"/>
  <c r="BS114"/>
  <c r="BS115"/>
  <c r="BR117"/>
  <c r="BR116"/>
  <c r="BR114"/>
  <c r="BR115"/>
  <c r="BQ115"/>
  <c r="BQ116"/>
  <c r="BQ114"/>
  <c r="BQ117"/>
  <c r="BP117"/>
  <c r="BP116"/>
  <c r="BP114"/>
  <c r="BP115"/>
  <c r="BO117"/>
  <c r="BO116"/>
  <c r="BO114"/>
  <c r="BO115"/>
  <c r="BN117"/>
  <c r="BN116"/>
  <c r="BN114"/>
  <c r="BN115"/>
  <c r="BM115"/>
  <c r="BM116"/>
  <c r="BM114"/>
  <c r="BM117"/>
  <c r="BL117"/>
  <c r="BL116"/>
  <c r="BL114"/>
  <c r="BL115"/>
  <c r="BJ117"/>
  <c r="BK117"/>
  <c r="BK116"/>
  <c r="BK114"/>
  <c r="BK115"/>
  <c r="BI116"/>
  <c r="BJ116"/>
  <c r="BI114"/>
  <c r="BJ114"/>
  <c r="BJ115"/>
  <c r="BI117"/>
  <c r="BI115"/>
  <c r="BH114"/>
  <c r="BH115"/>
  <c r="BH117"/>
  <c r="BH116"/>
  <c r="BF116"/>
  <c r="BG117"/>
  <c r="BF114"/>
  <c r="BG116"/>
  <c r="BF115"/>
  <c r="BG114"/>
  <c r="BG115"/>
  <c r="BE114"/>
  <c r="BF117"/>
  <c r="BE117"/>
  <c r="BE115"/>
  <c r="BE116"/>
  <c r="BC115"/>
  <c r="BD114"/>
  <c r="BD115"/>
  <c r="J114"/>
  <c r="BC116"/>
  <c r="BD117"/>
  <c r="BC114"/>
  <c r="BD116"/>
  <c r="BA116"/>
  <c r="BC117"/>
  <c r="BB117"/>
  <c r="BA114"/>
  <c r="BB116"/>
  <c r="BA117"/>
  <c r="BB114"/>
  <c r="BB115"/>
  <c r="AZ114"/>
  <c r="BA115"/>
  <c r="R117"/>
  <c r="AY114"/>
  <c r="AZ117"/>
  <c r="AY115"/>
  <c r="AZ116"/>
  <c r="AZ115"/>
  <c r="AY117"/>
  <c r="AY116"/>
  <c r="AH117"/>
  <c r="V115"/>
  <c r="AX115"/>
  <c r="AD116"/>
  <c r="AX117"/>
  <c r="N117"/>
  <c r="S115"/>
  <c r="AX116"/>
  <c r="AX114"/>
  <c r="AL115"/>
  <c r="AI116"/>
  <c r="Z117"/>
  <c r="B117"/>
  <c r="B116"/>
  <c r="F115"/>
  <c r="O117"/>
  <c r="T115"/>
  <c r="AV116"/>
  <c r="AW115"/>
  <c r="AH116"/>
  <c r="AD114"/>
  <c r="AD117"/>
  <c r="J117"/>
  <c r="N116"/>
  <c r="J115"/>
  <c r="B114"/>
  <c r="AN117"/>
  <c r="AV114"/>
  <c r="AW116"/>
  <c r="AV115"/>
  <c r="AW114"/>
  <c r="AW117"/>
  <c r="AU114"/>
  <c r="AV117"/>
  <c r="V117"/>
  <c r="F117"/>
  <c r="R116"/>
  <c r="Z115"/>
  <c r="AH114"/>
  <c r="S117"/>
  <c r="AE115"/>
  <c r="AJ115"/>
  <c r="AG116"/>
  <c r="AU117"/>
  <c r="AA116"/>
  <c r="X117"/>
  <c r="AO117"/>
  <c r="AU116"/>
  <c r="AU115"/>
  <c r="V116"/>
  <c r="F116"/>
  <c r="AD115"/>
  <c r="N115"/>
  <c r="AL114"/>
  <c r="R114"/>
  <c r="AE117"/>
  <c r="AM116"/>
  <c r="K116"/>
  <c r="AA114"/>
  <c r="X116"/>
  <c r="P114"/>
  <c r="AK116"/>
  <c r="AS116"/>
  <c r="AT117"/>
  <c r="Z116"/>
  <c r="J116"/>
  <c r="AH115"/>
  <c r="R115"/>
  <c r="B115"/>
  <c r="V114"/>
  <c r="AI117"/>
  <c r="K117"/>
  <c r="S116"/>
  <c r="AM114"/>
  <c r="AN116"/>
  <c r="AF114"/>
  <c r="AK117"/>
  <c r="AS114"/>
  <c r="AT116"/>
  <c r="AS117"/>
  <c r="AT114"/>
  <c r="AT115"/>
  <c r="AR114"/>
  <c r="AS115"/>
  <c r="Z114"/>
  <c r="F114"/>
  <c r="AA117"/>
  <c r="C117"/>
  <c r="W116"/>
  <c r="AI115"/>
  <c r="C115"/>
  <c r="G114"/>
  <c r="D117"/>
  <c r="AN115"/>
  <c r="AN114"/>
  <c r="M117"/>
  <c r="AO115"/>
  <c r="AR117"/>
  <c r="G116"/>
  <c r="O115"/>
  <c r="W114"/>
  <c r="T117"/>
  <c r="P116"/>
  <c r="P115"/>
  <c r="L114"/>
  <c r="U117"/>
  <c r="E116"/>
  <c r="AR116"/>
  <c r="AR115"/>
  <c r="N114"/>
  <c r="AM117"/>
  <c r="W117"/>
  <c r="G117"/>
  <c r="AE116"/>
  <c r="O116"/>
  <c r="AM115"/>
  <c r="W115"/>
  <c r="G115"/>
  <c r="AE114"/>
  <c r="K114"/>
  <c r="AF117"/>
  <c r="H117"/>
  <c r="AB116"/>
  <c r="H116"/>
  <c r="X115"/>
  <c r="D115"/>
  <c r="X114"/>
  <c r="Y117"/>
  <c r="E117"/>
  <c r="Q116"/>
  <c r="AO114"/>
  <c r="AQ117"/>
  <c r="C116"/>
  <c r="AA115"/>
  <c r="K115"/>
  <c r="AI114"/>
  <c r="O114"/>
  <c r="AJ117"/>
  <c r="P117"/>
  <c r="AF116"/>
  <c r="L116"/>
  <c r="AF115"/>
  <c r="H115"/>
  <c r="AB114"/>
  <c r="H114"/>
  <c r="AC117"/>
  <c r="I117"/>
  <c r="U116"/>
  <c r="M115"/>
  <c r="AQ116"/>
  <c r="AQ114"/>
  <c r="AQ115"/>
  <c r="S114"/>
  <c r="S1" s="1"/>
  <c r="C114"/>
  <c r="AB117"/>
  <c r="L117"/>
  <c r="AJ116"/>
  <c r="T116"/>
  <c r="D116"/>
  <c r="AB115"/>
  <c r="L115"/>
  <c r="AJ114"/>
  <c r="T114"/>
  <c r="D114"/>
  <c r="AG117"/>
  <c r="Q117"/>
  <c r="AO116"/>
  <c r="Y116"/>
  <c r="I116"/>
  <c r="U115"/>
  <c r="I114"/>
  <c r="AP117"/>
  <c r="AC116"/>
  <c r="M116"/>
  <c r="AG115"/>
  <c r="AK114"/>
  <c r="AP116"/>
  <c r="AP114"/>
  <c r="AP115"/>
  <c r="AK115"/>
  <c r="AL117"/>
  <c r="AL1" s="1"/>
  <c r="AG114"/>
  <c r="AC115"/>
  <c r="Y115"/>
  <c r="Q114"/>
  <c r="Q115"/>
  <c r="Y114"/>
  <c r="I115"/>
  <c r="U114"/>
  <c r="E114"/>
  <c r="C13" i="4"/>
  <c r="AD1" i="7"/>
  <c r="AE1"/>
  <c r="AH1"/>
  <c r="F1"/>
  <c r="AN1"/>
  <c r="E115"/>
  <c r="AC114"/>
  <c r="M114"/>
  <c r="EB116" i="5"/>
  <c r="EB115"/>
  <c r="EB114"/>
  <c r="EB1" s="1"/>
  <c r="EA117"/>
  <c r="EA115"/>
  <c r="EA116"/>
  <c r="DY114"/>
  <c r="DZ116"/>
  <c r="DZ117"/>
  <c r="DZ114"/>
  <c r="DZ115"/>
  <c r="DY115"/>
  <c r="DY117"/>
  <c r="DY116"/>
  <c r="DX117"/>
  <c r="DX116"/>
  <c r="DX115"/>
  <c r="DX114"/>
  <c r="DV116"/>
  <c r="DW117"/>
  <c r="DW114"/>
  <c r="DW115"/>
  <c r="DW116"/>
  <c r="DV117"/>
  <c r="DV114"/>
  <c r="DV115"/>
  <c r="DU115"/>
  <c r="DU114"/>
  <c r="DU117"/>
  <c r="DU116"/>
  <c r="DT116"/>
  <c r="DT117"/>
  <c r="DT115"/>
  <c r="DT114"/>
  <c r="DS115"/>
  <c r="DS116"/>
  <c r="DR116"/>
  <c r="DS117"/>
  <c r="DS114"/>
  <c r="DR117"/>
  <c r="DR114"/>
  <c r="DR115"/>
  <c r="DP117"/>
  <c r="DQ115"/>
  <c r="DQ114"/>
  <c r="DQ117"/>
  <c r="DQ116"/>
  <c r="DP116"/>
  <c r="DP115"/>
  <c r="DP114"/>
  <c r="DN114"/>
  <c r="DO117"/>
  <c r="DO114"/>
  <c r="DO115"/>
  <c r="DO116"/>
  <c r="DN115"/>
  <c r="DM117"/>
  <c r="DN117"/>
  <c r="DL117"/>
  <c r="DN116"/>
  <c r="DM114"/>
  <c r="DK117"/>
  <c r="DM115"/>
  <c r="DM116"/>
  <c r="DL116"/>
  <c r="DL115"/>
  <c r="DL114"/>
  <c r="DK114"/>
  <c r="DK115"/>
  <c r="DK116"/>
  <c r="DJ117"/>
  <c r="DJ116"/>
  <c r="DJ114"/>
  <c r="DJ115"/>
  <c r="DI115"/>
  <c r="DI114"/>
  <c r="DI117"/>
  <c r="DI116"/>
  <c r="DG114"/>
  <c r="DH117"/>
  <c r="DH116"/>
  <c r="DH115"/>
  <c r="DH114"/>
  <c r="DF116"/>
  <c r="DG117"/>
  <c r="DG115"/>
  <c r="DG116"/>
  <c r="DF117"/>
  <c r="DF114"/>
  <c r="DF115"/>
  <c r="DE115"/>
  <c r="DE114"/>
  <c r="DE117"/>
  <c r="DE116"/>
  <c r="DD117"/>
  <c r="DD116"/>
  <c r="DD115"/>
  <c r="DD114"/>
  <c r="DB117"/>
  <c r="DC117"/>
  <c r="DC114"/>
  <c r="DC115"/>
  <c r="DC116"/>
  <c r="DB116"/>
  <c r="DB114"/>
  <c r="DB115"/>
  <c r="CZ116"/>
  <c r="DA114"/>
  <c r="CY114"/>
  <c r="DA115"/>
  <c r="DA117"/>
  <c r="DA116"/>
  <c r="CZ117"/>
  <c r="CZ115"/>
  <c r="CZ114"/>
  <c r="CY117"/>
  <c r="CY115"/>
  <c r="CY116"/>
  <c r="CW115"/>
  <c r="CX117"/>
  <c r="CX116"/>
  <c r="CX114"/>
  <c r="CX115"/>
  <c r="CW114"/>
  <c r="CW117"/>
  <c r="CW116"/>
  <c r="CV117"/>
  <c r="CV116"/>
  <c r="CV115"/>
  <c r="CV114"/>
  <c r="CT117"/>
  <c r="CU114"/>
  <c r="CU117"/>
  <c r="CU115"/>
  <c r="CU116"/>
  <c r="CT116"/>
  <c r="CT114"/>
  <c r="CT115"/>
  <c r="CR115"/>
  <c r="CS115"/>
  <c r="CS114"/>
  <c r="CS117"/>
  <c r="CS116"/>
  <c r="CR114"/>
  <c r="CQ117"/>
  <c r="CR117"/>
  <c r="CP116"/>
  <c r="CR116"/>
  <c r="CQ114"/>
  <c r="CQ115"/>
  <c r="CQ116"/>
  <c r="CP117"/>
  <c r="CP114"/>
  <c r="CP115"/>
  <c r="CO115"/>
  <c r="CO114"/>
  <c r="CO117"/>
  <c r="CO116"/>
  <c r="CN117"/>
  <c r="CN116"/>
  <c r="CN115"/>
  <c r="CN114"/>
  <c r="CL115"/>
  <c r="CM114"/>
  <c r="CM117"/>
  <c r="CM115"/>
  <c r="CM116"/>
  <c r="CL117"/>
  <c r="CL116"/>
  <c r="CL114"/>
  <c r="CK117"/>
  <c r="CK116"/>
  <c r="CK115"/>
  <c r="CJ117"/>
  <c r="CK114"/>
  <c r="CJ116"/>
  <c r="CJ115"/>
  <c r="CJ114"/>
  <c r="CI117"/>
  <c r="CI114"/>
  <c r="CI115"/>
  <c r="CI116"/>
  <c r="CH117"/>
  <c r="CH116"/>
  <c r="CH114"/>
  <c r="CH115"/>
  <c r="CF116"/>
  <c r="CG115"/>
  <c r="CG114"/>
  <c r="CG117"/>
  <c r="CG116"/>
  <c r="CF117"/>
  <c r="CF115"/>
  <c r="CF114"/>
  <c r="CE117"/>
  <c r="CE114"/>
  <c r="CE115"/>
  <c r="CE116"/>
  <c r="CC115"/>
  <c r="CD117"/>
  <c r="CD116"/>
  <c r="CD114"/>
  <c r="CD115"/>
  <c r="CC114"/>
  <c r="CC117"/>
  <c r="CC116"/>
  <c r="CA115"/>
  <c r="CB117"/>
  <c r="CB116"/>
  <c r="CB115"/>
  <c r="CB114"/>
  <c r="CA116"/>
  <c r="BZ117"/>
  <c r="CA117"/>
  <c r="BY117"/>
  <c r="CA114"/>
  <c r="BZ116"/>
  <c r="BZ114"/>
  <c r="BZ115"/>
  <c r="BY116"/>
  <c r="BX117"/>
  <c r="BY115"/>
  <c r="BW114"/>
  <c r="BY114"/>
  <c r="BX116"/>
  <c r="BX115"/>
  <c r="BX114"/>
  <c r="BW117"/>
  <c r="BW115"/>
  <c r="BW116"/>
  <c r="BV116"/>
  <c r="BV117"/>
  <c r="BV114"/>
  <c r="BV115"/>
  <c r="BU115"/>
  <c r="BU114"/>
  <c r="BU117"/>
  <c r="BU116"/>
  <c r="BS114"/>
  <c r="BT117"/>
  <c r="BR117"/>
  <c r="BT116"/>
  <c r="BT115"/>
  <c r="BT114"/>
  <c r="BS117"/>
  <c r="BS116"/>
  <c r="BS115"/>
  <c r="BQ114"/>
  <c r="BR116"/>
  <c r="BR114"/>
  <c r="BR115"/>
  <c r="BQ115"/>
  <c r="BQ117"/>
  <c r="BQ116"/>
  <c r="BP117"/>
  <c r="BP116"/>
  <c r="BP115"/>
  <c r="BP114"/>
  <c r="BO116"/>
  <c r="BN117"/>
  <c r="BO117"/>
  <c r="BO114"/>
  <c r="BO115"/>
  <c r="BN116"/>
  <c r="BN114"/>
  <c r="BN115"/>
  <c r="BM114"/>
  <c r="BM115"/>
  <c r="BM117"/>
  <c r="BM116"/>
  <c r="BK114"/>
  <c r="BL117"/>
  <c r="BL116"/>
  <c r="BL115"/>
  <c r="BL114"/>
  <c r="BJ117"/>
  <c r="BK117"/>
  <c r="BK115"/>
  <c r="BK116"/>
  <c r="BJ116"/>
  <c r="BJ114"/>
  <c r="BJ115"/>
  <c r="BH117"/>
  <c r="BI115"/>
  <c r="BI114"/>
  <c r="BI117"/>
  <c r="BI116"/>
  <c r="BH116"/>
  <c r="BH115"/>
  <c r="BH114"/>
  <c r="BG117"/>
  <c r="BG114"/>
  <c r="BG115"/>
  <c r="BG116"/>
  <c r="BF117"/>
  <c r="BF116"/>
  <c r="BF114"/>
  <c r="BF115"/>
  <c r="BE114"/>
  <c r="BE115"/>
  <c r="BE117"/>
  <c r="BE116"/>
  <c r="BC114"/>
  <c r="BD116"/>
  <c r="BD117"/>
  <c r="BD115"/>
  <c r="BD114"/>
  <c r="BC117"/>
  <c r="BC115"/>
  <c r="BC116"/>
  <c r="BB116"/>
  <c r="BB117"/>
  <c r="BB114"/>
  <c r="BB115"/>
  <c r="AZ116"/>
  <c r="BA114"/>
  <c r="BA115"/>
  <c r="BA117"/>
  <c r="BA116"/>
  <c r="AZ117"/>
  <c r="AZ115"/>
  <c r="AZ114"/>
  <c r="AX116"/>
  <c r="AY114"/>
  <c r="AY117"/>
  <c r="AY115"/>
  <c r="AY116"/>
  <c r="AX117"/>
  <c r="F115"/>
  <c r="AX114"/>
  <c r="AX115"/>
  <c r="AV117"/>
  <c r="AW114"/>
  <c r="AW115"/>
  <c r="F116"/>
  <c r="G114"/>
  <c r="AA115"/>
  <c r="AH116"/>
  <c r="AV114"/>
  <c r="AW117"/>
  <c r="S117"/>
  <c r="AU116"/>
  <c r="AW116"/>
  <c r="AU117"/>
  <c r="AV116"/>
  <c r="AU115"/>
  <c r="AV115"/>
  <c r="AU114"/>
  <c r="AO116"/>
  <c r="AS114"/>
  <c r="AT116"/>
  <c r="J117"/>
  <c r="AD114"/>
  <c r="AN115"/>
  <c r="AS117"/>
  <c r="AT117"/>
  <c r="AT114"/>
  <c r="AT115"/>
  <c r="AS115"/>
  <c r="AM115"/>
  <c r="AN114"/>
  <c r="AS116"/>
  <c r="AQ117"/>
  <c r="AR116"/>
  <c r="AH117"/>
  <c r="AL115"/>
  <c r="O117"/>
  <c r="AN117"/>
  <c r="AO115"/>
  <c r="AQ115"/>
  <c r="AR117"/>
  <c r="AQ116"/>
  <c r="AR115"/>
  <c r="AR114"/>
  <c r="AQ114"/>
  <c r="AP117"/>
  <c r="AP116"/>
  <c r="N116"/>
  <c r="O116"/>
  <c r="AN116"/>
  <c r="AO114"/>
  <c r="R117"/>
  <c r="R115"/>
  <c r="F114"/>
  <c r="O114"/>
  <c r="AO117"/>
  <c r="AP114"/>
  <c r="AD117"/>
  <c r="AD116"/>
  <c r="V115"/>
  <c r="V114"/>
  <c r="AM116"/>
  <c r="AM114"/>
  <c r="P117"/>
  <c r="AJ114"/>
  <c r="AK115"/>
  <c r="AP115"/>
  <c r="AK116"/>
  <c r="N117"/>
  <c r="V116"/>
  <c r="Z115"/>
  <c r="AL114"/>
  <c r="AM117"/>
  <c r="S116"/>
  <c r="G115"/>
  <c r="D115"/>
  <c r="AC115"/>
  <c r="AL116"/>
  <c r="M114"/>
  <c r="Z117"/>
  <c r="B117"/>
  <c r="R116"/>
  <c r="AH115"/>
  <c r="J115"/>
  <c r="Z114"/>
  <c r="AI117"/>
  <c r="AE116"/>
  <c r="AI115"/>
  <c r="AI114"/>
  <c r="AB117"/>
  <c r="AJ115"/>
  <c r="AB114"/>
  <c r="I116"/>
  <c r="AL117"/>
  <c r="V117"/>
  <c r="F117"/>
  <c r="Z116"/>
  <c r="J116"/>
  <c r="AD115"/>
  <c r="N115"/>
  <c r="AH114"/>
  <c r="N114"/>
  <c r="AA117"/>
  <c r="AI116"/>
  <c r="G116"/>
  <c r="W115"/>
  <c r="W114"/>
  <c r="AJ117"/>
  <c r="AJ116"/>
  <c r="AK117"/>
  <c r="AK114"/>
  <c r="AF116"/>
  <c r="J114"/>
  <c r="AE117"/>
  <c r="K117"/>
  <c r="W116"/>
  <c r="S115"/>
  <c r="AA114"/>
  <c r="L117"/>
  <c r="H116"/>
  <c r="R114"/>
  <c r="W117"/>
  <c r="G117"/>
  <c r="AA116"/>
  <c r="K116"/>
  <c r="AE115"/>
  <c r="K115"/>
  <c r="AE114"/>
  <c r="K114"/>
  <c r="AF117"/>
  <c r="H117"/>
  <c r="X116"/>
  <c r="L115"/>
  <c r="AF114"/>
  <c r="AG117"/>
  <c r="O115"/>
  <c r="S114"/>
  <c r="X117"/>
  <c r="L116"/>
  <c r="AF115"/>
  <c r="AG116"/>
  <c r="AG115"/>
  <c r="AG114"/>
  <c r="L114"/>
  <c r="Q117"/>
  <c r="AC116"/>
  <c r="T117"/>
  <c r="D117"/>
  <c r="AB116"/>
  <c r="D116"/>
  <c r="AB115"/>
  <c r="Y116"/>
  <c r="T116"/>
  <c r="P115"/>
  <c r="D114"/>
  <c r="AC117"/>
  <c r="Y115"/>
  <c r="AC114"/>
  <c r="P116"/>
  <c r="X115"/>
  <c r="T114"/>
  <c r="M117"/>
  <c r="Q115"/>
  <c r="T115"/>
  <c r="X114"/>
  <c r="Y117"/>
  <c r="Q116"/>
  <c r="E115"/>
  <c r="Y114"/>
  <c r="U117"/>
  <c r="U116"/>
  <c r="U115"/>
  <c r="U114"/>
  <c r="P114"/>
  <c r="Q114"/>
  <c r="E117"/>
  <c r="M116"/>
  <c r="H114"/>
  <c r="E116"/>
  <c r="M115"/>
  <c r="H115"/>
  <c r="I117"/>
  <c r="I115"/>
  <c r="I114"/>
  <c r="E114"/>
  <c r="C5" i="4"/>
  <c r="B116" i="5"/>
  <c r="B114"/>
  <c r="C116"/>
  <c r="C114"/>
  <c r="B115"/>
  <c r="C117"/>
  <c r="AJ1" i="7" l="1"/>
  <c r="Z1"/>
  <c r="B1"/>
  <c r="AO1" i="5"/>
  <c r="DX1"/>
  <c r="EA1"/>
  <c r="AK1"/>
  <c r="AF1" i="7"/>
  <c r="N1"/>
  <c r="AA1"/>
  <c r="DG1"/>
  <c r="DH1"/>
  <c r="DI1"/>
  <c r="DK1"/>
  <c r="DM1"/>
  <c r="DN1"/>
  <c r="DO1"/>
  <c r="DP1"/>
  <c r="DQ1"/>
  <c r="DS1"/>
  <c r="DT1"/>
  <c r="DU1"/>
  <c r="DV1"/>
  <c r="DW1"/>
  <c r="DX1"/>
  <c r="DY1"/>
  <c r="DZ1"/>
  <c r="EA1"/>
  <c r="W1"/>
  <c r="M1"/>
  <c r="AK1"/>
  <c r="DR1"/>
  <c r="DL1"/>
  <c r="DJ1"/>
  <c r="DF1"/>
  <c r="DD1"/>
  <c r="DE1"/>
  <c r="DB1"/>
  <c r="DC1"/>
  <c r="CZ1"/>
  <c r="DA1"/>
  <c r="CV1"/>
  <c r="CY1"/>
  <c r="CX1"/>
  <c r="CW1"/>
  <c r="CK1"/>
  <c r="CL1"/>
  <c r="CT1"/>
  <c r="CU1"/>
  <c r="CS1"/>
  <c r="CM1"/>
  <c r="CP1"/>
  <c r="CQ1"/>
  <c r="CR1"/>
  <c r="CO1"/>
  <c r="T1"/>
  <c r="D1"/>
  <c r="K1"/>
  <c r="CN1"/>
  <c r="H1"/>
  <c r="X1"/>
  <c r="O1"/>
  <c r="AM1"/>
  <c r="R1"/>
  <c r="AO1"/>
  <c r="AB1"/>
  <c r="P1"/>
  <c r="G1"/>
  <c r="C1"/>
  <c r="V1"/>
  <c r="J1"/>
  <c r="AI1"/>
  <c r="AC1"/>
  <c r="CI1"/>
  <c r="CJ1"/>
  <c r="E1"/>
  <c r="CE1"/>
  <c r="CG1"/>
  <c r="CH1"/>
  <c r="CA1"/>
  <c r="CF1"/>
  <c r="CC1"/>
  <c r="CD1"/>
  <c r="CB1"/>
  <c r="BZ1"/>
  <c r="BY1"/>
  <c r="BW1"/>
  <c r="BX1"/>
  <c r="L1"/>
  <c r="BL1"/>
  <c r="BV1"/>
  <c r="BN1"/>
  <c r="BP1"/>
  <c r="BQ1"/>
  <c r="BR1"/>
  <c r="BU1"/>
  <c r="BT1"/>
  <c r="BS1"/>
  <c r="BO1"/>
  <c r="BM1"/>
  <c r="BJ1"/>
  <c r="BI1"/>
  <c r="BK1"/>
  <c r="Y1"/>
  <c r="BF1"/>
  <c r="BH1"/>
  <c r="BG1"/>
  <c r="BC1"/>
  <c r="BE1"/>
  <c r="BD1"/>
  <c r="AG1"/>
  <c r="BA1"/>
  <c r="BB1"/>
  <c r="AZ1"/>
  <c r="AY1"/>
  <c r="AV1"/>
  <c r="AX1"/>
  <c r="AW1"/>
  <c r="I1"/>
  <c r="AU1"/>
  <c r="AS1"/>
  <c r="U1"/>
  <c r="AR1"/>
  <c r="AT1"/>
  <c r="AP1"/>
  <c r="AQ1"/>
  <c r="Q1"/>
  <c r="DY1" i="5"/>
  <c r="DZ1"/>
  <c r="DV1"/>
  <c r="DW1"/>
  <c r="DU1"/>
  <c r="DT1"/>
  <c r="DS1"/>
  <c r="DR1"/>
  <c r="DQ1"/>
  <c r="DP1"/>
  <c r="DN1"/>
  <c r="DO1"/>
  <c r="DM1"/>
  <c r="DL1"/>
  <c r="DK1"/>
  <c r="DJ1"/>
  <c r="DI1"/>
  <c r="DG1"/>
  <c r="DH1"/>
  <c r="DF1"/>
  <c r="DE1"/>
  <c r="DD1"/>
  <c r="DB1"/>
  <c r="DC1"/>
  <c r="CZ1"/>
  <c r="DA1"/>
  <c r="CV1"/>
  <c r="CY1"/>
  <c r="CX1"/>
  <c r="CW1"/>
  <c r="CU1"/>
  <c r="CS1"/>
  <c r="CT1"/>
  <c r="CR1"/>
  <c r="CP1"/>
  <c r="CQ1"/>
  <c r="CJ1"/>
  <c r="K1"/>
  <c r="CO1"/>
  <c r="AN1"/>
  <c r="CL1"/>
  <c r="CN1"/>
  <c r="CM1"/>
  <c r="CK1"/>
  <c r="CI1"/>
  <c r="CH1"/>
  <c r="CG1"/>
  <c r="CF1"/>
  <c r="CE1"/>
  <c r="CD1"/>
  <c r="CC1"/>
  <c r="BW1"/>
  <c r="CB1"/>
  <c r="BZ1"/>
  <c r="CA1"/>
  <c r="BX1"/>
  <c r="AE1"/>
  <c r="BY1"/>
  <c r="BT1"/>
  <c r="BV1"/>
  <c r="BU1"/>
  <c r="BS1"/>
  <c r="BO1"/>
  <c r="BR1"/>
  <c r="BP1"/>
  <c r="BQ1"/>
  <c r="D1"/>
  <c r="AF1"/>
  <c r="AA1"/>
  <c r="W1"/>
  <c r="R1"/>
  <c r="AL1"/>
  <c r="AD1"/>
  <c r="F1"/>
  <c r="S1"/>
  <c r="BN1"/>
  <c r="BM1"/>
  <c r="BK1"/>
  <c r="BL1"/>
  <c r="BI1"/>
  <c r="BJ1"/>
  <c r="BH1"/>
  <c r="BG1"/>
  <c r="BF1"/>
  <c r="P1"/>
  <c r="BC1"/>
  <c r="BE1"/>
  <c r="BD1"/>
  <c r="BB1"/>
  <c r="AX1"/>
  <c r="AZ1"/>
  <c r="M1"/>
  <c r="U1"/>
  <c r="X1"/>
  <c r="T1"/>
  <c r="AB1"/>
  <c r="AG1"/>
  <c r="J1"/>
  <c r="AH1"/>
  <c r="BA1"/>
  <c r="L1"/>
  <c r="G1"/>
  <c r="AM1"/>
  <c r="AV1"/>
  <c r="AY1"/>
  <c r="AI1"/>
  <c r="AU1"/>
  <c r="AW1"/>
  <c r="Z1"/>
  <c r="AC1"/>
  <c r="N1"/>
  <c r="AJ1"/>
  <c r="V1"/>
  <c r="O1"/>
  <c r="Q1"/>
  <c r="AT1"/>
  <c r="AS1"/>
  <c r="AR1"/>
  <c r="AQ1"/>
  <c r="AP1"/>
  <c r="Y1"/>
  <c r="E1"/>
  <c r="H1"/>
  <c r="I1"/>
  <c r="C1"/>
  <c r="B1"/>
  <c r="C102" i="7" l="1"/>
  <c r="C104" s="1"/>
  <c r="E13" i="4" s="1"/>
  <c r="I13" s="1"/>
  <c r="C102" i="5"/>
  <c r="C104" s="1"/>
  <c r="E5" i="4" s="1"/>
  <c r="I5" s="1"/>
</calcChain>
</file>

<file path=xl/comments1.xml><?xml version="1.0" encoding="utf-8"?>
<comments xmlns="http://schemas.openxmlformats.org/spreadsheetml/2006/main">
  <authors>
    <author>stboone</author>
  </authors>
  <commentList>
    <comment ref="A113" authorId="0">
      <text>
        <r>
          <rPr>
            <sz val="8"/>
            <color indexed="81"/>
            <rFont val="Tahoma"/>
            <family val="2"/>
          </rPr>
          <t xml:space="preserve">Evaluates multiple test averages for a source and flags if max test average is &gt;100x larger than Min test avg.
</t>
        </r>
      </text>
    </comment>
    <comment ref="A114" authorId="0">
      <text>
        <r>
          <rPr>
            <sz val="8"/>
            <color indexed="81"/>
            <rFont val="Tahoma"/>
            <family val="2"/>
          </rPr>
          <t>Uses Tukey's method for evaluating outliers across multiple sources. Flags the minimum test average if it is less than 1/3 of the 25th percentile value.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A115" authorId="0">
      <text>
        <r>
          <rPr>
            <sz val="8"/>
            <color indexed="81"/>
            <rFont val="Tahoma"/>
            <family val="2"/>
          </rPr>
          <t>Uses Tukey's method for evaluating outliers across multiple sources. Flags the minimum test average if it is less than 1/3 of the 25th percentile value.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A116" authorId="0">
      <text>
        <r>
          <rPr>
            <sz val="8"/>
            <color indexed="81"/>
            <rFont val="Tahoma"/>
            <family val="2"/>
          </rPr>
          <t xml:space="preserve">Uses Tukey's method for evaluating outliers across multiple sources. Flags the minimum test average if it is less than 1/1.5 of the 25th percentile value. </t>
        </r>
      </text>
    </comment>
    <comment ref="A117" authorId="0">
      <text>
        <r>
          <rPr>
            <sz val="8"/>
            <color indexed="81"/>
            <rFont val="Tahoma"/>
            <family val="2"/>
          </rPr>
          <t xml:space="preserve">Uses Tukey's method for evaluating outliers across multiple sources. Flags the minimum test average if it is less than 1/1.5 of the 25th percentile value. </t>
        </r>
      </text>
    </comment>
  </commentList>
</comments>
</file>

<file path=xl/comments2.xml><?xml version="1.0" encoding="utf-8"?>
<comments xmlns="http://schemas.openxmlformats.org/spreadsheetml/2006/main">
  <authors>
    <author>stboone</author>
  </authors>
  <commentList>
    <comment ref="A113" authorId="0">
      <text>
        <r>
          <rPr>
            <sz val="8"/>
            <color indexed="81"/>
            <rFont val="Tahoma"/>
            <family val="2"/>
          </rPr>
          <t xml:space="preserve">Evaluates multiple test averages for a source and flags if max test average is &gt;100x larger than Min test avg.
</t>
        </r>
      </text>
    </comment>
    <comment ref="A114" authorId="0">
      <text>
        <r>
          <rPr>
            <sz val="8"/>
            <color indexed="81"/>
            <rFont val="Tahoma"/>
            <family val="2"/>
          </rPr>
          <t>Uses Tukey's method for evaluating outliers across multiple sources. Flags the minimum test average if it is less than 1/3 of the 25th percentile value.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A115" authorId="0">
      <text>
        <r>
          <rPr>
            <sz val="8"/>
            <color indexed="81"/>
            <rFont val="Tahoma"/>
            <family val="2"/>
          </rPr>
          <t>Uses Tukey's method for evaluating outliers across multiple sources. Flags the minimum test average if it is less than 1/3 of the 25th percentile value.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A116" authorId="0">
      <text>
        <r>
          <rPr>
            <sz val="8"/>
            <color indexed="81"/>
            <rFont val="Tahoma"/>
            <family val="2"/>
          </rPr>
          <t xml:space="preserve">Uses Tukey's method for evaluating outliers across multiple sources. Flags the minimum test average if it is less than 1/1.5 of the 25th percentile value. </t>
        </r>
      </text>
    </comment>
    <comment ref="A117" authorId="0">
      <text>
        <r>
          <rPr>
            <sz val="8"/>
            <color indexed="81"/>
            <rFont val="Tahoma"/>
            <family val="2"/>
          </rPr>
          <t xml:space="preserve">Uses Tukey's method for evaluating outliers across multiple sources. Flags the minimum test average if it is less than 1/1.5 of the 25th percentile value. </t>
        </r>
      </text>
    </comment>
  </commentList>
</comments>
</file>

<file path=xl/comments3.xml><?xml version="1.0" encoding="utf-8"?>
<comments xmlns="http://schemas.openxmlformats.org/spreadsheetml/2006/main">
  <authors>
    <author>stboone</author>
  </authors>
  <commentList>
    <comment ref="AS129" authorId="0">
      <text>
        <r>
          <rPr>
            <b/>
            <sz val="8"/>
            <color indexed="81"/>
            <rFont val="Tahoma"/>
            <family val="2"/>
          </rPr>
          <t>stboone:</t>
        </r>
        <r>
          <rPr>
            <sz val="8"/>
            <color indexed="81"/>
            <rFont val="Tahoma"/>
            <family val="2"/>
          </rPr>
          <t xml:space="preserve">
suspect data removed and Part III data subsituted,</t>
        </r>
      </text>
    </comment>
  </commentList>
</comments>
</file>

<file path=xl/comments4.xml><?xml version="1.0" encoding="utf-8"?>
<comments xmlns="http://schemas.openxmlformats.org/spreadsheetml/2006/main">
  <authors>
    <author>stboone</author>
  </authors>
  <commentList>
    <comment ref="A113" authorId="0">
      <text>
        <r>
          <rPr>
            <sz val="8"/>
            <color indexed="81"/>
            <rFont val="Tahoma"/>
            <family val="2"/>
          </rPr>
          <t xml:space="preserve">Evaluates multiple test averages for a source and flags if max test average is &gt;100x larger than Min test avg.
</t>
        </r>
      </text>
    </comment>
    <comment ref="A114" authorId="0">
      <text>
        <r>
          <rPr>
            <sz val="8"/>
            <color indexed="81"/>
            <rFont val="Tahoma"/>
            <family val="2"/>
          </rPr>
          <t>Uses Tukey's method for evaluating outliers across multiple sources. Flags the minimum test average if it is less than 1/3 of the 25th percentile value.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A115" authorId="0">
      <text>
        <r>
          <rPr>
            <sz val="8"/>
            <color indexed="81"/>
            <rFont val="Tahoma"/>
            <family val="2"/>
          </rPr>
          <t>Uses Tukey's method for evaluating outliers across multiple sources. Flags the minimum test average if it is less than 1/3 of the 25th percentile value.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A116" authorId="0">
      <text>
        <r>
          <rPr>
            <sz val="8"/>
            <color indexed="81"/>
            <rFont val="Tahoma"/>
            <family val="2"/>
          </rPr>
          <t xml:space="preserve">Uses Tukey's method for evaluating outliers across multiple sources. Flags the minimum test average if it is less than 1/1.5 of the 25th percentile value. </t>
        </r>
      </text>
    </comment>
    <comment ref="A117" authorId="0">
      <text>
        <r>
          <rPr>
            <sz val="8"/>
            <color indexed="81"/>
            <rFont val="Tahoma"/>
            <family val="2"/>
          </rPr>
          <t xml:space="preserve">Uses Tukey's method for evaluating outliers across multiple sources. Flags the minimum test average if it is less than 1/1.5 of the 25th percentile value. </t>
        </r>
      </text>
    </comment>
  </commentList>
</comments>
</file>

<file path=xl/comments5.xml><?xml version="1.0" encoding="utf-8"?>
<comments xmlns="http://schemas.openxmlformats.org/spreadsheetml/2006/main">
  <authors>
    <author>stboone</author>
  </authors>
  <commentList>
    <comment ref="A113" authorId="0">
      <text>
        <r>
          <rPr>
            <sz val="8"/>
            <color indexed="81"/>
            <rFont val="Tahoma"/>
            <family val="2"/>
          </rPr>
          <t xml:space="preserve">Evaluates multiple test averages for a source and flags if max test average is &gt;100x larger than Min test avg.
</t>
        </r>
      </text>
    </comment>
    <comment ref="A114" authorId="0">
      <text>
        <r>
          <rPr>
            <sz val="8"/>
            <color indexed="81"/>
            <rFont val="Tahoma"/>
            <family val="2"/>
          </rPr>
          <t>Uses Tukey's method for evaluating outliers across multiple sources. Flags the minimum test average if it is less than 1/3 of the 25th percentile value.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A115" authorId="0">
      <text>
        <r>
          <rPr>
            <sz val="8"/>
            <color indexed="81"/>
            <rFont val="Tahoma"/>
            <family val="2"/>
          </rPr>
          <t>Uses Tukey's method for evaluating outliers across multiple sources. Flags the minimum test average if it is less than 1/3 of the 25th percentile value.</t>
        </r>
        <r>
          <rPr>
            <b/>
            <sz val="8"/>
            <color indexed="81"/>
            <rFont val="Tahoma"/>
            <family val="2"/>
          </rPr>
          <t xml:space="preserve"> </t>
        </r>
      </text>
    </comment>
    <comment ref="A116" authorId="0">
      <text>
        <r>
          <rPr>
            <sz val="8"/>
            <color indexed="81"/>
            <rFont val="Tahoma"/>
            <family val="2"/>
          </rPr>
          <t xml:space="preserve">Uses Tukey's method for evaluating outliers across multiple sources. Flags the minimum test average if it is less than 1/1.5 of the 25th percentile value. </t>
        </r>
      </text>
    </comment>
    <comment ref="A117" authorId="0">
      <text>
        <r>
          <rPr>
            <sz val="8"/>
            <color indexed="81"/>
            <rFont val="Tahoma"/>
            <family val="2"/>
          </rPr>
          <t xml:space="preserve">Uses Tukey's method for evaluating outliers across multiple sources. Flags the minimum test average if it is less than 1/1.5 of the 25th percentile value. </t>
        </r>
      </text>
    </comment>
  </commentList>
</comments>
</file>

<file path=xl/sharedStrings.xml><?xml version="1.0" encoding="utf-8"?>
<sst xmlns="http://schemas.openxmlformats.org/spreadsheetml/2006/main" count="12725" uniqueCount="788">
  <si>
    <t>Existing</t>
  </si>
  <si>
    <t>New</t>
  </si>
  <si>
    <t>Pollutant</t>
  </si>
  <si>
    <t>Mean (lb/MMBtu)</t>
  </si>
  <si>
    <t>UPL (lb/MMBtu)</t>
  </si>
  <si>
    <t>Number of units in the floor</t>
  </si>
  <si>
    <t>Floor value (lb/MMBtu)</t>
  </si>
  <si>
    <t>Floor value (lb/MWh)</t>
  </si>
  <si>
    <t>Floor value (lb/GWh)</t>
  </si>
  <si>
    <t>Emissions (lb/MMBtu)</t>
  </si>
  <si>
    <t>Spruance Genco, LLC</t>
  </si>
  <si>
    <t>Logan Generating Plant</t>
  </si>
  <si>
    <t>Seward</t>
  </si>
  <si>
    <t>Roanoke Valley I</t>
  </si>
  <si>
    <t>Roanoke Valley II</t>
  </si>
  <si>
    <t>Chambers Cogeneration LP</t>
  </si>
  <si>
    <t>Reid Gardner</t>
  </si>
  <si>
    <t>Clover</t>
  </si>
  <si>
    <t>Cherokee</t>
  </si>
  <si>
    <t>BL England</t>
  </si>
  <si>
    <t>San Juan</t>
  </si>
  <si>
    <t>Valmont</t>
  </si>
  <si>
    <t>ORIS/Facility/Unit</t>
  </si>
  <si>
    <t>Test Averages</t>
  </si>
  <si>
    <t>Unit 4</t>
  </si>
  <si>
    <t>Boil 1</t>
  </si>
  <si>
    <t>Unit 1</t>
  </si>
  <si>
    <t>BLR1</t>
  </si>
  <si>
    <t>Unit 3</t>
  </si>
  <si>
    <t>Boil 2</t>
  </si>
  <si>
    <t>ni = number test runs =</t>
  </si>
  <si>
    <t>Total number of values used to calculate mean on row 65</t>
  </si>
  <si>
    <t>= n for existing sources in Term 1 on row 79</t>
  </si>
  <si>
    <t>n =Total # test runs =</t>
  </si>
  <si>
    <t>= n for new sources in Term 1</t>
  </si>
  <si>
    <t>; = number of data points in s^2 calculation; also, this number minus 1 is the value used to calculate the t-statistic</t>
  </si>
  <si>
    <t>UPL Pooled Variance=</t>
  </si>
  <si>
    <t>(this value is used to determine the t-statistic on row 95)</t>
  </si>
  <si>
    <t>This step is for QC only:</t>
  </si>
  <si>
    <t>means</t>
  </si>
  <si>
    <t>UPL Mean =</t>
  </si>
  <si>
    <t>Distribution of Normal Tests</t>
  </si>
  <si>
    <t>Distribution of Log Tests</t>
  </si>
  <si>
    <t>Skewness =</t>
  </si>
  <si>
    <t>SE Skewness</t>
  </si>
  <si>
    <t xml:space="preserve">Pooled Variance = </t>
  </si>
  <si>
    <t>Skewness Test</t>
  </si>
  <si>
    <t>Kurtosis =</t>
  </si>
  <si>
    <t>SE Kurtosis</t>
  </si>
  <si>
    <t>Kurtosis Test</t>
  </si>
  <si>
    <t>Number of test runs =</t>
  </si>
  <si>
    <t>Result:</t>
  </si>
  <si>
    <t>normal</t>
  </si>
  <si>
    <t>m= number future runs =</t>
  </si>
  <si>
    <t>Term1</t>
  </si>
  <si>
    <t>Term2</t>
  </si>
  <si>
    <t>Squared root Term2</t>
  </si>
  <si>
    <t>NOTE: the pvalue for the t-statistic is calculated as: 2*alpha, where 1-alpha is desired confidence, so if 99% confidence is desired then alpha=0.01 and 2*alpha=2*(0.01)</t>
  </si>
  <si>
    <t>t-statistic</t>
  </si>
  <si>
    <t>= quantile t-distribution with df degrees of freedom at .99 confidence level =</t>
  </si>
  <si>
    <t>(the t-statistic should be calculated with the one less data point than the data set used for calculation of s^2.)</t>
  </si>
  <si>
    <t xml:space="preserve">UPL  POOLED VARIANCE = </t>
  </si>
  <si>
    <t>Tukey's Exploratory Data Analysis Model</t>
  </si>
  <si>
    <t>25th Percentile</t>
  </si>
  <si>
    <t>75th Percentile</t>
  </si>
  <si>
    <t>IQR</t>
  </si>
  <si>
    <t>Gross Outlier Test</t>
  </si>
  <si>
    <t>Far Outlier Test (low)</t>
  </si>
  <si>
    <t>Far Outlier Test (high)</t>
  </si>
  <si>
    <t>Near Outlier Test (low)</t>
  </si>
  <si>
    <t>Near Outlier Test (high)</t>
  </si>
  <si>
    <t>B01</t>
  </si>
  <si>
    <t>Sandow Station</t>
  </si>
  <si>
    <t>5A</t>
  </si>
  <si>
    <t>TS Power Plant</t>
  </si>
  <si>
    <t>BLR100</t>
  </si>
  <si>
    <t>Hatfield's Ferry Power Station</t>
  </si>
  <si>
    <t>5B</t>
  </si>
  <si>
    <t>HOLCOMB</t>
  </si>
  <si>
    <t>SGU1</t>
  </si>
  <si>
    <t>BLR2</t>
  </si>
  <si>
    <t>3A</t>
  </si>
  <si>
    <t>3B</t>
  </si>
  <si>
    <t>2A</t>
  </si>
  <si>
    <t>2B</t>
  </si>
  <si>
    <t>INDIANTOWN COGENERATION L.P.</t>
  </si>
  <si>
    <t>AABO1</t>
  </si>
  <si>
    <t>Rawhide</t>
  </si>
  <si>
    <t>Walter Scott Jr. Energy Center</t>
  </si>
  <si>
    <t>Cross</t>
  </si>
  <si>
    <t>Navajo Generating Station</t>
  </si>
  <si>
    <t>Hardin Generator Project</t>
  </si>
  <si>
    <t>PC1</t>
  </si>
  <si>
    <t>Roxboro Steam Electric Plant</t>
  </si>
  <si>
    <t>Colstrip</t>
  </si>
  <si>
    <t>Hawthorn</t>
  </si>
  <si>
    <t>H L Spurlock Station</t>
  </si>
  <si>
    <t>Marshall</t>
  </si>
  <si>
    <t>J K Spruce</t>
  </si>
  <si>
    <t>Elm Road Generating Station</t>
  </si>
  <si>
    <t>Weston</t>
  </si>
  <si>
    <t>4A</t>
  </si>
  <si>
    <t>4B</t>
  </si>
  <si>
    <t>Hammond</t>
  </si>
  <si>
    <t>Cholla</t>
  </si>
  <si>
    <t>Pleasant Prairie</t>
  </si>
  <si>
    <t>AES Puerto Rico Cogeneration Facility</t>
  </si>
  <si>
    <t>Dallman</t>
  </si>
  <si>
    <t>Hamilton</t>
  </si>
  <si>
    <t>Bowen</t>
  </si>
  <si>
    <t>Oak Grove</t>
  </si>
  <si>
    <t>Unit 2</t>
  </si>
  <si>
    <t>Hayden</t>
  </si>
  <si>
    <t>Cardinal</t>
  </si>
  <si>
    <t>Hopewell</t>
  </si>
  <si>
    <t>10771-01</t>
  </si>
  <si>
    <t>10771-02</t>
  </si>
  <si>
    <t>Neil Simpson II</t>
  </si>
  <si>
    <t>Wygen 1</t>
  </si>
  <si>
    <t>Healy</t>
  </si>
  <si>
    <t>Southampton Power Station</t>
  </si>
  <si>
    <t>Whelan Energy Center Unit 1 (WEC1)</t>
  </si>
  <si>
    <t>AES Petersburg</t>
  </si>
  <si>
    <t>Yates</t>
  </si>
  <si>
    <t>Y1BR</t>
  </si>
  <si>
    <t>Conesville</t>
  </si>
  <si>
    <t>Ghent</t>
  </si>
  <si>
    <t>John E. Amos</t>
  </si>
  <si>
    <t>Louisa</t>
  </si>
  <si>
    <t>Welsh</t>
  </si>
  <si>
    <t>Mountaineer</t>
  </si>
  <si>
    <t>Arapahoe</t>
  </si>
  <si>
    <t>Asheville Steam Electric Plant</t>
  </si>
  <si>
    <t>Wansley</t>
  </si>
  <si>
    <t>R D Green</t>
  </si>
  <si>
    <t>G2</t>
  </si>
  <si>
    <t>HMP&amp;L Station Two Henderson</t>
  </si>
  <si>
    <t>H1</t>
  </si>
  <si>
    <t>Gibson</t>
  </si>
  <si>
    <t>Labadie</t>
  </si>
  <si>
    <t>Crystal River Power Plant</t>
  </si>
  <si>
    <t>Nebraska City</t>
  </si>
  <si>
    <t>NC2</t>
  </si>
  <si>
    <t>Mt. Storm</t>
  </si>
  <si>
    <t>Conemaugh</t>
  </si>
  <si>
    <t>Montrose</t>
  </si>
  <si>
    <t>PPL Montour</t>
  </si>
  <si>
    <t>H2</t>
  </si>
  <si>
    <t>Springerville</t>
  </si>
  <si>
    <t>Cumberland</t>
  </si>
  <si>
    <t>AES Cayuga, LLC</t>
  </si>
  <si>
    <t>Red Hills Generating Facility</t>
  </si>
  <si>
    <t>AA-002</t>
  </si>
  <si>
    <t>AA-001</t>
  </si>
  <si>
    <t>Quindaro</t>
  </si>
  <si>
    <t>Wygen 2</t>
  </si>
  <si>
    <t>PPL Brunner Island</t>
  </si>
  <si>
    <t>Homer City Station</t>
  </si>
  <si>
    <t>Nearman Creek</t>
  </si>
  <si>
    <t>N1</t>
  </si>
  <si>
    <t>Laramie River Station</t>
  </si>
  <si>
    <t>Lamar Plant</t>
  </si>
  <si>
    <t>Newton</t>
  </si>
  <si>
    <t>Duck Creek</t>
  </si>
  <si>
    <t>Boswell Energy Center</t>
  </si>
  <si>
    <t>HCl</t>
  </si>
  <si>
    <t>Runs</t>
  </si>
  <si>
    <t>Total Number of sources =</t>
  </si>
  <si>
    <t>Emissions (lb/MW)</t>
  </si>
  <si>
    <t>IF(COUNT(Q5:Q39)&gt;1,IF(MAX(Q5:Q39)&gt;100*MIN(Q5:Q39),"Gross Outlier",""),"")</t>
  </si>
  <si>
    <t>Harrison Power Station</t>
  </si>
  <si>
    <t>Eddystone Generating Station</t>
  </si>
  <si>
    <t>East Bend Station</t>
  </si>
  <si>
    <t>Summary of UPLs using  emissions test averages --  Coal</t>
  </si>
  <si>
    <t>Cedar Bay Generating Company L.P.</t>
  </si>
  <si>
    <t>Morgantown Energy Facility</t>
  </si>
  <si>
    <t>AES Warrior Run Cogeneration Facility</t>
  </si>
  <si>
    <t>AES Hawaii</t>
  </si>
  <si>
    <t>Birchwood Power Facility</t>
  </si>
  <si>
    <t>Mitchell Power Station</t>
  </si>
  <si>
    <t>Stanton Energy Center</t>
  </si>
  <si>
    <t>Big Bend</t>
  </si>
  <si>
    <t>Marion Generating Station</t>
  </si>
  <si>
    <t>Elrama Power Plant</t>
  </si>
  <si>
    <t>Ebensburg Power Company</t>
  </si>
  <si>
    <t>Sunnyside Cogen Associates</t>
  </si>
  <si>
    <t>Bailly</t>
  </si>
  <si>
    <t>Harding Street</t>
  </si>
  <si>
    <t>Mecklenburg Power Station</t>
  </si>
  <si>
    <t>W H Zimmer</t>
  </si>
  <si>
    <t>1A</t>
  </si>
  <si>
    <t>1B</t>
  </si>
  <si>
    <t>CBC</t>
  </si>
  <si>
    <t>CBA</t>
  </si>
  <si>
    <t>CFB1</t>
  </si>
  <si>
    <t>CFB2</t>
  </si>
  <si>
    <t>CBB</t>
  </si>
  <si>
    <t>BLR A</t>
  </si>
  <si>
    <t>BLR B</t>
  </si>
  <si>
    <t>R. Gallagher</t>
  </si>
  <si>
    <t>Stanton</t>
  </si>
  <si>
    <t>Port of Stockton District Energy Facility</t>
  </si>
  <si>
    <t>Coffeen</t>
  </si>
  <si>
    <t>TransAlta Centralia Generation</t>
  </si>
  <si>
    <t>Rio Bravo Jasmin</t>
  </si>
  <si>
    <t>Rio Bravo Poso</t>
  </si>
  <si>
    <t>Crist</t>
  </si>
  <si>
    <t>Edgecombe Genco, LLC</t>
  </si>
  <si>
    <t>Colstrip Energy LP</t>
  </si>
  <si>
    <t>Belews Creek Steam Station</t>
  </si>
  <si>
    <t>Bonanza Power Plant</t>
  </si>
  <si>
    <t>ACE Cogeneration Company</t>
  </si>
  <si>
    <t>North Valmy</t>
  </si>
  <si>
    <t>Mitchell</t>
  </si>
  <si>
    <t>Gorgas</t>
  </si>
  <si>
    <t>Mount Tom</t>
  </si>
  <si>
    <t>F. B. Culley</t>
  </si>
  <si>
    <t>PANTHER CREEK ENERGY FACILITY</t>
  </si>
  <si>
    <t>G G Allen</t>
  </si>
  <si>
    <t>Apache Station</t>
  </si>
  <si>
    <t>Foster Wheeler Mt Carmel Cogen</t>
  </si>
  <si>
    <t>Northampton Generating Company, L.P.</t>
  </si>
  <si>
    <t>N64514</t>
  </si>
  <si>
    <t>N64516</t>
  </si>
  <si>
    <t>BD21</t>
  </si>
  <si>
    <t>S-1715-3-13</t>
  </si>
  <si>
    <t>BD22</t>
  </si>
  <si>
    <t>C-E CONTRACT 24687</t>
  </si>
  <si>
    <t>ES-3</t>
  </si>
  <si>
    <t>ES-4</t>
  </si>
  <si>
    <t>SG-101</t>
  </si>
  <si>
    <t>ES-2</t>
  </si>
  <si>
    <t>ES-5</t>
  </si>
  <si>
    <t>ES-1</t>
  </si>
  <si>
    <t>HF</t>
  </si>
  <si>
    <t>primary_fuel</t>
  </si>
  <si>
    <t>ORIS code</t>
  </si>
  <si>
    <t>Plant Name</t>
  </si>
  <si>
    <t>physical_state</t>
  </si>
  <si>
    <t>Unit Number</t>
  </si>
  <si>
    <t>boiler_id</t>
  </si>
  <si>
    <t>Unit Type</t>
  </si>
  <si>
    <t>boiler_type</t>
  </si>
  <si>
    <t>MWe_capacity</t>
  </si>
  <si>
    <t>max_heat_input</t>
  </si>
  <si>
    <t>Fuel types</t>
  </si>
  <si>
    <t>Fuel_Cl_lb/MMBtu</t>
  </si>
  <si>
    <t>Fuel_F_lb/MMBtu</t>
  </si>
  <si>
    <t>Chlorine - ERT</t>
  </si>
  <si>
    <t>Chlorine MW - ERT</t>
  </si>
  <si>
    <t>Chlorine - ETTS</t>
  </si>
  <si>
    <t>Chlorine MW - ETTS</t>
  </si>
  <si>
    <t>Chlorine - Part II</t>
  </si>
  <si>
    <t>Chlorine MW - Part II</t>
  </si>
  <si>
    <t>Chlorine - min</t>
  </si>
  <si>
    <t>Chlorine MW - min</t>
  </si>
  <si>
    <t>HCN - ERT</t>
  </si>
  <si>
    <t>HCN MW - ERT</t>
  </si>
  <si>
    <t>HCN - ETTS</t>
  </si>
  <si>
    <t>HCN MW - ETTS</t>
  </si>
  <si>
    <t>HCN - Part II</t>
  </si>
  <si>
    <t>HCN MW - Part II</t>
  </si>
  <si>
    <t>HCN - min</t>
  </si>
  <si>
    <t>HCN MW - min</t>
  </si>
  <si>
    <t>Hydrogen Chloride - ERT</t>
  </si>
  <si>
    <t>Hydrogen Chloride MW - ERT</t>
  </si>
  <si>
    <t>Hydrogen Chloride - ETTS</t>
  </si>
  <si>
    <t>Hydrogen Chloride MW - ETTS</t>
  </si>
  <si>
    <t>Hydrogen Chloride - Part II</t>
  </si>
  <si>
    <t>Hydrogen Chloride MW - Part II</t>
  </si>
  <si>
    <t>Hydrogen Chloride - min</t>
  </si>
  <si>
    <t>Hydrogen Chloride MW - min</t>
  </si>
  <si>
    <t>Hydrogen Fluoride - ERT</t>
  </si>
  <si>
    <t>Hydrogen Fluoride MW - ERT</t>
  </si>
  <si>
    <t>Hydrogen Fluoride - ETTS</t>
  </si>
  <si>
    <t>Hydrogen Fluoride MW - ETTS</t>
  </si>
  <si>
    <t>Hydrogen Fluoride - Part II</t>
  </si>
  <si>
    <t>Hydrogen Fluoride MW - Part II</t>
  </si>
  <si>
    <t>Hydrogen Fluoride - min</t>
  </si>
  <si>
    <t>Hydrogen Fluoride MW - min</t>
  </si>
  <si>
    <t>Sulfur Dioxide - CEMS</t>
  </si>
  <si>
    <t>Sulfur Dioxide MW - CEMS</t>
  </si>
  <si>
    <t>Sulfur Dioxide - ERT</t>
  </si>
  <si>
    <t>Sulfur Dioxide MW - ERT</t>
  </si>
  <si>
    <t>Sulfur Dioxide - ETTS</t>
  </si>
  <si>
    <t>Sulfur Dioxide MW - ETTS</t>
  </si>
  <si>
    <t>Sulfur Dioxide - Part II</t>
  </si>
  <si>
    <t>Sulfur Dioxide MW - Part II</t>
  </si>
  <si>
    <t>Sulfur Dioxide - min</t>
  </si>
  <si>
    <t>Sulfur Dioxide MW - min</t>
  </si>
  <si>
    <t>control_group_1</t>
  </si>
  <si>
    <t>control_type_1</t>
  </si>
  <si>
    <t>install_date_1</t>
  </si>
  <si>
    <t>control_group_2</t>
  </si>
  <si>
    <t>control_type_2</t>
  </si>
  <si>
    <t>install_date_2</t>
  </si>
  <si>
    <t>control_group_3</t>
  </si>
  <si>
    <t>control_type_3</t>
  </si>
  <si>
    <t>install_date_3</t>
  </si>
  <si>
    <t>control_group_4</t>
  </si>
  <si>
    <t>control_type_4</t>
  </si>
  <si>
    <t>install_date_4</t>
  </si>
  <si>
    <t>control_group_5</t>
  </si>
  <si>
    <t>control_type_5</t>
  </si>
  <si>
    <t>install_date_5</t>
  </si>
  <si>
    <t>control_group_6</t>
  </si>
  <si>
    <t>control_type_6</t>
  </si>
  <si>
    <t>install_date_6</t>
  </si>
  <si>
    <t>control_group_7</t>
  </si>
  <si>
    <t>control_type_7</t>
  </si>
  <si>
    <t>install_date_7</t>
  </si>
  <si>
    <t>control_group_8</t>
  </si>
  <si>
    <t>control_type_8</t>
  </si>
  <si>
    <t>install_date_8</t>
  </si>
  <si>
    <t>control_group_9</t>
  </si>
  <si>
    <t>control_type_9</t>
  </si>
  <si>
    <t>install_date_9</t>
  </si>
  <si>
    <t>control_group_10</t>
  </si>
  <si>
    <t>control_type_10</t>
  </si>
  <si>
    <t>install_date_10</t>
  </si>
  <si>
    <t>control_group_11</t>
  </si>
  <si>
    <t>control_type_11</t>
  </si>
  <si>
    <t>install_date_11</t>
  </si>
  <si>
    <t>control_group_12</t>
  </si>
  <si>
    <t>control_type_12</t>
  </si>
  <si>
    <t>install_date_12</t>
  </si>
  <si>
    <t>coal</t>
  </si>
  <si>
    <t>IN</t>
  </si>
  <si>
    <t>2-2007</t>
  </si>
  <si>
    <t>2</t>
  </si>
  <si>
    <t>Conventional Boiler</t>
  </si>
  <si>
    <t>Wall firing - front firing</t>
  </si>
  <si>
    <t>coal - bituminous</t>
  </si>
  <si>
    <t>bituminous</t>
  </si>
  <si>
    <t>PM control</t>
  </si>
  <si>
    <t>Fabric Filter, shake and deflate</t>
  </si>
  <si>
    <t/>
  </si>
  <si>
    <t>IL</t>
  </si>
  <si>
    <t>001</t>
  </si>
  <si>
    <t>1</t>
  </si>
  <si>
    <t>Cyclone firing</t>
  </si>
  <si>
    <t>subbituminous</t>
  </si>
  <si>
    <t>NOx control</t>
  </si>
  <si>
    <t>Selective Catalytic Reduction</t>
  </si>
  <si>
    <t>Electrostatic precipitator, cold side, w/ flue gas conditioning</t>
  </si>
  <si>
    <t>SO2 control</t>
  </si>
  <si>
    <t>Wet FGD - Unspecified</t>
  </si>
  <si>
    <t>ND</t>
  </si>
  <si>
    <t>u10</t>
  </si>
  <si>
    <t>10</t>
  </si>
  <si>
    <t>Tangential firing</t>
  </si>
  <si>
    <t>coal - subbituminous</t>
  </si>
  <si>
    <t>Dry FGD - Spray Dryer</t>
  </si>
  <si>
    <t>Fabric Filter, reverse air</t>
  </si>
  <si>
    <t>PR</t>
  </si>
  <si>
    <t>Unit_2</t>
  </si>
  <si>
    <t>Fluidized bed firing</t>
  </si>
  <si>
    <t>Selective Noncatalytic Reduction</t>
  </si>
  <si>
    <t>Electrostatic precipitator, cold side, w/o flue gas conditioning</t>
  </si>
  <si>
    <t>WI</t>
  </si>
  <si>
    <t>ERGS-B1</t>
  </si>
  <si>
    <t>Wall firing - unspecified</t>
  </si>
  <si>
    <t>Fabric Filter, pulse</t>
  </si>
  <si>
    <t>Wet FGD - Spray Type</t>
  </si>
  <si>
    <t>Other control</t>
  </si>
  <si>
    <t>Wet electrostatic precipitator</t>
  </si>
  <si>
    <t>Unit_1</t>
  </si>
  <si>
    <t>CA</t>
  </si>
  <si>
    <t>TX</t>
  </si>
  <si>
    <t>lignite</t>
  </si>
  <si>
    <t>Activated carbon injection</t>
  </si>
  <si>
    <t>Dry FGD - Circulating Dry Scrubber</t>
  </si>
  <si>
    <t>MN</t>
  </si>
  <si>
    <t>BEC3</t>
  </si>
  <si>
    <t>3</t>
  </si>
  <si>
    <t>Fabric Filter, unspecified</t>
  </si>
  <si>
    <t>Electrostatic precipitator, cold side, unspecified</t>
  </si>
  <si>
    <t>Wet FGD - Venturi Type</t>
  </si>
  <si>
    <t>FL</t>
  </si>
  <si>
    <t>Unit 5</t>
  </si>
  <si>
    <t>5</t>
  </si>
  <si>
    <t>Electrostatic precipitator, hot side, w/ flue gas conditioning</t>
  </si>
  <si>
    <t>Unit 6</t>
  </si>
  <si>
    <t>6</t>
  </si>
  <si>
    <t>Unit 7</t>
  </si>
  <si>
    <t>7</t>
  </si>
  <si>
    <t>4</t>
  </si>
  <si>
    <t>Electrostatic precipitator, hot side, w/o flue gas conditioning</t>
  </si>
  <si>
    <t>Config 1</t>
  </si>
  <si>
    <t>WA</t>
  </si>
  <si>
    <t>BW21CONFIG</t>
  </si>
  <si>
    <t>WV</t>
  </si>
  <si>
    <t>Mt-1</t>
  </si>
  <si>
    <t>Wall firing - opposed firing</t>
  </si>
  <si>
    <t>Dry sorbent injection</t>
  </si>
  <si>
    <t>GA</t>
  </si>
  <si>
    <t>VA</t>
  </si>
  <si>
    <t>GEN3</t>
  </si>
  <si>
    <t>Stoker - underfeed</t>
  </si>
  <si>
    <t>PA</t>
  </si>
  <si>
    <t>GEN2</t>
  </si>
  <si>
    <t>BW22CONFIG</t>
  </si>
  <si>
    <t>NV</t>
  </si>
  <si>
    <t>coal - bituminous, other non-fossil fuel (specify)</t>
  </si>
  <si>
    <t>NC</t>
  </si>
  <si>
    <t>Gen 1</t>
  </si>
  <si>
    <t>Stoker - overfeed</t>
  </si>
  <si>
    <t>Ash_Cfg_1d</t>
  </si>
  <si>
    <t>Wet FGD - Spray/Tray Type</t>
  </si>
  <si>
    <t>TSPower</t>
  </si>
  <si>
    <t>IA</t>
  </si>
  <si>
    <t>NM</t>
  </si>
  <si>
    <t>AM-2</t>
  </si>
  <si>
    <t>1s</t>
  </si>
  <si>
    <t>Rox_Cfg_2c</t>
  </si>
  <si>
    <t>Ash_Cfg_2</t>
  </si>
  <si>
    <t>MT</t>
  </si>
  <si>
    <t>Unit3</t>
  </si>
  <si>
    <t>PM scrubber - Venturi</t>
  </si>
  <si>
    <t>1-2008</t>
  </si>
  <si>
    <t>W4</t>
  </si>
  <si>
    <t>Config1</t>
  </si>
  <si>
    <t>coal refuse (culm or gob)</t>
  </si>
  <si>
    <t>AM-3</t>
  </si>
  <si>
    <t>AZ</t>
  </si>
  <si>
    <t>UT</t>
  </si>
  <si>
    <t>1-1</t>
  </si>
  <si>
    <t>Bituminous</t>
  </si>
  <si>
    <t>MI-1</t>
  </si>
  <si>
    <t>Wet FGD - Tray Type</t>
  </si>
  <si>
    <t>GEN4</t>
  </si>
  <si>
    <t>1 &amp; 2</t>
  </si>
  <si>
    <t>Stoker - spreader</t>
  </si>
  <si>
    <t>Multiple cyclone</t>
  </si>
  <si>
    <t>002</t>
  </si>
  <si>
    <t>KY</t>
  </si>
  <si>
    <t>AL</t>
  </si>
  <si>
    <t>Unit 10</t>
  </si>
  <si>
    <t>OG1</t>
  </si>
  <si>
    <t>Unit 8</t>
  </si>
  <si>
    <t>8</t>
  </si>
  <si>
    <t>Boiler2</t>
  </si>
  <si>
    <t>Unit 9</t>
  </si>
  <si>
    <t>9</t>
  </si>
  <si>
    <t>MA</t>
  </si>
  <si>
    <t>1 current</t>
  </si>
  <si>
    <t>CryR_Cfg_5c</t>
  </si>
  <si>
    <t>MI-2</t>
  </si>
  <si>
    <t>WY</t>
  </si>
  <si>
    <t>WYG2Cfg</t>
  </si>
  <si>
    <t>0001</t>
  </si>
  <si>
    <t>Gen 2</t>
  </si>
  <si>
    <t>SC</t>
  </si>
  <si>
    <t>C3</t>
  </si>
  <si>
    <t>CO</t>
  </si>
  <si>
    <t>Rawhide101</t>
  </si>
  <si>
    <t>101</t>
  </si>
  <si>
    <t>Config3</t>
  </si>
  <si>
    <t>Unit 1 &amp; 2</t>
  </si>
  <si>
    <t>U12007</t>
  </si>
  <si>
    <t>U22007</t>
  </si>
  <si>
    <t>3-2009</t>
  </si>
  <si>
    <t>4-2009</t>
  </si>
  <si>
    <t>NJ</t>
  </si>
  <si>
    <t>Unit1</t>
  </si>
  <si>
    <t>U4</t>
  </si>
  <si>
    <t>BB01_pre-SCR</t>
  </si>
  <si>
    <t>Wet FGD - Packed Type</t>
  </si>
  <si>
    <t>Config2</t>
  </si>
  <si>
    <t>Unit 04</t>
  </si>
  <si>
    <t>Dry FGD - Unspecified</t>
  </si>
  <si>
    <t>2ss</t>
  </si>
  <si>
    <t>bituminous,  Petroleum coke</t>
  </si>
  <si>
    <t>NE</t>
  </si>
  <si>
    <t>ST2</t>
  </si>
  <si>
    <t>Turbo</t>
  </si>
  <si>
    <t>34</t>
  </si>
  <si>
    <t>004</t>
  </si>
  <si>
    <t>2-2009</t>
  </si>
  <si>
    <t>GH1</t>
  </si>
  <si>
    <t>Other (specify): Sorbent injection for SO3 reduction</t>
  </si>
  <si>
    <t>003</t>
  </si>
  <si>
    <t>GH4</t>
  </si>
  <si>
    <t>5-2009</t>
  </si>
  <si>
    <t>U3</t>
  </si>
  <si>
    <t>Unit 01</t>
  </si>
  <si>
    <t>NS2Cfg</t>
  </si>
  <si>
    <t>GEN1</t>
  </si>
  <si>
    <t>OH</t>
  </si>
  <si>
    <t>CD-U2</t>
  </si>
  <si>
    <t>Wet FGD - Jet Bubbling Reactor</t>
  </si>
  <si>
    <t>1-2009</t>
  </si>
  <si>
    <t>ST3</t>
  </si>
  <si>
    <t>MS</t>
  </si>
  <si>
    <t>BG1</t>
  </si>
  <si>
    <t>BG2</t>
  </si>
  <si>
    <t>CON-2</t>
  </si>
  <si>
    <t>Miami Fort</t>
  </si>
  <si>
    <t>U8</t>
  </si>
  <si>
    <t>CON-1</t>
  </si>
  <si>
    <t>Oklaunion</t>
  </si>
  <si>
    <t>OKL-1</t>
  </si>
  <si>
    <t>MO</t>
  </si>
  <si>
    <t>subbituminous,  bituminous</t>
  </si>
  <si>
    <t>Unit 02</t>
  </si>
  <si>
    <t>U7</t>
  </si>
  <si>
    <t>TN</t>
  </si>
  <si>
    <t>Other (specify): Hydrated Lime for Opacity</t>
  </si>
  <si>
    <t>WYG1Cfg</t>
  </si>
  <si>
    <t>CV-4</t>
  </si>
  <si>
    <t>Boiler1</t>
  </si>
  <si>
    <t>C4</t>
  </si>
  <si>
    <t>MD</t>
  </si>
  <si>
    <t>CBC1</t>
  </si>
  <si>
    <t>Other (specify): Soda Ash Injection for SO3 mitigation</t>
  </si>
  <si>
    <t>BB03_SCR_iso</t>
  </si>
  <si>
    <t>coal - bituminous, petroleum coke</t>
  </si>
  <si>
    <t>Boiler3</t>
  </si>
  <si>
    <t>Bridgeport Station</t>
  </si>
  <si>
    <t>CT</t>
  </si>
  <si>
    <t>BHSEMU3OS2-Coal</t>
  </si>
  <si>
    <t>BHB3</t>
  </si>
  <si>
    <t>Wall firing - rear firing</t>
  </si>
  <si>
    <t>St Johns River Power Park</t>
  </si>
  <si>
    <t>PPUnit2Configuration</t>
  </si>
  <si>
    <t>PPBoiler2</t>
  </si>
  <si>
    <t>Other (specify): Ammonia Injection for SO3 Mitigation</t>
  </si>
  <si>
    <t>31</t>
  </si>
  <si>
    <t>PPUnit1Configuration</t>
  </si>
  <si>
    <t>PPBoiler1</t>
  </si>
  <si>
    <t>32</t>
  </si>
  <si>
    <t>CD-U1</t>
  </si>
  <si>
    <t>HC3CONFIG</t>
  </si>
  <si>
    <t>HI</t>
  </si>
  <si>
    <t>Other (specify): Anhydrous ammonia injection</t>
  </si>
  <si>
    <t>Dry FGD - Sorbent Injection</t>
  </si>
  <si>
    <t>70ss</t>
  </si>
  <si>
    <t>70</t>
  </si>
  <si>
    <t>Other (specify): Hydrated Lime for opacity</t>
  </si>
  <si>
    <t>Unit 03</t>
  </si>
  <si>
    <t>Potomac River</t>
  </si>
  <si>
    <t>Unit 1&amp;2</t>
  </si>
  <si>
    <t>General James M. Gavin</t>
  </si>
  <si>
    <t>GA-2</t>
  </si>
  <si>
    <t>GH3</t>
  </si>
  <si>
    <t>AES Thames</t>
  </si>
  <si>
    <t>B</t>
  </si>
  <si>
    <t>A</t>
  </si>
  <si>
    <t>U2</t>
  </si>
  <si>
    <t>GA-1</t>
  </si>
  <si>
    <t>Silver Bay Power</t>
  </si>
  <si>
    <t>BB04_SCR_iso</t>
  </si>
  <si>
    <t>coal - bituminous, other fossil fuel (specify)</t>
  </si>
  <si>
    <t>WPS Westwood Generation, LLC</t>
  </si>
  <si>
    <t>031</t>
  </si>
  <si>
    <t>Coronado Generating Station</t>
  </si>
  <si>
    <t>U2B</t>
  </si>
  <si>
    <t>Electrostatic precipitator, hot side, unspecified</t>
  </si>
  <si>
    <t>2 Coal w or w/o TDF</t>
  </si>
  <si>
    <t>U1B</t>
  </si>
  <si>
    <t>R.M. Schahfer</t>
  </si>
  <si>
    <t>R.M.0018</t>
  </si>
  <si>
    <t>18</t>
  </si>
  <si>
    <t>Ray D Nixon</t>
  </si>
  <si>
    <t>bituminous,  bituminous,  bituminous</t>
  </si>
  <si>
    <t>Other (specify): Magnesium Hydroxide Injection</t>
  </si>
  <si>
    <t>Keystone</t>
  </si>
  <si>
    <t>KEY-2-4</t>
  </si>
  <si>
    <t>Kline Township Cogen Facility</t>
  </si>
  <si>
    <t>Dunkirk Generating Plant</t>
  </si>
  <si>
    <t>NY</t>
  </si>
  <si>
    <t>KEY-1-4</t>
  </si>
  <si>
    <t>U1</t>
  </si>
  <si>
    <t>John B Rich Memorial Power Station</t>
  </si>
  <si>
    <t>Cambria Cogen</t>
  </si>
  <si>
    <t>B1</t>
  </si>
  <si>
    <t>coal refuse (culm or gob),  other--natural gas</t>
  </si>
  <si>
    <t>Lawrence Energy Center</t>
  </si>
  <si>
    <t>KS</t>
  </si>
  <si>
    <t>WE-1</t>
  </si>
  <si>
    <t>Havana</t>
  </si>
  <si>
    <t>Boiler 9</t>
  </si>
  <si>
    <t>Will County</t>
  </si>
  <si>
    <t>WC4CONFIG</t>
  </si>
  <si>
    <t>Joliet 9</t>
  </si>
  <si>
    <t>JOL5 CONFIG</t>
  </si>
  <si>
    <t>AK</t>
  </si>
  <si>
    <t>AES Shady Point,LLC</t>
  </si>
  <si>
    <t>OK</t>
  </si>
  <si>
    <t>bituminous,  subbituminous</t>
  </si>
  <si>
    <t>1b</t>
  </si>
  <si>
    <t>2a</t>
  </si>
  <si>
    <t>2b</t>
  </si>
  <si>
    <t>123</t>
  </si>
  <si>
    <t>B2</t>
  </si>
  <si>
    <t>Northeastern</t>
  </si>
  <si>
    <t>NE-3</t>
  </si>
  <si>
    <t>3313</t>
  </si>
  <si>
    <t>u1</t>
  </si>
  <si>
    <t>W3</t>
  </si>
  <si>
    <t>Vertical firing</t>
  </si>
  <si>
    <t>Rockport</t>
  </si>
  <si>
    <t>RP-2</t>
  </si>
  <si>
    <t>MB2</t>
  </si>
  <si>
    <t>Gallatin</t>
  </si>
  <si>
    <t>Colver Power Project</t>
  </si>
  <si>
    <t>AAB01</t>
  </si>
  <si>
    <t>Elmer Smith Station</t>
  </si>
  <si>
    <t>Unit001</t>
  </si>
  <si>
    <t>1374</t>
  </si>
  <si>
    <t>bituminous,  petroleum coke</t>
  </si>
  <si>
    <t>1374-2</t>
  </si>
  <si>
    <t>Joppa Steam</t>
  </si>
  <si>
    <t>Waukegan</t>
  </si>
  <si>
    <t>WK8CONFIG</t>
  </si>
  <si>
    <t>Victor J. Daniel Jr</t>
  </si>
  <si>
    <t>coal - subbituminous, coal - bituminous</t>
  </si>
  <si>
    <t>James River Power Station</t>
  </si>
  <si>
    <t>Unit_4_JRPS</t>
  </si>
  <si>
    <t>RS Nelson</t>
  </si>
  <si>
    <t>LA</t>
  </si>
  <si>
    <t>Electrostatic precipitator, unspecified</t>
  </si>
  <si>
    <t>Colbert</t>
  </si>
  <si>
    <t>other--subbituminous/bituminous blend</t>
  </si>
  <si>
    <t>Pulliam</t>
  </si>
  <si>
    <t>Jack Watson</t>
  </si>
  <si>
    <t>Hoot Lake</t>
  </si>
  <si>
    <t>SEW-1</t>
  </si>
  <si>
    <t>Piney Creek Project</t>
  </si>
  <si>
    <t>BRBRI</t>
  </si>
  <si>
    <t>BRBR1</t>
  </si>
  <si>
    <t>bituminous,  synfuel</t>
  </si>
  <si>
    <t>La Cygne</t>
  </si>
  <si>
    <t>Clinch River</t>
  </si>
  <si>
    <t>CR-1</t>
  </si>
  <si>
    <t>R.M.0014</t>
  </si>
  <si>
    <t>14</t>
  </si>
  <si>
    <t>Danskammer Generating Station</t>
  </si>
  <si>
    <t>Grant Town Power Plant</t>
  </si>
  <si>
    <t>BLR1A</t>
  </si>
  <si>
    <t>BLR1B</t>
  </si>
  <si>
    <t>Salem Harbor</t>
  </si>
  <si>
    <t>Scrubgrass Generating Company L.P.</t>
  </si>
  <si>
    <t>#1 CFB boiler</t>
  </si>
  <si>
    <t>#2 CFB Boiler</t>
  </si>
  <si>
    <t>Monticello</t>
  </si>
  <si>
    <t>Deerhaven Generating Station</t>
  </si>
  <si>
    <t>B-2</t>
  </si>
  <si>
    <t>AM-1</t>
  </si>
  <si>
    <t>O H Hutchings</t>
  </si>
  <si>
    <t>H-5</t>
  </si>
  <si>
    <t>CD-U3</t>
  </si>
  <si>
    <t>Tanners Creek</t>
  </si>
  <si>
    <t>TC-4</t>
  </si>
  <si>
    <t>EPC01</t>
  </si>
  <si>
    <t>H-1</t>
  </si>
  <si>
    <t>H-3</t>
  </si>
  <si>
    <t>H-2</t>
  </si>
  <si>
    <t>CryR_Cfg_1</t>
  </si>
  <si>
    <t>H-6</t>
  </si>
  <si>
    <t>H-4</t>
  </si>
  <si>
    <t>Single cyclone</t>
  </si>
  <si>
    <t>Sandow No 4</t>
  </si>
  <si>
    <t>coal - lignite</t>
  </si>
  <si>
    <t>Eastlake</t>
  </si>
  <si>
    <t>Sioux</t>
  </si>
  <si>
    <t>Albright Power Station</t>
  </si>
  <si>
    <t>Scholz</t>
  </si>
  <si>
    <t>Dale Station</t>
  </si>
  <si>
    <t>03</t>
  </si>
  <si>
    <t>Kammer</t>
  </si>
  <si>
    <t>K-1</t>
  </si>
  <si>
    <t>K-3</t>
  </si>
  <si>
    <t>Merrimack Station</t>
  </si>
  <si>
    <t>NH</t>
  </si>
  <si>
    <t>mk2</t>
  </si>
  <si>
    <t>Fair Station</t>
  </si>
  <si>
    <t>Other (specify): Flue gas conditioning for opacity control</t>
  </si>
  <si>
    <t>Earl F Wisdom</t>
  </si>
  <si>
    <t>Richard Gorsuch</t>
  </si>
  <si>
    <t>UNIT3</t>
  </si>
  <si>
    <t>Radiant</t>
  </si>
  <si>
    <t>W.H. Weatherspoon Plant</t>
  </si>
  <si>
    <t>Wea_Cfg_1</t>
  </si>
  <si>
    <t>Shawville</t>
  </si>
  <si>
    <t>SHAW3-2</t>
  </si>
  <si>
    <t>SHAW4-2</t>
  </si>
  <si>
    <t>Riverbend</t>
  </si>
  <si>
    <t>Sunbury Generation LP</t>
  </si>
  <si>
    <t>Boiler 4</t>
  </si>
  <si>
    <t>Other (specify): SO3 injection</t>
  </si>
  <si>
    <t>Wabash River</t>
  </si>
  <si>
    <t>Whitewater Valley</t>
  </si>
  <si>
    <t>CV-3</t>
  </si>
  <si>
    <t>PPPPB1</t>
  </si>
  <si>
    <t>CBA1</t>
  </si>
  <si>
    <t>Boiler 1</t>
  </si>
  <si>
    <t>CBB1</t>
  </si>
  <si>
    <t>033</t>
  </si>
  <si>
    <t>33</t>
  </si>
  <si>
    <t>Boiler 2</t>
  </si>
  <si>
    <t>PPPPB2</t>
  </si>
  <si>
    <t>2 coal</t>
  </si>
  <si>
    <t>BB02_SCR</t>
  </si>
  <si>
    <t>ELR4-2</t>
  </si>
  <si>
    <t>ELR3-2</t>
  </si>
  <si>
    <t>ELR1-2</t>
  </si>
  <si>
    <t>ELR2-2</t>
  </si>
  <si>
    <t>C1</t>
  </si>
  <si>
    <t>Urquhart</t>
  </si>
  <si>
    <t>URQ003</t>
  </si>
  <si>
    <t>URQ3</t>
  </si>
  <si>
    <t>Other (specify): SO3 injection for Opacity control.</t>
  </si>
  <si>
    <t>Other (specify): SO3 injection for opacity control.</t>
  </si>
  <si>
    <t>PSEG Mercer Generating Station</t>
  </si>
  <si>
    <t>MERU1E1PT1OS1-Coal</t>
  </si>
  <si>
    <t>E1</t>
  </si>
  <si>
    <t>Big Stone</t>
  </si>
  <si>
    <t>SD</t>
  </si>
  <si>
    <t>Other (specify): FGC SO3 Injection</t>
  </si>
  <si>
    <t>MERU2E2PT2OS1-Coal</t>
  </si>
  <si>
    <t>E2</t>
  </si>
  <si>
    <t>Other (specify): Flue gas conditioning</t>
  </si>
  <si>
    <t>Martin Drake</t>
  </si>
  <si>
    <t>Unit 5 - Coal</t>
  </si>
  <si>
    <t>Titus</t>
  </si>
  <si>
    <t>TI-2</t>
  </si>
  <si>
    <t>Cope</t>
  </si>
  <si>
    <t>COP001</t>
  </si>
  <si>
    <t>COP1</t>
  </si>
  <si>
    <t>Wateree</t>
  </si>
  <si>
    <t>WAT002</t>
  </si>
  <si>
    <t>WAT2</t>
  </si>
  <si>
    <t>WAT001</t>
  </si>
  <si>
    <t>WAT1</t>
  </si>
  <si>
    <t>Boiler 3</t>
  </si>
  <si>
    <t>Unit 7 - Coal</t>
  </si>
  <si>
    <t>Boiler 2B</t>
  </si>
  <si>
    <t>Arch firing</t>
  </si>
  <si>
    <t>Deepwater</t>
  </si>
  <si>
    <t>Coal-firing</t>
  </si>
  <si>
    <t>Other (specify): Hydrated lime injection to control HCl</t>
  </si>
  <si>
    <t>MW</t>
  </si>
  <si>
    <t>MMBtu/hr</t>
  </si>
  <si>
    <t>Mmbtu/MWh</t>
  </si>
  <si>
    <t>lb/MMBtu</t>
  </si>
  <si>
    <t>lb/MW</t>
  </si>
  <si>
    <t>Boiler_heat_rate</t>
  </si>
  <si>
    <t>BDL</t>
  </si>
  <si>
    <t>REsult:</t>
  </si>
  <si>
    <t>Mean =</t>
  </si>
  <si>
    <t>ADL</t>
  </si>
  <si>
    <t>PET COKE</t>
  </si>
  <si>
    <t>E = Cd*Fd*(20.9/(20.9-%O2))</t>
  </si>
  <si>
    <t>Fd(pet coke) =</t>
  </si>
  <si>
    <t>lb/scf =</t>
  </si>
  <si>
    <t>ng/scm</t>
  </si>
  <si>
    <t>ug/scm</t>
  </si>
  <si>
    <t>Corrected for 4 dscm sample volume</t>
  </si>
  <si>
    <t>Method 29</t>
  </si>
  <si>
    <t>3xRDL, 4dscm sample volume</t>
  </si>
  <si>
    <t>Method 29 Metals</t>
  </si>
  <si>
    <t>ug/dscm</t>
  </si>
  <si>
    <t>lb/dscf</t>
  </si>
  <si>
    <t>Antimony</t>
  </si>
  <si>
    <t>Arsenic</t>
  </si>
  <si>
    <t>Beryllium</t>
  </si>
  <si>
    <t>Cadmium</t>
  </si>
  <si>
    <t>Chromium</t>
  </si>
  <si>
    <t>Cobalt</t>
  </si>
  <si>
    <t>Lead</t>
  </si>
  <si>
    <t>Manganese</t>
  </si>
  <si>
    <t>Nickel</t>
  </si>
  <si>
    <t>Selenium</t>
  </si>
  <si>
    <t>Total</t>
  </si>
  <si>
    <t>fPM</t>
  </si>
  <si>
    <t>Floor Value</t>
  </si>
  <si>
    <t>Is Floor = 3 x RDL?</t>
  </si>
  <si>
    <t>NA</t>
  </si>
  <si>
    <t>lb/MWh</t>
  </si>
  <si>
    <t>Outlier Emission Averages Removed:</t>
  </si>
  <si>
    <t>Mean (lb/MWh)</t>
  </si>
  <si>
    <t>UPL (lb/MWh)</t>
  </si>
  <si>
    <r>
      <t>SO</t>
    </r>
    <r>
      <rPr>
        <vertAlign val="subscript"/>
        <sz val="9.9"/>
        <color theme="1"/>
        <rFont val="Calibri"/>
        <family val="2"/>
      </rPr>
      <t>2</t>
    </r>
  </si>
  <si>
    <t>lb/MMBtu @ 6% O2</t>
  </si>
  <si>
    <t>lb/MW @ 6% O2, 10 MMBtu/MW</t>
  </si>
  <si>
    <t>Method 26a</t>
  </si>
  <si>
    <t xml:space="preserve">Calculation of 3 x RDL (lb/MMBTU) based on conversion of 3 x RDL (ug/dscm) </t>
  </si>
</sst>
</file>

<file path=xl/styles.xml><?xml version="1.0" encoding="utf-8"?>
<styleSheet xmlns="http://schemas.openxmlformats.org/spreadsheetml/2006/main">
  <numFmts count="12">
    <numFmt numFmtId="164" formatCode="0.000000"/>
    <numFmt numFmtId="165" formatCode="0.000"/>
    <numFmt numFmtId="166" formatCode="0.0000"/>
    <numFmt numFmtId="167" formatCode="0.0"/>
    <numFmt numFmtId="168" formatCode="0.0000E+00"/>
    <numFmt numFmtId="169" formatCode="0.000E+00\ &quot;(BDL)&quot;"/>
    <numFmt numFmtId="170" formatCode="0.000000E+00"/>
    <numFmt numFmtId="171" formatCode="dd\-mmm\-yy"/>
    <numFmt numFmtId="172" formatCode="0.00000"/>
    <numFmt numFmtId="173" formatCode="0.000E+00"/>
    <numFmt numFmtId="174" formatCode="0.00000000"/>
    <numFmt numFmtId="175" formatCode="0.0E+00"/>
  </numFmts>
  <fonts count="3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MS Sans Serif"/>
      <family val="2"/>
    </font>
    <font>
      <sz val="10"/>
      <color rgb="FF000000"/>
      <name val="MS Sans Serif"/>
      <family val="2"/>
    </font>
    <font>
      <sz val="11"/>
      <color rgb="FF006100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bscript"/>
      <sz val="9.9"/>
      <color theme="1"/>
      <name val="Calibri"/>
      <family val="2"/>
    </font>
    <font>
      <sz val="11"/>
      <color theme="1"/>
      <name val="Cambria"/>
      <family val="1"/>
      <scheme val="major"/>
    </font>
    <font>
      <b/>
      <u/>
      <sz val="11"/>
      <color theme="1"/>
      <name val="Cambria"/>
      <family val="1"/>
      <scheme val="major"/>
    </font>
    <font>
      <u/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color indexed="8"/>
      <name val="Cambria"/>
      <family val="1"/>
      <scheme val="major"/>
    </font>
    <font>
      <b/>
      <sz val="11"/>
      <name val="Cambria"/>
      <family val="1"/>
      <scheme val="major"/>
    </font>
  </fonts>
  <fills count="1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/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8" fillId="12" borderId="0" applyNumberFormat="0" applyBorder="0" applyAlignment="0" applyProtection="0"/>
    <xf numFmtId="0" fontId="4" fillId="0" borderId="0"/>
  </cellStyleXfs>
  <cellXfs count="373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2" fillId="0" borderId="0" xfId="0" applyFont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165" fontId="0" fillId="0" borderId="0" xfId="0" applyNumberFormat="1"/>
    <xf numFmtId="164" fontId="0" fillId="0" borderId="0" xfId="0" applyNumberFormat="1"/>
    <xf numFmtId="1" fontId="0" fillId="3" borderId="0" xfId="0" applyNumberFormat="1" applyFill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6" fontId="0" fillId="0" borderId="0" xfId="0" applyNumberFormat="1"/>
    <xf numFmtId="166" fontId="0" fillId="4" borderId="0" xfId="0" applyNumberFormat="1" applyFill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166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67" fontId="0" fillId="0" borderId="0" xfId="0" applyNumberFormat="1"/>
    <xf numFmtId="2" fontId="0" fillId="0" borderId="0" xfId="0" applyNumberFormat="1" applyAlignment="1">
      <alignment horizontal="center"/>
    </xf>
    <xf numFmtId="166" fontId="2" fillId="0" borderId="0" xfId="0" applyNumberFormat="1" applyFont="1" applyAlignment="1">
      <alignment horizontal="center" vertical="center" wrapText="1"/>
    </xf>
    <xf numFmtId="1" fontId="0" fillId="5" borderId="0" xfId="0" applyNumberFormat="1" applyFill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16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2" fontId="0" fillId="0" borderId="0" xfId="0" applyNumberFormat="1"/>
    <xf numFmtId="166" fontId="0" fillId="6" borderId="0" xfId="0" applyNumberFormat="1" applyFill="1" applyAlignment="1">
      <alignment horizontal="center"/>
    </xf>
    <xf numFmtId="1" fontId="0" fillId="6" borderId="0" xfId="0" applyNumberFormat="1" applyFill="1" applyAlignment="1">
      <alignment horizontal="center"/>
    </xf>
    <xf numFmtId="0" fontId="0" fillId="6" borderId="0" xfId="0" applyFill="1" applyAlignment="1">
      <alignment horizontal="center"/>
    </xf>
    <xf numFmtId="0" fontId="5" fillId="7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NumberFormat="1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5" fillId="7" borderId="0" xfId="0" applyFont="1" applyFill="1" applyBorder="1" applyAlignment="1">
      <alignment horizontal="center"/>
    </xf>
    <xf numFmtId="0" fontId="0" fillId="0" borderId="0" xfId="0" applyNumberFormat="1" applyFill="1" applyBorder="1"/>
    <xf numFmtId="168" fontId="0" fillId="0" borderId="0" xfId="0" applyNumberFormat="1" applyAlignment="1">
      <alignment horizontal="center"/>
    </xf>
    <xf numFmtId="168" fontId="0" fillId="0" borderId="0" xfId="0" applyNumberFormat="1" applyFill="1"/>
    <xf numFmtId="0" fontId="0" fillId="0" borderId="0" xfId="0" applyAlignment="1">
      <alignment horizontal="center"/>
    </xf>
    <xf numFmtId="168" fontId="0" fillId="0" borderId="0" xfId="0" applyNumberFormat="1"/>
    <xf numFmtId="0" fontId="0" fillId="0" borderId="0" xfId="0" applyNumberFormat="1" applyBorder="1"/>
    <xf numFmtId="0" fontId="0" fillId="0" borderId="0" xfId="0" applyBorder="1"/>
    <xf numFmtId="11" fontId="0" fillId="0" borderId="0" xfId="0" applyNumberFormat="1"/>
    <xf numFmtId="2" fontId="0" fillId="0" borderId="0" xfId="0" applyNumberFormat="1" applyBorder="1"/>
    <xf numFmtId="0" fontId="6" fillId="0" borderId="0" xfId="0" applyNumberFormat="1" applyFont="1" applyFill="1" applyBorder="1" applyAlignment="1" applyProtection="1">
      <alignment vertical="center" wrapText="1"/>
    </xf>
    <xf numFmtId="11" fontId="6" fillId="0" borderId="1" xfId="0" applyNumberFormat="1" applyFont="1" applyFill="1" applyBorder="1" applyAlignment="1" applyProtection="1">
      <alignment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2" fontId="0" fillId="0" borderId="0" xfId="0" applyNumberFormat="1" applyFill="1" applyBorder="1"/>
    <xf numFmtId="0" fontId="0" fillId="0" borderId="0" xfId="0" applyFill="1"/>
    <xf numFmtId="0" fontId="6" fillId="0" borderId="0" xfId="1" applyFont="1" applyFill="1" applyBorder="1" applyAlignment="1" applyProtection="1">
      <alignment horizontal="right" vertical="center" wrapText="1"/>
    </xf>
    <xf numFmtId="0" fontId="6" fillId="0" borderId="2" xfId="1" applyFont="1" applyFill="1" applyBorder="1" applyAlignment="1" applyProtection="1">
      <alignment horizontal="right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right" vertical="center" wrapText="1"/>
    </xf>
    <xf numFmtId="0" fontId="6" fillId="0" borderId="2" xfId="1" applyNumberFormat="1" applyFont="1" applyFill="1" applyBorder="1" applyAlignment="1" applyProtection="1">
      <alignment vertical="center" wrapText="1"/>
    </xf>
    <xf numFmtId="0" fontId="7" fillId="0" borderId="0" xfId="0" applyFont="1" applyFill="1"/>
    <xf numFmtId="11" fontId="0" fillId="0" borderId="0" xfId="0" applyNumberFormat="1" applyFill="1"/>
    <xf numFmtId="0" fontId="7" fillId="0" borderId="3" xfId="0" applyFont="1" applyFill="1" applyBorder="1"/>
    <xf numFmtId="0" fontId="0" fillId="0" borderId="4" xfId="0" applyBorder="1"/>
    <xf numFmtId="0" fontId="7" fillId="0" borderId="4" xfId="0" quotePrefix="1" applyFont="1" applyFill="1" applyBorder="1"/>
    <xf numFmtId="0" fontId="0" fillId="0" borderId="4" xfId="0" quotePrefix="1" applyFill="1" applyBorder="1"/>
    <xf numFmtId="0" fontId="0" fillId="0" borderId="5" xfId="0" applyFill="1" applyBorder="1"/>
    <xf numFmtId="0" fontId="0" fillId="0" borderId="4" xfId="0" applyFill="1" applyBorder="1"/>
    <xf numFmtId="0" fontId="0" fillId="0" borderId="5" xfId="0" quotePrefix="1" applyFill="1" applyBorder="1"/>
    <xf numFmtId="1" fontId="0" fillId="0" borderId="0" xfId="0" quotePrefix="1" applyNumberFormat="1" applyFill="1"/>
    <xf numFmtId="2" fontId="0" fillId="0" borderId="0" xfId="0" applyNumberFormat="1" applyFill="1"/>
    <xf numFmtId="0" fontId="7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8" fillId="0" borderId="6" xfId="0" applyNumberFormat="1" applyFont="1" applyFill="1" applyBorder="1" applyAlignment="1">
      <alignment vertical="top" wrapText="1"/>
    </xf>
    <xf numFmtId="11" fontId="8" fillId="0" borderId="7" xfId="0" applyNumberFormat="1" applyFont="1" applyFill="1" applyBorder="1" applyAlignment="1">
      <alignment horizontal="center" vertical="top"/>
    </xf>
    <xf numFmtId="2" fontId="8" fillId="0" borderId="8" xfId="0" quotePrefix="1" applyNumberFormat="1" applyFont="1" applyFill="1" applyBorder="1" applyAlignment="1">
      <alignment horizontal="center" vertical="top"/>
    </xf>
    <xf numFmtId="2" fontId="8" fillId="8" borderId="8" xfId="0" quotePrefix="1" applyNumberFormat="1" applyFont="1" applyFill="1" applyBorder="1" applyAlignment="1">
      <alignment horizontal="center" vertical="top"/>
    </xf>
    <xf numFmtId="0" fontId="8" fillId="0" borderId="7" xfId="0" applyNumberFormat="1" applyFont="1" applyFill="1" applyBorder="1" applyAlignment="1">
      <alignment horizontal="center" vertical="top"/>
    </xf>
    <xf numFmtId="0" fontId="9" fillId="9" borderId="0" xfId="0" applyFont="1" applyFill="1" applyAlignment="1">
      <alignment horizontal="right"/>
    </xf>
    <xf numFmtId="0" fontId="9" fillId="10" borderId="0" xfId="0" applyFont="1" applyFill="1"/>
    <xf numFmtId="166" fontId="0" fillId="0" borderId="0" xfId="0" applyNumberFormat="1" applyFill="1"/>
    <xf numFmtId="0" fontId="0" fillId="0" borderId="0" xfId="0" quotePrefix="1" applyFill="1" applyAlignment="1">
      <alignment wrapText="1"/>
    </xf>
    <xf numFmtId="2" fontId="10" fillId="0" borderId="0" xfId="0" applyNumberFormat="1" applyFont="1" applyFill="1"/>
    <xf numFmtId="0" fontId="10" fillId="0" borderId="0" xfId="0" applyFont="1" applyFill="1"/>
    <xf numFmtId="0" fontId="7" fillId="0" borderId="0" xfId="0" quotePrefix="1" applyFont="1" applyFill="1"/>
    <xf numFmtId="0" fontId="0" fillId="0" borderId="0" xfId="0" applyFill="1" applyAlignment="1">
      <alignment horizontal="left"/>
    </xf>
    <xf numFmtId="0" fontId="0" fillId="0" borderId="0" xfId="0" quotePrefix="1" applyFill="1"/>
    <xf numFmtId="0" fontId="11" fillId="0" borderId="0" xfId="0" applyFont="1" applyFill="1"/>
    <xf numFmtId="169" fontId="1" fillId="0" borderId="0" xfId="0" applyNumberFormat="1" applyFont="1" applyAlignment="1">
      <alignment horizontal="center"/>
    </xf>
    <xf numFmtId="0" fontId="5" fillId="11" borderId="0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0" fontId="5" fillId="11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 wrapText="1"/>
    </xf>
    <xf numFmtId="0" fontId="15" fillId="0" borderId="9" xfId="2" applyFont="1" applyFill="1" applyBorder="1" applyAlignment="1">
      <alignment horizontal="center" wrapText="1"/>
    </xf>
    <xf numFmtId="0" fontId="4" fillId="0" borderId="0" xfId="1" applyFill="1"/>
    <xf numFmtId="0" fontId="16" fillId="0" borderId="0" xfId="1" quotePrefix="1" applyNumberFormat="1" applyFont="1" applyFill="1" applyAlignment="1">
      <alignment horizontal="center" vertical="center"/>
    </xf>
    <xf numFmtId="0" fontId="16" fillId="0" borderId="0" xfId="1" applyNumberFormat="1" applyFont="1" applyFill="1" applyAlignment="1">
      <alignment horizontal="center" vertical="center"/>
    </xf>
    <xf numFmtId="0" fontId="17" fillId="0" borderId="0" xfId="1" applyFont="1" applyFill="1" applyAlignment="1" applyProtection="1">
      <alignment horizontal="center" vertical="center" wrapText="1"/>
    </xf>
    <xf numFmtId="0" fontId="16" fillId="0" borderId="2" xfId="1" quotePrefix="1" applyNumberFormat="1" applyFont="1" applyFill="1" applyBorder="1" applyAlignment="1">
      <alignment horizontal="center" vertical="center"/>
    </xf>
    <xf numFmtId="0" fontId="17" fillId="0" borderId="2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center" vertical="center" wrapText="1"/>
    </xf>
    <xf numFmtId="0" fontId="4" fillId="0" borderId="0" xfId="1" quotePrefix="1" applyNumberFormat="1" applyFill="1" applyAlignment="1">
      <alignment horizontal="center"/>
    </xf>
    <xf numFmtId="0" fontId="5" fillId="0" borderId="0" xfId="1" applyFont="1" applyFill="1" applyAlignment="1">
      <alignment horizontal="center" wrapText="1"/>
    </xf>
    <xf numFmtId="0" fontId="5" fillId="0" borderId="0" xfId="1" applyFont="1" applyFill="1" applyBorder="1" applyAlignment="1">
      <alignment horizontal="center"/>
    </xf>
    <xf numFmtId="0" fontId="4" fillId="0" borderId="0" xfId="1" applyFill="1" applyBorder="1"/>
    <xf numFmtId="168" fontId="6" fillId="0" borderId="2" xfId="1" applyNumberFormat="1" applyFont="1" applyFill="1" applyBorder="1" applyAlignment="1" applyProtection="1">
      <alignment horizontal="center" vertical="center" wrapText="1"/>
    </xf>
    <xf numFmtId="170" fontId="16" fillId="0" borderId="0" xfId="1" quotePrefix="1" applyNumberFormat="1" applyFont="1" applyFill="1"/>
    <xf numFmtId="170" fontId="17" fillId="0" borderId="0" xfId="1" applyNumberFormat="1" applyFont="1" applyFill="1" applyAlignment="1" applyProtection="1">
      <alignment horizontal="right" vertical="center" wrapText="1"/>
    </xf>
    <xf numFmtId="170" fontId="17" fillId="0" borderId="10" xfId="1" applyNumberFormat="1" applyFont="1" applyFill="1" applyBorder="1" applyAlignment="1" applyProtection="1">
      <alignment horizontal="right" vertical="center" wrapText="1"/>
    </xf>
    <xf numFmtId="170" fontId="16" fillId="0" borderId="10" xfId="1" quotePrefix="1" applyNumberFormat="1" applyFont="1" applyFill="1" applyBorder="1"/>
    <xf numFmtId="170" fontId="4" fillId="0" borderId="0" xfId="1" applyNumberFormat="1" applyFont="1" applyFill="1" applyBorder="1" applyAlignment="1" applyProtection="1">
      <alignment horizontal="right" vertical="center" wrapText="1"/>
    </xf>
    <xf numFmtId="170" fontId="4" fillId="0" borderId="0" xfId="1" applyNumberFormat="1" applyFont="1" applyFill="1" applyAlignment="1" applyProtection="1">
      <alignment horizontal="right" vertical="center" wrapText="1"/>
    </xf>
    <xf numFmtId="170" fontId="4" fillId="0" borderId="0" xfId="1" quotePrefix="1" applyNumberFormat="1" applyFill="1"/>
    <xf numFmtId="170" fontId="17" fillId="0" borderId="2" xfId="1" applyNumberFormat="1" applyFont="1" applyFill="1" applyBorder="1" applyAlignment="1" applyProtection="1">
      <alignment horizontal="right" vertical="center" wrapText="1"/>
    </xf>
    <xf numFmtId="11" fontId="6" fillId="0" borderId="2" xfId="1" applyNumberFormat="1" applyFont="1" applyFill="1" applyBorder="1" applyAlignment="1" applyProtection="1">
      <alignment vertical="center" wrapText="1"/>
    </xf>
    <xf numFmtId="0" fontId="4" fillId="0" borderId="2" xfId="1" applyFill="1" applyBorder="1"/>
    <xf numFmtId="0" fontId="4" fillId="0" borderId="2" xfId="1" applyFill="1" applyBorder="1" applyAlignment="1">
      <alignment horizontal="center"/>
    </xf>
    <xf numFmtId="170" fontId="16" fillId="0" borderId="2" xfId="1" quotePrefix="1" applyNumberFormat="1" applyFont="1" applyFill="1" applyBorder="1"/>
    <xf numFmtId="11" fontId="4" fillId="0" borderId="2" xfId="1" applyNumberFormat="1" applyFill="1" applyBorder="1"/>
    <xf numFmtId="0" fontId="4" fillId="0" borderId="0" xfId="1" applyFill="1" applyAlignment="1">
      <alignment horizontal="center"/>
    </xf>
    <xf numFmtId="11" fontId="6" fillId="0" borderId="2" xfId="1" applyNumberFormat="1" applyFont="1" applyFill="1" applyBorder="1" applyAlignment="1" applyProtection="1">
      <alignment horizontal="right" vertical="center" wrapText="1"/>
    </xf>
    <xf numFmtId="2" fontId="4" fillId="0" borderId="0" xfId="1" applyNumberFormat="1" applyFill="1" applyBorder="1"/>
    <xf numFmtId="0" fontId="6" fillId="0" borderId="0" xfId="1" applyNumberFormat="1" applyFont="1" applyFill="1" applyBorder="1" applyAlignment="1" applyProtection="1">
      <alignment vertical="center" wrapText="1"/>
    </xf>
    <xf numFmtId="11" fontId="6" fillId="0" borderId="11" xfId="1" applyNumberFormat="1" applyFont="1" applyFill="1" applyBorder="1" applyAlignment="1" applyProtection="1">
      <alignment vertical="center" wrapText="1"/>
    </xf>
    <xf numFmtId="0" fontId="6" fillId="0" borderId="12" xfId="1" applyFont="1" applyFill="1" applyBorder="1" applyAlignment="1" applyProtection="1">
      <alignment horizontal="right" vertical="center" wrapText="1"/>
    </xf>
    <xf numFmtId="11" fontId="4" fillId="0" borderId="0" xfId="1" applyNumberFormat="1" applyFill="1"/>
    <xf numFmtId="11" fontId="6" fillId="0" borderId="1" xfId="1" applyNumberFormat="1" applyFont="1" applyFill="1" applyBorder="1" applyAlignment="1" applyProtection="1">
      <alignment vertical="center" wrapText="1"/>
    </xf>
    <xf numFmtId="168" fontId="4" fillId="0" borderId="0" xfId="1" applyNumberFormat="1" applyFill="1"/>
    <xf numFmtId="0" fontId="6" fillId="0" borderId="2" xfId="1" applyFont="1" applyFill="1" applyBorder="1" applyAlignment="1" applyProtection="1">
      <alignment vertical="center" wrapText="1"/>
    </xf>
    <xf numFmtId="0" fontId="6" fillId="0" borderId="0" xfId="1" applyFont="1" applyFill="1" applyBorder="1" applyAlignment="1" applyProtection="1">
      <alignment vertical="center" wrapText="1"/>
    </xf>
    <xf numFmtId="0" fontId="7" fillId="0" borderId="0" xfId="1" applyFont="1" applyFill="1"/>
    <xf numFmtId="0" fontId="4" fillId="0" borderId="0" xfId="1" applyFill="1" applyAlignment="1">
      <alignment horizontal="center" vertical="center" wrapText="1"/>
    </xf>
    <xf numFmtId="0" fontId="4" fillId="0" borderId="0" xfId="1" applyFill="1" applyAlignment="1">
      <alignment horizontal="center" wrapText="1"/>
    </xf>
    <xf numFmtId="0" fontId="7" fillId="0" borderId="0" xfId="1" quotePrefix="1" applyFont="1" applyFill="1"/>
    <xf numFmtId="1" fontId="4" fillId="0" borderId="0" xfId="1" quotePrefix="1" applyNumberFormat="1" applyFill="1"/>
    <xf numFmtId="2" fontId="4" fillId="0" borderId="0" xfId="1" applyNumberFormat="1" applyFill="1"/>
    <xf numFmtId="166" fontId="4" fillId="0" borderId="0" xfId="1" applyNumberFormat="1" applyFill="1"/>
    <xf numFmtId="0" fontId="4" fillId="0" borderId="0" xfId="1" quotePrefix="1" applyFill="1" applyAlignment="1">
      <alignment wrapText="1"/>
    </xf>
    <xf numFmtId="2" fontId="4" fillId="0" borderId="0" xfId="1" applyNumberFormat="1" applyFont="1" applyFill="1"/>
    <xf numFmtId="0" fontId="4" fillId="0" borderId="0" xfId="1" applyFont="1" applyFill="1"/>
    <xf numFmtId="0" fontId="4" fillId="0" borderId="0" xfId="1" applyFill="1" applyAlignment="1">
      <alignment horizontal="left"/>
    </xf>
    <xf numFmtId="0" fontId="4" fillId="0" borderId="0" xfId="1" quotePrefix="1" applyFill="1"/>
    <xf numFmtId="0" fontId="4" fillId="0" borderId="0" xfId="1"/>
    <xf numFmtId="0" fontId="4" fillId="0" borderId="0" xfId="1" applyAlignment="1">
      <alignment horizontal="center"/>
    </xf>
    <xf numFmtId="0" fontId="0" fillId="0" borderId="0" xfId="0" quotePrefix="1" applyNumberFormat="1" applyFill="1" applyAlignment="1">
      <alignment horizontal="center"/>
    </xf>
    <xf numFmtId="0" fontId="0" fillId="0" borderId="0" xfId="0" applyFill="1" applyBorder="1"/>
    <xf numFmtId="0" fontId="15" fillId="0" borderId="0" xfId="4" applyFont="1" applyFill="1" applyBorder="1" applyAlignment="1">
      <alignment horizontal="right" wrapText="1"/>
    </xf>
    <xf numFmtId="0" fontId="15" fillId="0" borderId="2" xfId="3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8" borderId="0" xfId="0" applyFill="1"/>
    <xf numFmtId="0" fontId="0" fillId="0" borderId="0" xfId="0" quotePrefix="1"/>
    <xf numFmtId="168" fontId="15" fillId="0" borderId="0" xfId="2" applyNumberFormat="1" applyFont="1" applyFill="1" applyAlignment="1">
      <alignment horizontal="center" wrapText="1"/>
    </xf>
    <xf numFmtId="168" fontId="6" fillId="0" borderId="0" xfId="1" applyNumberFormat="1" applyFont="1" applyFill="1" applyBorder="1" applyAlignment="1" applyProtection="1">
      <alignment horizontal="center" vertical="center" wrapText="1"/>
    </xf>
    <xf numFmtId="168" fontId="7" fillId="0" borderId="0" xfId="1" applyNumberFormat="1" applyFont="1" applyFill="1" applyBorder="1" applyAlignment="1">
      <alignment horizontal="center"/>
    </xf>
    <xf numFmtId="168" fontId="7" fillId="0" borderId="0" xfId="1" applyNumberFormat="1" applyFont="1" applyFill="1" applyAlignment="1">
      <alignment horizontal="center"/>
    </xf>
    <xf numFmtId="166" fontId="0" fillId="2" borderId="0" xfId="0" applyNumberFormat="1" applyFill="1" applyAlignment="1">
      <alignment horizontal="center" vertical="center"/>
    </xf>
    <xf numFmtId="165" fontId="0" fillId="4" borderId="0" xfId="0" applyNumberFormat="1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15" fillId="13" borderId="13" xfId="2" applyFont="1" applyFill="1" applyBorder="1" applyAlignment="1">
      <alignment horizontal="center"/>
    </xf>
    <xf numFmtId="0" fontId="15" fillId="0" borderId="9" xfId="2" applyFont="1" applyFill="1" applyBorder="1" applyAlignment="1">
      <alignment wrapText="1"/>
    </xf>
    <xf numFmtId="0" fontId="15" fillId="0" borderId="9" xfId="2" applyFont="1" applyFill="1" applyBorder="1" applyAlignment="1">
      <alignment horizontal="right" wrapText="1"/>
    </xf>
    <xf numFmtId="0" fontId="14" fillId="0" borderId="0" xfId="2"/>
    <xf numFmtId="0" fontId="15" fillId="0" borderId="0" xfId="2" applyFont="1" applyFill="1" applyAlignment="1">
      <alignment horizontal="right" wrapText="1"/>
    </xf>
    <xf numFmtId="171" fontId="15" fillId="0" borderId="9" xfId="2" applyNumberFormat="1" applyFont="1" applyFill="1" applyBorder="1" applyAlignment="1">
      <alignment horizontal="right" wrapText="1"/>
    </xf>
    <xf numFmtId="0" fontId="14" fillId="0" borderId="9" xfId="2" applyBorder="1"/>
    <xf numFmtId="0" fontId="15" fillId="0" borderId="0" xfId="2" applyFont="1" applyFill="1" applyBorder="1" applyAlignment="1">
      <alignment horizontal="right" wrapText="1"/>
    </xf>
    <xf numFmtId="0" fontId="15" fillId="0" borderId="0" xfId="2" applyFont="1" applyFill="1" applyBorder="1" applyAlignment="1">
      <alignment wrapText="1"/>
    </xf>
    <xf numFmtId="0" fontId="14" fillId="0" borderId="0" xfId="2" applyBorder="1"/>
    <xf numFmtId="0" fontId="18" fillId="12" borderId="0" xfId="5"/>
    <xf numFmtId="171" fontId="15" fillId="0" borderId="0" xfId="2" applyNumberFormat="1" applyFont="1" applyFill="1" applyAlignment="1">
      <alignment horizontal="right" wrapText="1"/>
    </xf>
    <xf numFmtId="0" fontId="0" fillId="14" borderId="0" xfId="0" applyFill="1"/>
    <xf numFmtId="171" fontId="15" fillId="0" borderId="0" xfId="2" applyNumberFormat="1" applyFont="1" applyFill="1" applyBorder="1" applyAlignment="1">
      <alignment horizontal="right" wrapText="1"/>
    </xf>
    <xf numFmtId="0" fontId="0" fillId="0" borderId="9" xfId="0" applyBorder="1"/>
    <xf numFmtId="0" fontId="18" fillId="14" borderId="0" xfId="5" applyFill="1"/>
    <xf numFmtId="0" fontId="18" fillId="14" borderId="0" xfId="5" applyFill="1" applyBorder="1"/>
    <xf numFmtId="0" fontId="15" fillId="8" borderId="9" xfId="2" applyFont="1" applyFill="1" applyBorder="1" applyAlignment="1">
      <alignment horizontal="right" wrapText="1"/>
    </xf>
    <xf numFmtId="11" fontId="15" fillId="0" borderId="9" xfId="2" applyNumberFormat="1" applyFont="1" applyFill="1" applyBorder="1" applyAlignment="1">
      <alignment horizontal="center" wrapText="1"/>
    </xf>
    <xf numFmtId="0" fontId="15" fillId="0" borderId="9" xfId="3" applyFont="1" applyFill="1" applyBorder="1" applyAlignment="1">
      <alignment wrapText="1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19" fillId="15" borderId="0" xfId="0" applyFont="1" applyFill="1" applyBorder="1" applyAlignment="1" applyProtection="1">
      <alignment horizontal="center" vertical="center"/>
    </xf>
    <xf numFmtId="11" fontId="3" fillId="13" borderId="0" xfId="2" applyNumberFormat="1" applyFont="1" applyFill="1" applyBorder="1" applyAlignment="1">
      <alignment horizontal="center"/>
    </xf>
    <xf numFmtId="11" fontId="3" fillId="13" borderId="0" xfId="2" applyNumberFormat="1" applyFont="1" applyFill="1" applyBorder="1" applyAlignment="1">
      <alignment horizontal="center" vertical="center"/>
    </xf>
    <xf numFmtId="0" fontId="3" fillId="13" borderId="0" xfId="2" applyFont="1" applyFill="1" applyBorder="1" applyAlignment="1">
      <alignment horizontal="center"/>
    </xf>
    <xf numFmtId="0" fontId="20" fillId="0" borderId="0" xfId="0" applyFont="1"/>
    <xf numFmtId="168" fontId="6" fillId="0" borderId="2" xfId="0" applyNumberFormat="1" applyFont="1" applyFill="1" applyBorder="1" applyAlignment="1" applyProtection="1">
      <alignment horizontal="center" vertical="center" wrapText="1"/>
    </xf>
    <xf numFmtId="168" fontId="14" fillId="0" borderId="0" xfId="0" quotePrefix="1" applyNumberFormat="1" applyFont="1" applyFill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1" applyFont="1" applyFill="1" applyAlignment="1">
      <alignment wrapText="1"/>
    </xf>
    <xf numFmtId="0" fontId="8" fillId="0" borderId="0" xfId="1" applyFont="1" applyFill="1"/>
    <xf numFmtId="0" fontId="8" fillId="0" borderId="6" xfId="1" applyNumberFormat="1" applyFont="1" applyFill="1" applyBorder="1" applyAlignment="1">
      <alignment vertical="top" wrapText="1"/>
    </xf>
    <xf numFmtId="11" fontId="8" fillId="0" borderId="7" xfId="1" applyNumberFormat="1" applyFont="1" applyFill="1" applyBorder="1" applyAlignment="1">
      <alignment horizontal="center" vertical="top"/>
    </xf>
    <xf numFmtId="2" fontId="8" fillId="0" borderId="8" xfId="1" quotePrefix="1" applyNumberFormat="1" applyFont="1" applyFill="1" applyBorder="1" applyAlignment="1">
      <alignment horizontal="center" vertical="top"/>
    </xf>
    <xf numFmtId="0" fontId="8" fillId="0" borderId="7" xfId="1" applyNumberFormat="1" applyFont="1" applyFill="1" applyBorder="1" applyAlignment="1">
      <alignment horizontal="center" vertical="top"/>
    </xf>
    <xf numFmtId="0" fontId="9" fillId="0" borderId="0" xfId="1" applyFont="1" applyFill="1" applyAlignment="1">
      <alignment horizontal="right"/>
    </xf>
    <xf numFmtId="0" fontId="9" fillId="0" borderId="0" xfId="1" applyFont="1" applyFill="1"/>
    <xf numFmtId="165" fontId="0" fillId="6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 vertical="center"/>
    </xf>
    <xf numFmtId="0" fontId="2" fillId="0" borderId="0" xfId="0" applyFont="1"/>
    <xf numFmtId="0" fontId="21" fillId="0" borderId="0" xfId="1" applyNumberFormat="1" applyFont="1" applyFill="1" applyAlignment="1">
      <alignment horizontal="center" vertical="center"/>
    </xf>
    <xf numFmtId="0" fontId="24" fillId="0" borderId="0" xfId="1" applyFont="1" applyFill="1" applyAlignment="1" applyProtection="1">
      <alignment horizontal="center" vertical="center" wrapText="1"/>
    </xf>
    <xf numFmtId="0" fontId="21" fillId="0" borderId="2" xfId="1" applyNumberFormat="1" applyFont="1" applyFill="1" applyBorder="1" applyAlignment="1">
      <alignment horizontal="center" vertical="center"/>
    </xf>
    <xf numFmtId="0" fontId="24" fillId="0" borderId="2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Alignment="1" applyProtection="1">
      <alignment horizontal="center" vertical="center" wrapText="1"/>
    </xf>
    <xf numFmtId="0" fontId="21" fillId="0" borderId="0" xfId="1" quotePrefix="1" applyNumberFormat="1" applyFont="1" applyFill="1" applyAlignment="1">
      <alignment horizontal="center" vertical="center"/>
    </xf>
    <xf numFmtId="0" fontId="21" fillId="0" borderId="2" xfId="1" quotePrefix="1" applyNumberFormat="1" applyFont="1" applyFill="1" applyBorder="1" applyAlignment="1">
      <alignment horizontal="center" vertical="center"/>
    </xf>
    <xf numFmtId="17" fontId="21" fillId="0" borderId="0" xfId="1" quotePrefix="1" applyNumberFormat="1" applyFont="1" applyFill="1" applyAlignment="1">
      <alignment horizontal="center" vertical="center"/>
    </xf>
    <xf numFmtId="16" fontId="21" fillId="0" borderId="0" xfId="1" quotePrefix="1" applyNumberFormat="1" applyFont="1" applyFill="1" applyAlignment="1">
      <alignment horizontal="center" vertical="center"/>
    </xf>
    <xf numFmtId="17" fontId="21" fillId="0" borderId="2" xfId="1" quotePrefix="1" applyNumberFormat="1" applyFont="1" applyFill="1" applyBorder="1" applyAlignment="1">
      <alignment horizontal="center" vertical="center"/>
    </xf>
    <xf numFmtId="17" fontId="24" fillId="0" borderId="2" xfId="1" applyNumberFormat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Alignment="1">
      <alignment horizontal="center" vertical="center" wrapText="1"/>
    </xf>
    <xf numFmtId="0" fontId="22" fillId="0" borderId="9" xfId="2" applyFont="1" applyFill="1" applyBorder="1" applyAlignment="1">
      <alignment horizontal="center" vertical="center" wrapText="1"/>
    </xf>
    <xf numFmtId="0" fontId="10" fillId="0" borderId="0" xfId="1" quotePrefix="1" applyNumberFormat="1" applyFont="1" applyFill="1" applyAlignment="1">
      <alignment horizontal="center" vertical="center"/>
    </xf>
    <xf numFmtId="0" fontId="23" fillId="0" borderId="0" xfId="1" applyFont="1" applyFill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/>
    </xf>
    <xf numFmtId="0" fontId="23" fillId="0" borderId="0" xfId="1" applyFont="1" applyFill="1" applyAlignment="1">
      <alignment horizontal="center" vertical="center"/>
    </xf>
    <xf numFmtId="0" fontId="22" fillId="0" borderId="9" xfId="2" applyNumberFormat="1" applyFont="1" applyFill="1" applyBorder="1" applyAlignment="1">
      <alignment horizontal="center" vertical="center" wrapText="1"/>
    </xf>
    <xf numFmtId="168" fontId="22" fillId="0" borderId="9" xfId="2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170" fontId="21" fillId="0" borderId="0" xfId="1" quotePrefix="1" applyNumberFormat="1" applyFont="1" applyFill="1" applyAlignment="1">
      <alignment horizontal="center" vertical="center"/>
    </xf>
    <xf numFmtId="170" fontId="24" fillId="0" borderId="0" xfId="1" applyNumberFormat="1" applyFont="1" applyFill="1" applyAlignment="1" applyProtection="1">
      <alignment horizontal="center" vertical="center" wrapText="1"/>
    </xf>
    <xf numFmtId="170" fontId="24" fillId="0" borderId="10" xfId="1" applyNumberFormat="1" applyFont="1" applyFill="1" applyBorder="1" applyAlignment="1" applyProtection="1">
      <alignment horizontal="center" vertical="center" wrapText="1"/>
    </xf>
    <xf numFmtId="170" fontId="21" fillId="0" borderId="10" xfId="1" quotePrefix="1" applyNumberFormat="1" applyFont="1" applyFill="1" applyBorder="1" applyAlignment="1">
      <alignment horizontal="center" vertical="center"/>
    </xf>
    <xf numFmtId="170" fontId="10" fillId="0" borderId="0" xfId="1" applyNumberFormat="1" applyFont="1" applyFill="1" applyBorder="1" applyAlignment="1" applyProtection="1">
      <alignment horizontal="center" vertical="center" wrapText="1"/>
    </xf>
    <xf numFmtId="170" fontId="10" fillId="0" borderId="0" xfId="1" applyNumberFormat="1" applyFont="1" applyFill="1" applyAlignment="1" applyProtection="1">
      <alignment horizontal="center" vertical="center" wrapText="1"/>
    </xf>
    <xf numFmtId="170" fontId="10" fillId="0" borderId="0" xfId="1" quotePrefix="1" applyNumberFormat="1" applyFont="1" applyFill="1" applyAlignment="1">
      <alignment horizontal="center" vertical="center"/>
    </xf>
    <xf numFmtId="0" fontId="1" fillId="0" borderId="9" xfId="2" applyFont="1" applyFill="1" applyBorder="1" applyAlignment="1">
      <alignment horizontal="center" vertical="center" wrapText="1"/>
    </xf>
    <xf numFmtId="17" fontId="24" fillId="0" borderId="0" xfId="1" applyNumberFormat="1" applyFont="1" applyFill="1" applyAlignment="1" applyProtection="1">
      <alignment horizontal="center" vertical="center" wrapText="1"/>
    </xf>
    <xf numFmtId="168" fontId="22" fillId="0" borderId="0" xfId="2" applyNumberFormat="1" applyFont="1" applyFill="1" applyAlignment="1">
      <alignment horizontal="center" vertical="center" wrapText="1"/>
    </xf>
    <xf numFmtId="11" fontId="0" fillId="0" borderId="0" xfId="0" applyNumberFormat="1" applyAlignment="1">
      <alignment horizontal="center"/>
    </xf>
    <xf numFmtId="0" fontId="10" fillId="0" borderId="9" xfId="2" applyFont="1" applyFill="1" applyBorder="1" applyAlignment="1">
      <alignment horizontal="center" vertical="center" wrapText="1"/>
    </xf>
    <xf numFmtId="168" fontId="24" fillId="0" borderId="2" xfId="0" applyNumberFormat="1" applyFont="1" applyFill="1" applyBorder="1" applyAlignment="1" applyProtection="1">
      <alignment horizontal="center" vertical="center" wrapText="1"/>
    </xf>
    <xf numFmtId="168" fontId="22" fillId="0" borderId="0" xfId="0" quotePrefix="1" applyNumberFormat="1" applyFont="1" applyFill="1" applyAlignment="1">
      <alignment horizontal="center"/>
    </xf>
    <xf numFmtId="172" fontId="0" fillId="2" borderId="0" xfId="0" applyNumberFormat="1" applyFill="1" applyAlignment="1">
      <alignment horizontal="center"/>
    </xf>
    <xf numFmtId="0" fontId="20" fillId="0" borderId="0" xfId="1" applyFont="1" applyFill="1"/>
    <xf numFmtId="172" fontId="0" fillId="3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169" fontId="10" fillId="0" borderId="0" xfId="0" applyNumberFormat="1" applyFont="1" applyAlignment="1">
      <alignment horizontal="center"/>
    </xf>
    <xf numFmtId="173" fontId="10" fillId="0" borderId="0" xfId="0" applyNumberFormat="1" applyFont="1" applyAlignment="1">
      <alignment horizontal="center"/>
    </xf>
    <xf numFmtId="168" fontId="15" fillId="13" borderId="13" xfId="2" applyNumberFormat="1" applyFont="1" applyFill="1" applyBorder="1" applyAlignment="1">
      <alignment horizontal="center"/>
    </xf>
    <xf numFmtId="168" fontId="3" fillId="13" borderId="0" xfId="2" applyNumberFormat="1" applyFont="1" applyFill="1" applyBorder="1" applyAlignment="1">
      <alignment horizontal="center"/>
    </xf>
    <xf numFmtId="168" fontId="15" fillId="0" borderId="0" xfId="2" applyNumberFormat="1" applyFont="1" applyFill="1" applyAlignment="1">
      <alignment horizontal="right" wrapText="1"/>
    </xf>
    <xf numFmtId="168" fontId="15" fillId="0" borderId="9" xfId="2" applyNumberFormat="1" applyFont="1" applyFill="1" applyBorder="1" applyAlignment="1">
      <alignment horizontal="right" wrapText="1"/>
    </xf>
    <xf numFmtId="168" fontId="14" fillId="0" borderId="0" xfId="2" applyNumberFormat="1"/>
    <xf numFmtId="168" fontId="14" fillId="0" borderId="9" xfId="2" applyNumberFormat="1" applyBorder="1"/>
    <xf numFmtId="168" fontId="15" fillId="0" borderId="9" xfId="2" applyNumberFormat="1" applyFont="1" applyFill="1" applyBorder="1" applyAlignment="1">
      <alignment wrapText="1"/>
    </xf>
    <xf numFmtId="168" fontId="0" fillId="0" borderId="0" xfId="0" applyNumberFormat="1" applyFill="1" applyAlignment="1">
      <alignment horizontal="center"/>
    </xf>
    <xf numFmtId="168" fontId="10" fillId="0" borderId="0" xfId="0" applyNumberFormat="1" applyFont="1" applyAlignment="1">
      <alignment horizontal="center"/>
    </xf>
    <xf numFmtId="0" fontId="14" fillId="0" borderId="0" xfId="2" applyFill="1"/>
    <xf numFmtId="0" fontId="2" fillId="0" borderId="0" xfId="0" applyFont="1" applyAlignment="1">
      <alignment horizontal="center"/>
    </xf>
    <xf numFmtId="0" fontId="14" fillId="8" borderId="0" xfId="2" applyFill="1"/>
    <xf numFmtId="0" fontId="15" fillId="8" borderId="0" xfId="2" applyFont="1" applyFill="1" applyBorder="1" applyAlignment="1">
      <alignment horizontal="right" wrapText="1"/>
    </xf>
    <xf numFmtId="0" fontId="15" fillId="8" borderId="0" xfId="2" applyFont="1" applyFill="1" applyBorder="1" applyAlignment="1">
      <alignment wrapText="1"/>
    </xf>
    <xf numFmtId="171" fontId="15" fillId="8" borderId="0" xfId="2" applyNumberFormat="1" applyFont="1" applyFill="1" applyBorder="1" applyAlignment="1">
      <alignment horizontal="right" wrapText="1"/>
    </xf>
    <xf numFmtId="0" fontId="14" fillId="8" borderId="0" xfId="2" applyFill="1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/>
    <xf numFmtId="0" fontId="0" fillId="0" borderId="0" xfId="0" applyBorder="1" applyAlignment="1">
      <alignment horizontal="center"/>
    </xf>
    <xf numFmtId="11" fontId="0" fillId="0" borderId="0" xfId="0" applyNumberFormat="1" applyFill="1" applyBorder="1"/>
    <xf numFmtId="0" fontId="0" fillId="0" borderId="0" xfId="6" applyFont="1" applyFill="1"/>
    <xf numFmtId="0" fontId="23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0" fillId="5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/>
    </xf>
    <xf numFmtId="174" fontId="15" fillId="13" borderId="13" xfId="2" applyNumberFormat="1" applyFont="1" applyFill="1" applyBorder="1" applyAlignment="1">
      <alignment horizontal="center"/>
    </xf>
    <xf numFmtId="174" fontId="3" fillId="13" borderId="0" xfId="2" applyNumberFormat="1" applyFont="1" applyFill="1" applyBorder="1" applyAlignment="1">
      <alignment horizontal="center"/>
    </xf>
    <xf numFmtId="174" fontId="15" fillId="0" borderId="0" xfId="2" applyNumberFormat="1" applyFont="1" applyFill="1" applyAlignment="1">
      <alignment horizontal="right" wrapText="1"/>
    </xf>
    <xf numFmtId="174" fontId="15" fillId="0" borderId="9" xfId="2" applyNumberFormat="1" applyFont="1" applyFill="1" applyBorder="1" applyAlignment="1">
      <alignment horizontal="right" wrapText="1"/>
    </xf>
    <xf numFmtId="174" fontId="14" fillId="0" borderId="9" xfId="2" applyNumberFormat="1" applyBorder="1"/>
    <xf numFmtId="174" fontId="14" fillId="0" borderId="0" xfId="2" applyNumberFormat="1"/>
    <xf numFmtId="174" fontId="15" fillId="0" borderId="9" xfId="2" applyNumberFormat="1" applyFont="1" applyFill="1" applyBorder="1" applyAlignment="1">
      <alignment wrapText="1"/>
    </xf>
    <xf numFmtId="174" fontId="0" fillId="0" borderId="0" xfId="0" applyNumberFormat="1"/>
    <xf numFmtId="172" fontId="0" fillId="3" borderId="0" xfId="0" applyNumberFormat="1" applyFill="1" applyAlignment="1">
      <alignment horizontal="center" vertical="center"/>
    </xf>
    <xf numFmtId="175" fontId="0" fillId="2" borderId="0" xfId="0" applyNumberFormat="1" applyFill="1" applyAlignment="1">
      <alignment horizontal="center" vertical="center"/>
    </xf>
    <xf numFmtId="175" fontId="0" fillId="3" borderId="0" xfId="0" applyNumberFormat="1" applyFill="1" applyAlignment="1">
      <alignment horizontal="center" vertical="center"/>
    </xf>
    <xf numFmtId="175" fontId="0" fillId="4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/>
    </xf>
    <xf numFmtId="175" fontId="0" fillId="5" borderId="0" xfId="0" applyNumberFormat="1" applyFill="1" applyAlignment="1">
      <alignment horizontal="center" vertical="center"/>
    </xf>
    <xf numFmtId="175" fontId="0" fillId="6" borderId="0" xfId="0" applyNumberFormat="1" applyFill="1" applyAlignment="1">
      <alignment horizontal="center"/>
    </xf>
    <xf numFmtId="172" fontId="0" fillId="5" borderId="0" xfId="0" applyNumberFormat="1" applyFill="1" applyAlignment="1">
      <alignment horizontal="center"/>
    </xf>
    <xf numFmtId="2" fontId="0" fillId="6" borderId="0" xfId="0" applyNumberFormat="1" applyFill="1" applyAlignment="1">
      <alignment horizontal="center"/>
    </xf>
    <xf numFmtId="175" fontId="0" fillId="5" borderId="0" xfId="0" applyNumberFormat="1" applyFill="1" applyAlignment="1">
      <alignment horizontal="center"/>
    </xf>
    <xf numFmtId="175" fontId="0" fillId="3" borderId="0" xfId="0" applyNumberForma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11" fontId="0" fillId="0" borderId="0" xfId="0" quotePrefix="1" applyNumberFormat="1" applyFill="1" applyBorder="1"/>
    <xf numFmtId="11" fontId="0" fillId="0" borderId="0" xfId="0" applyNumberFormat="1" applyFont="1" applyFill="1" applyBorder="1"/>
    <xf numFmtId="11" fontId="0" fillId="0" borderId="0" xfId="0" applyNumberFormat="1" applyFont="1" applyFill="1"/>
    <xf numFmtId="0" fontId="3" fillId="0" borderId="0" xfId="0" applyFont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22" xfId="0" applyBorder="1" applyAlignment="1"/>
    <xf numFmtId="0" fontId="20" fillId="0" borderId="22" xfId="0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 applyFill="1" applyBorder="1"/>
    <xf numFmtId="0" fontId="28" fillId="0" borderId="0" xfId="0" applyFont="1" applyBorder="1"/>
    <xf numFmtId="0" fontId="28" fillId="0" borderId="0" xfId="0" applyFont="1"/>
    <xf numFmtId="0" fontId="26" fillId="0" borderId="0" xfId="0" applyFont="1" applyFill="1"/>
    <xf numFmtId="0" fontId="29" fillId="0" borderId="0" xfId="0" applyFont="1" applyFill="1" applyBorder="1"/>
    <xf numFmtId="0" fontId="26" fillId="0" borderId="0" xfId="0" applyFont="1" applyBorder="1"/>
    <xf numFmtId="0" fontId="26" fillId="0" borderId="0" xfId="0" applyFont="1" applyBorder="1" applyAlignment="1">
      <alignment horizontal="right"/>
    </xf>
    <xf numFmtId="0" fontId="26" fillId="16" borderId="0" xfId="0" applyFont="1" applyFill="1" applyBorder="1" applyAlignment="1">
      <alignment horizontal="left"/>
    </xf>
    <xf numFmtId="0" fontId="30" fillId="0" borderId="0" xfId="0" applyFont="1"/>
    <xf numFmtId="0" fontId="26" fillId="0" borderId="14" xfId="0" applyFont="1" applyBorder="1"/>
    <xf numFmtId="0" fontId="26" fillId="0" borderId="15" xfId="0" applyFont="1" applyBorder="1"/>
    <xf numFmtId="0" fontId="26" fillId="0" borderId="15" xfId="0" quotePrefix="1" applyFont="1" applyBorder="1"/>
    <xf numFmtId="0" fontId="26" fillId="0" borderId="31" xfId="0" applyFont="1" applyFill="1" applyBorder="1"/>
    <xf numFmtId="0" fontId="26" fillId="0" borderId="28" xfId="0" applyFont="1" applyFill="1" applyBorder="1"/>
    <xf numFmtId="0" fontId="26" fillId="0" borderId="17" xfId="0" applyFont="1" applyBorder="1"/>
    <xf numFmtId="0" fontId="26" fillId="0" borderId="18" xfId="0" applyFont="1" applyBorder="1"/>
    <xf numFmtId="0" fontId="29" fillId="0" borderId="19" xfId="0" applyFont="1" applyFill="1" applyBorder="1"/>
    <xf numFmtId="0" fontId="26" fillId="0" borderId="16" xfId="0" applyFont="1" applyBorder="1"/>
    <xf numFmtId="0" fontId="26" fillId="0" borderId="21" xfId="0" applyFont="1" applyBorder="1"/>
    <xf numFmtId="0" fontId="29" fillId="0" borderId="23" xfId="0" applyFont="1" applyBorder="1" applyAlignment="1"/>
    <xf numFmtId="0" fontId="26" fillId="0" borderId="24" xfId="0" applyFont="1" applyBorder="1"/>
    <xf numFmtId="0" fontId="26" fillId="0" borderId="25" xfId="0" applyFont="1" applyBorder="1"/>
    <xf numFmtId="0" fontId="31" fillId="0" borderId="16" xfId="0" applyFont="1" applyBorder="1"/>
    <xf numFmtId="0" fontId="31" fillId="0" borderId="27" xfId="0" applyFont="1" applyBorder="1"/>
    <xf numFmtId="0" fontId="26" fillId="0" borderId="28" xfId="0" applyFont="1" applyBorder="1"/>
    <xf numFmtId="0" fontId="26" fillId="0" borderId="29" xfId="0" applyFont="1" applyBorder="1"/>
    <xf numFmtId="0" fontId="32" fillId="0" borderId="3" xfId="0" applyFont="1" applyBorder="1"/>
    <xf numFmtId="0" fontId="26" fillId="0" borderId="4" xfId="0" applyFont="1" applyBorder="1"/>
    <xf numFmtId="0" fontId="30" fillId="0" borderId="3" xfId="0" applyFont="1" applyFill="1" applyBorder="1"/>
    <xf numFmtId="0" fontId="30" fillId="0" borderId="4" xfId="0" applyFont="1" applyFill="1" applyBorder="1"/>
    <xf numFmtId="0" fontId="29" fillId="0" borderId="16" xfId="0" applyFont="1" applyFill="1" applyBorder="1"/>
    <xf numFmtId="0" fontId="26" fillId="0" borderId="0" xfId="0" applyFont="1" applyFill="1" applyBorder="1"/>
    <xf numFmtId="0" fontId="33" fillId="0" borderId="4" xfId="0" applyFont="1" applyFill="1" applyBorder="1"/>
    <xf numFmtId="0" fontId="29" fillId="0" borderId="4" xfId="0" applyFont="1" applyBorder="1"/>
    <xf numFmtId="0" fontId="29" fillId="0" borderId="25" xfId="0" applyFont="1" applyFill="1" applyBorder="1" applyAlignment="1">
      <alignment horizontal="center" wrapText="1"/>
    </xf>
    <xf numFmtId="0" fontId="33" fillId="0" borderId="24" xfId="0" applyFont="1" applyFill="1" applyBorder="1" applyAlignment="1">
      <alignment horizontal="center" wrapText="1"/>
    </xf>
    <xf numFmtId="0" fontId="29" fillId="0" borderId="26" xfId="0" applyFont="1" applyBorder="1" applyAlignment="1">
      <alignment horizontal="center"/>
    </xf>
    <xf numFmtId="0" fontId="29" fillId="0" borderId="2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9" xfId="0" applyFill="1" applyBorder="1"/>
    <xf numFmtId="175" fontId="26" fillId="0" borderId="0" xfId="0" applyNumberFormat="1" applyFont="1" applyBorder="1"/>
    <xf numFmtId="175" fontId="31" fillId="0" borderId="22" xfId="0" applyNumberFormat="1" applyFont="1" applyBorder="1" applyAlignment="1">
      <alignment horizontal="center" wrapText="1"/>
    </xf>
    <xf numFmtId="175" fontId="26" fillId="0" borderId="0" xfId="0" applyNumberFormat="1" applyFont="1" applyBorder="1" applyAlignment="1">
      <alignment horizontal="center"/>
    </xf>
    <xf numFmtId="175" fontId="26" fillId="0" borderId="0" xfId="0" applyNumberFormat="1" applyFont="1" applyFill="1" applyBorder="1" applyAlignment="1">
      <alignment horizontal="center"/>
    </xf>
    <xf numFmtId="175" fontId="26" fillId="0" borderId="21" xfId="0" quotePrefix="1" applyNumberFormat="1" applyFont="1" applyFill="1" applyBorder="1" applyAlignment="1">
      <alignment horizontal="center"/>
    </xf>
    <xf numFmtId="175" fontId="31" fillId="0" borderId="30" xfId="0" applyNumberFormat="1" applyFont="1" applyBorder="1" applyAlignment="1">
      <alignment horizontal="center" wrapText="1"/>
    </xf>
    <xf numFmtId="175" fontId="31" fillId="0" borderId="0" xfId="0" applyNumberFormat="1" applyFont="1" applyBorder="1" applyAlignment="1">
      <alignment horizontal="center" wrapText="1"/>
    </xf>
    <xf numFmtId="175" fontId="26" fillId="0" borderId="19" xfId="0" applyNumberFormat="1" applyFont="1" applyBorder="1" applyAlignment="1">
      <alignment horizontal="center"/>
    </xf>
    <xf numFmtId="175" fontId="26" fillId="0" borderId="19" xfId="0" applyNumberFormat="1" applyFont="1" applyFill="1" applyBorder="1" applyAlignment="1">
      <alignment horizontal="center"/>
    </xf>
    <xf numFmtId="175" fontId="26" fillId="0" borderId="18" xfId="0" applyNumberFormat="1" applyFont="1" applyFill="1" applyBorder="1" applyAlignment="1">
      <alignment horizontal="center"/>
    </xf>
    <xf numFmtId="175" fontId="30" fillId="0" borderId="0" xfId="1" applyNumberFormat="1" applyFont="1" applyFill="1" applyBorder="1" applyAlignment="1">
      <alignment horizontal="center"/>
    </xf>
    <xf numFmtId="175" fontId="30" fillId="0" borderId="21" xfId="1" applyNumberFormat="1" applyFont="1" applyFill="1" applyBorder="1" applyAlignment="1">
      <alignment horizontal="center"/>
    </xf>
    <xf numFmtId="175" fontId="32" fillId="0" borderId="4" xfId="0" applyNumberFormat="1" applyFont="1" applyBorder="1" applyAlignment="1">
      <alignment horizontal="center" wrapText="1"/>
    </xf>
    <xf numFmtId="175" fontId="26" fillId="0" borderId="4" xfId="0" applyNumberFormat="1" applyFont="1" applyBorder="1" applyAlignment="1">
      <alignment horizontal="center"/>
    </xf>
    <xf numFmtId="175" fontId="26" fillId="0" borderId="4" xfId="0" applyNumberFormat="1" applyFont="1" applyFill="1" applyBorder="1" applyAlignment="1">
      <alignment horizontal="center"/>
    </xf>
    <xf numFmtId="175" fontId="26" fillId="0" borderId="5" xfId="0" applyNumberFormat="1" applyFont="1" applyFill="1" applyBorder="1" applyAlignment="1">
      <alignment horizontal="center"/>
    </xf>
    <xf numFmtId="175" fontId="30" fillId="0" borderId="4" xfId="0" applyNumberFormat="1" applyFont="1" applyFill="1" applyBorder="1" applyAlignment="1">
      <alignment horizontal="center"/>
    </xf>
    <xf numFmtId="0" fontId="15" fillId="8" borderId="9" xfId="2" applyFont="1" applyFill="1" applyBorder="1" applyAlignment="1">
      <alignment wrapText="1"/>
    </xf>
    <xf numFmtId="164" fontId="0" fillId="3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0" fontId="29" fillId="0" borderId="22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6" fillId="0" borderId="21" xfId="0" applyFont="1" applyBorder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6" fillId="0" borderId="18" xfId="0" applyFont="1" applyBorder="1" applyAlignment="1"/>
    <xf numFmtId="0" fontId="7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11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wrapText="1"/>
    </xf>
    <xf numFmtId="0" fontId="4" fillId="0" borderId="0" xfId="1" applyFill="1" applyAlignment="1">
      <alignment wrapText="1"/>
    </xf>
  </cellXfs>
  <cellStyles count="7">
    <cellStyle name="Good" xfId="5" builtinId="26"/>
    <cellStyle name="Normal" xfId="0" builtinId="0"/>
    <cellStyle name="Normal 2" xfId="1"/>
    <cellStyle name="Normal 3" xfId="6"/>
    <cellStyle name="Normal_Sheet1" xfId="2"/>
    <cellStyle name="Normal_Sheet3" xfId="3"/>
    <cellStyle name="Normal_Sheet4" xfId="4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w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wmf"/><Relationship Id="rId11" Type="http://schemas.openxmlformats.org/officeDocument/2006/relationships/image" Target="../media/image9.emf"/><Relationship Id="rId5" Type="http://schemas.openxmlformats.org/officeDocument/2006/relationships/image" Target="../media/image5.emf"/><Relationship Id="rId10" Type="http://schemas.openxmlformats.org/officeDocument/2006/relationships/image" Target="../media/image11.emf"/><Relationship Id="rId4" Type="http://schemas.openxmlformats.org/officeDocument/2006/relationships/image" Target="../media/image4.emf"/><Relationship Id="rId9" Type="http://schemas.openxmlformats.org/officeDocument/2006/relationships/image" Target="../media/image10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w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4.v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image" Target="../media/image9.emf"/><Relationship Id="rId7" Type="http://schemas.openxmlformats.org/officeDocument/2006/relationships/image" Target="../media/image2.emf"/><Relationship Id="rId2" Type="http://schemas.openxmlformats.org/officeDocument/2006/relationships/image" Target="../media/image6.wmf"/><Relationship Id="rId1" Type="http://schemas.openxmlformats.org/officeDocument/2006/relationships/image" Target="../media/image5.emf"/><Relationship Id="rId6" Type="http://schemas.openxmlformats.org/officeDocument/2006/relationships/image" Target="../media/image1.emf"/><Relationship Id="rId11" Type="http://schemas.openxmlformats.org/officeDocument/2006/relationships/image" Target="../media/image8.emf"/><Relationship Id="rId5" Type="http://schemas.openxmlformats.org/officeDocument/2006/relationships/image" Target="../media/image11.emf"/><Relationship Id="rId10" Type="http://schemas.openxmlformats.org/officeDocument/2006/relationships/image" Target="../media/image7.emf"/><Relationship Id="rId4" Type="http://schemas.openxmlformats.org/officeDocument/2006/relationships/image" Target="../media/image10.emf"/><Relationship Id="rId9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w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7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wmf"/><Relationship Id="rId11" Type="http://schemas.openxmlformats.org/officeDocument/2006/relationships/image" Target="../media/image9.emf"/><Relationship Id="rId5" Type="http://schemas.openxmlformats.org/officeDocument/2006/relationships/image" Target="../media/image5.emf"/><Relationship Id="rId10" Type="http://schemas.openxmlformats.org/officeDocument/2006/relationships/image" Target="../media/image11.emf"/><Relationship Id="rId4" Type="http://schemas.openxmlformats.org/officeDocument/2006/relationships/image" Target="../media/image4.emf"/><Relationship Id="rId9" Type="http://schemas.openxmlformats.org/officeDocument/2006/relationships/image" Target="../media/image10.emf"/></Relationships>
</file>

<file path=xl/drawings/_rels/vmlDrawing8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wmf"/><Relationship Id="rId11" Type="http://schemas.openxmlformats.org/officeDocument/2006/relationships/image" Target="../media/image8.emf"/><Relationship Id="rId5" Type="http://schemas.openxmlformats.org/officeDocument/2006/relationships/image" Target="../media/image5.emf"/><Relationship Id="rId10" Type="http://schemas.openxmlformats.org/officeDocument/2006/relationships/image" Target="../media/image11.emf"/><Relationship Id="rId4" Type="http://schemas.openxmlformats.org/officeDocument/2006/relationships/image" Target="../media/image4.emf"/><Relationship Id="rId9" Type="http://schemas.openxmlformats.org/officeDocument/2006/relationships/image" Target="../media/image10.emf"/></Relationships>
</file>

<file path=xl/drawings/_rels/vmlDrawing9.v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image" Target="../media/image9.emf"/><Relationship Id="rId7" Type="http://schemas.openxmlformats.org/officeDocument/2006/relationships/image" Target="../media/image2.emf"/><Relationship Id="rId2" Type="http://schemas.openxmlformats.org/officeDocument/2006/relationships/image" Target="../media/image6.wmf"/><Relationship Id="rId1" Type="http://schemas.openxmlformats.org/officeDocument/2006/relationships/image" Target="../media/image5.emf"/><Relationship Id="rId6" Type="http://schemas.openxmlformats.org/officeDocument/2006/relationships/image" Target="../media/image1.emf"/><Relationship Id="rId11" Type="http://schemas.openxmlformats.org/officeDocument/2006/relationships/image" Target="../media/image8.emf"/><Relationship Id="rId5" Type="http://schemas.openxmlformats.org/officeDocument/2006/relationships/image" Target="../media/image11.emf"/><Relationship Id="rId10" Type="http://schemas.openxmlformats.org/officeDocument/2006/relationships/image" Target="../media/image7.emf"/><Relationship Id="rId4" Type="http://schemas.openxmlformats.org/officeDocument/2006/relationships/image" Target="../media/image10.emf"/><Relationship Id="rId9" Type="http://schemas.openxmlformats.org/officeDocument/2006/relationships/image" Target="../media/image4.emf"/></Relationships>
</file>

<file path=xl/drawings/_rels/vmlDrawing10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1.emf"/><Relationship Id="rId6" Type="http://schemas.openxmlformats.org/officeDocument/2006/relationships/image" Target="../media/image7.emf"/><Relationship Id="rId11" Type="http://schemas.openxmlformats.org/officeDocument/2006/relationships/image" Target="../media/image2.emf"/><Relationship Id="rId5" Type="http://schemas.openxmlformats.org/officeDocument/2006/relationships/image" Target="../media/image6.wmf"/><Relationship Id="rId10" Type="http://schemas.openxmlformats.org/officeDocument/2006/relationships/image" Target="../media/image9.emf"/><Relationship Id="rId4" Type="http://schemas.openxmlformats.org/officeDocument/2006/relationships/image" Target="../media/image5.emf"/><Relationship Id="rId9" Type="http://schemas.openxmlformats.org/officeDocument/2006/relationships/image" Target="../media/image11.emf"/></Relationships>
</file>

<file path=xl/drawings/_rels/vmlDrawing1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wmf"/><Relationship Id="rId11" Type="http://schemas.openxmlformats.org/officeDocument/2006/relationships/image" Target="../media/image9.emf"/><Relationship Id="rId5" Type="http://schemas.openxmlformats.org/officeDocument/2006/relationships/image" Target="../media/image5.emf"/><Relationship Id="rId10" Type="http://schemas.openxmlformats.org/officeDocument/2006/relationships/image" Target="../media/image11.emf"/><Relationship Id="rId4" Type="http://schemas.openxmlformats.org/officeDocument/2006/relationships/image" Target="../media/image4.emf"/><Relationship Id="rId9" Type="http://schemas.openxmlformats.org/officeDocument/2006/relationships/image" Target="../media/image10.emf"/></Relationships>
</file>

<file path=xl/drawings/_rels/vmlDrawing12.v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image" Target="../media/image6.wmf"/><Relationship Id="rId7" Type="http://schemas.openxmlformats.org/officeDocument/2006/relationships/image" Target="../media/image9.emf"/><Relationship Id="rId2" Type="http://schemas.openxmlformats.org/officeDocument/2006/relationships/image" Target="../media/image5.emf"/><Relationship Id="rId1" Type="http://schemas.openxmlformats.org/officeDocument/2006/relationships/image" Target="../media/image1.emf"/><Relationship Id="rId6" Type="http://schemas.openxmlformats.org/officeDocument/2006/relationships/image" Target="../media/image11.emf"/><Relationship Id="rId11" Type="http://schemas.openxmlformats.org/officeDocument/2006/relationships/image" Target="../media/image7.emf"/><Relationship Id="rId5" Type="http://schemas.openxmlformats.org/officeDocument/2006/relationships/image" Target="../media/image10.emf"/><Relationship Id="rId10" Type="http://schemas.openxmlformats.org/officeDocument/2006/relationships/image" Target="../media/image4.emf"/><Relationship Id="rId4" Type="http://schemas.openxmlformats.org/officeDocument/2006/relationships/image" Target="../media/image8.emf"/><Relationship Id="rId9" Type="http://schemas.openxmlformats.org/officeDocument/2006/relationships/image" Target="../media/image3.emf"/></Relationships>
</file>

<file path=xl/drawings/_rels/vmlDrawing13.v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image" Target="../media/image9.emf"/><Relationship Id="rId7" Type="http://schemas.openxmlformats.org/officeDocument/2006/relationships/image" Target="../media/image2.emf"/><Relationship Id="rId2" Type="http://schemas.openxmlformats.org/officeDocument/2006/relationships/image" Target="../media/image6.wmf"/><Relationship Id="rId1" Type="http://schemas.openxmlformats.org/officeDocument/2006/relationships/image" Target="../media/image5.emf"/><Relationship Id="rId6" Type="http://schemas.openxmlformats.org/officeDocument/2006/relationships/image" Target="../media/image1.emf"/><Relationship Id="rId11" Type="http://schemas.openxmlformats.org/officeDocument/2006/relationships/image" Target="../media/image8.emf"/><Relationship Id="rId5" Type="http://schemas.openxmlformats.org/officeDocument/2006/relationships/image" Target="../media/image11.emf"/><Relationship Id="rId10" Type="http://schemas.openxmlformats.org/officeDocument/2006/relationships/image" Target="../media/image7.emf"/><Relationship Id="rId4" Type="http://schemas.openxmlformats.org/officeDocument/2006/relationships/image" Target="../media/image10.emf"/><Relationship Id="rId9" Type="http://schemas.openxmlformats.org/officeDocument/2006/relationships/image" Target="../media/image4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0210426-EPA_SPPD_(Opt4)\0210426.004.004-EGU_MACT\Deliverables\Promulgated%20Statistical%20Spreadsheets\Final_Floors\Updated%20floors\ToBill\Check%20for%20Bill\Updated%20floors\ToBill\floor_analysis_petcoke_2Nov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_Pet Coke"/>
      <sheetName val="Hg_avg_Pet Coke_MMBtu"/>
      <sheetName val="Hg_New_Pet Coke_MMBtu"/>
      <sheetName val="Hg_avg_Pet Coke_MW"/>
      <sheetName val="Hg_New_Pet Coke_MW"/>
      <sheetName val="Mercury_petcoke"/>
      <sheetName val="Met_avg_PC_MMBtu"/>
      <sheetName val="Met_New_PC_MMBtu"/>
      <sheetName val="Met_avg_PC_MW"/>
      <sheetName val="Met_New_PC_MW"/>
      <sheetName val="Metallic_petcoke"/>
      <sheetName val="Sb_Avg_PC_MMBtu"/>
      <sheetName val="Sb_New_PC_MMBtu"/>
      <sheetName val="Sb_Avg_PC_MW"/>
      <sheetName val="Sb_New_PC_MW"/>
      <sheetName val="As_Avg_PC_MMBtu"/>
      <sheetName val="As_New_PC_MMBtu"/>
      <sheetName val="As_Avg_PC_MW"/>
      <sheetName val="As_New_PC_MW"/>
      <sheetName val="Be_Avg_PC_MMBtu"/>
      <sheetName val="Be_New_PC_MMBtu"/>
      <sheetName val="Be_Avg_PC_MW"/>
      <sheetName val="Be_New_PC_MW"/>
      <sheetName val="Cd_Avg_PC_MMBtu"/>
      <sheetName val="Cd_New_PC_MMBtu"/>
      <sheetName val="Cd_Avg_PC_MW"/>
      <sheetName val="Cd_New_PC_MW"/>
      <sheetName val="Cr_Avg_PC_MMBtu"/>
      <sheetName val="Cr_New_PC_MMBtu"/>
      <sheetName val="Cr_Avg_PC_MW"/>
      <sheetName val="Cr_New_PC_MW"/>
      <sheetName val="Co_Avg_PC_MMBtu"/>
      <sheetName val="Co_New_PC_MMBtu"/>
      <sheetName val="Co_Avg_PC_MW"/>
      <sheetName val="Co_New_PC_MW"/>
      <sheetName val="Pb_Avg_PC_MMBtu"/>
      <sheetName val="Pb_New_PC_MMBtu"/>
      <sheetName val="Pb_Avg_PC_MW"/>
      <sheetName val="Pb_New_PC_MW"/>
      <sheetName val="Mn_Avg_PC_MMBtu"/>
      <sheetName val="Mn_New_PC_MMBtu"/>
      <sheetName val="Mn_Avg_PC_MW"/>
      <sheetName val="Mn_New_PC_MW"/>
      <sheetName val="Ni_Avg_PC_MMBtu"/>
      <sheetName val="Ni_New_PC_MMBtu"/>
      <sheetName val="Ni_Avg_PC_MW"/>
      <sheetName val="Ni_New_PC_MW"/>
      <sheetName val="Se_Avg_PC_MMBtu"/>
      <sheetName val="Se_New_PC_MMBtu"/>
      <sheetName val="Se_Avg_PC_MW"/>
      <sheetName val="Se_New_PC_MW"/>
      <sheetName val="PM_avg_PC_MMBtu"/>
      <sheetName val="PM_New_PC_MMBtu"/>
      <sheetName val="PM_avg_PC_MW"/>
      <sheetName val="PM_New_PC_MW"/>
      <sheetName val="Filterable PM_petcoke"/>
      <sheetName val="Acid_Gas_HCl_avg_PC_MMBtu"/>
      <sheetName val="Acid_Gas_HCl_New_PC_MMBtu"/>
      <sheetName val="Acid_Gas_HCl_avg_PC_MW"/>
      <sheetName val="Acid_Gas_HCl_New_PC_MW"/>
      <sheetName val="Acid_Gas_Petcoke_Data"/>
      <sheetName val="Acid_Gas_SO2_avg_PC_MMBtu"/>
      <sheetName val="Acid_Gas_SO2_New_PC_MMBtu"/>
      <sheetName val="Acid_Gas_SO2_avg_PC_MW"/>
      <sheetName val="Acid_Gas_SO2_New_PC_MW"/>
    </sheetNames>
    <sheetDataSet>
      <sheetData sheetId="0">
        <row r="70">
          <cell r="A70" t="str">
            <v>Antimony</v>
          </cell>
          <cell r="D70">
            <v>0.82499999999999996</v>
          </cell>
          <cell r="E70">
            <v>5.1498127340823966E-11</v>
          </cell>
          <cell r="F70">
            <v>7.1007622602619199E-7</v>
          </cell>
          <cell r="G70">
            <v>7.1007622602619201E-6</v>
          </cell>
        </row>
        <row r="71">
          <cell r="A71" t="str">
            <v>Arsenic</v>
          </cell>
          <cell r="D71">
            <v>0.3</v>
          </cell>
          <cell r="E71">
            <v>1.8726591760299625E-11</v>
          </cell>
          <cell r="F71">
            <v>2.5820953673679716E-7</v>
          </cell>
          <cell r="G71">
            <v>2.5820953673679715E-6</v>
          </cell>
        </row>
        <row r="72">
          <cell r="A72" t="str">
            <v>Beryllium</v>
          </cell>
          <cell r="D72">
            <v>0.06</v>
          </cell>
          <cell r="E72">
            <v>3.7453183520599248E-12</v>
          </cell>
          <cell r="F72">
            <v>5.1641907347359424E-8</v>
          </cell>
          <cell r="G72">
            <v>5.1641907347359421E-7</v>
          </cell>
        </row>
        <row r="73">
          <cell r="A73" t="str">
            <v>Cadmium</v>
          </cell>
          <cell r="D73">
            <v>2.2499999999999999E-2</v>
          </cell>
          <cell r="E73">
            <v>1.4044943820224719E-12</v>
          </cell>
          <cell r="F73">
            <v>1.9365715255259786E-8</v>
          </cell>
          <cell r="G73">
            <v>1.9365715255259786E-7</v>
          </cell>
        </row>
        <row r="74">
          <cell r="A74" t="str">
            <v>Chromium</v>
          </cell>
          <cell r="D74">
            <v>0.22500000000000001</v>
          </cell>
          <cell r="E74">
            <v>1.4044943820224719E-11</v>
          </cell>
          <cell r="F74">
            <v>1.9365715255259786E-7</v>
          </cell>
          <cell r="G74">
            <v>1.9365715255259784E-6</v>
          </cell>
        </row>
        <row r="75">
          <cell r="A75" t="str">
            <v>Cobalt</v>
          </cell>
          <cell r="D75">
            <v>0.22500000000000001</v>
          </cell>
          <cell r="E75">
            <v>1.4044943820224719E-11</v>
          </cell>
          <cell r="F75">
            <v>1.9365715255259786E-7</v>
          </cell>
          <cell r="G75">
            <v>1.9365715255259784E-6</v>
          </cell>
        </row>
        <row r="76">
          <cell r="A76" t="str">
            <v>Lead</v>
          </cell>
          <cell r="D76">
            <v>0.22500000000000001</v>
          </cell>
          <cell r="E76">
            <v>1.4044943820224719E-11</v>
          </cell>
          <cell r="F76">
            <v>1.9365715255259786E-7</v>
          </cell>
          <cell r="G76">
            <v>1.9365715255259784E-6</v>
          </cell>
        </row>
        <row r="77">
          <cell r="A77" t="str">
            <v>Manganese</v>
          </cell>
          <cell r="D77">
            <v>0.22500000000000001</v>
          </cell>
          <cell r="E77">
            <v>1.4044943820224719E-11</v>
          </cell>
          <cell r="F77">
            <v>1.9365715255259786E-7</v>
          </cell>
          <cell r="G77">
            <v>1.9365715255259784E-6</v>
          </cell>
        </row>
        <row r="78">
          <cell r="A78" t="str">
            <v>Nickel</v>
          </cell>
          <cell r="D78">
            <v>4.05</v>
          </cell>
          <cell r="E78">
            <v>2.5280898876404495E-10</v>
          </cell>
          <cell r="F78">
            <v>3.4858287459467615E-6</v>
          </cell>
          <cell r="G78">
            <v>3.4858287459467617E-5</v>
          </cell>
        </row>
        <row r="79">
          <cell r="A79" t="str">
            <v>Selenium</v>
          </cell>
          <cell r="D79">
            <v>0.6</v>
          </cell>
          <cell r="E79">
            <v>3.7453183520599249E-11</v>
          </cell>
          <cell r="F79">
            <v>5.1641907347359432E-7</v>
          </cell>
          <cell r="G79">
            <v>5.164190734735943E-6</v>
          </cell>
        </row>
        <row r="80">
          <cell r="A80" t="str">
            <v>Total</v>
          </cell>
          <cell r="F80">
            <v>5.8161698149963558E-6</v>
          </cell>
          <cell r="G80">
            <v>5.8161698149963555E-5</v>
          </cell>
        </row>
        <row r="82">
          <cell r="A82" t="str">
            <v>fPM</v>
          </cell>
          <cell r="F82">
            <v>6.4000000000000005E-4</v>
          </cell>
          <cell r="G82">
            <v>6.4000000000000003E-3</v>
          </cell>
        </row>
        <row r="83">
          <cell r="A83" t="str">
            <v>HCl</v>
          </cell>
          <cell r="F83">
            <v>4.0000000000000003E-5</v>
          </cell>
          <cell r="G83">
            <v>4.0000000000000002E-4</v>
          </cell>
        </row>
        <row r="84">
          <cell r="A84" t="str">
            <v>HF</v>
          </cell>
          <cell r="F84">
            <v>4.0000000000000003E-5</v>
          </cell>
          <cell r="G84">
            <v>4.0000000000000002E-4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2" Type="http://schemas.openxmlformats.org/officeDocument/2006/relationships/vmlDrawing" Target="../drawings/vmlDrawing1.v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5" Type="http://schemas.openxmlformats.org/officeDocument/2006/relationships/oleObject" Target="../embeddings/oleObject1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9.bin"/><Relationship Id="rId13" Type="http://schemas.openxmlformats.org/officeDocument/2006/relationships/oleObject" Target="../embeddings/oleObject24.bin"/><Relationship Id="rId3" Type="http://schemas.openxmlformats.org/officeDocument/2006/relationships/oleObject" Target="../embeddings/oleObject14.bin"/><Relationship Id="rId7" Type="http://schemas.openxmlformats.org/officeDocument/2006/relationships/oleObject" Target="../embeddings/oleObject18.bin"/><Relationship Id="rId12" Type="http://schemas.openxmlformats.org/officeDocument/2006/relationships/oleObject" Target="../embeddings/oleObject23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7.bin"/><Relationship Id="rId11" Type="http://schemas.openxmlformats.org/officeDocument/2006/relationships/oleObject" Target="../embeddings/oleObject22.bin"/><Relationship Id="rId5" Type="http://schemas.openxmlformats.org/officeDocument/2006/relationships/oleObject" Target="../embeddings/oleObject16.bin"/><Relationship Id="rId10" Type="http://schemas.openxmlformats.org/officeDocument/2006/relationships/oleObject" Target="../embeddings/oleObject21.bin"/><Relationship Id="rId4" Type="http://schemas.openxmlformats.org/officeDocument/2006/relationships/oleObject" Target="../embeddings/oleObject15.bin"/><Relationship Id="rId9" Type="http://schemas.openxmlformats.org/officeDocument/2006/relationships/oleObject" Target="../embeddings/oleObject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1.bin"/><Relationship Id="rId13" Type="http://schemas.openxmlformats.org/officeDocument/2006/relationships/oleObject" Target="../embeddings/oleObject36.bin"/><Relationship Id="rId3" Type="http://schemas.openxmlformats.org/officeDocument/2006/relationships/oleObject" Target="../embeddings/oleObject26.bin"/><Relationship Id="rId7" Type="http://schemas.openxmlformats.org/officeDocument/2006/relationships/oleObject" Target="../embeddings/oleObject30.bin"/><Relationship Id="rId12" Type="http://schemas.openxmlformats.org/officeDocument/2006/relationships/oleObject" Target="../embeddings/oleObject35.bin"/><Relationship Id="rId17" Type="http://schemas.openxmlformats.org/officeDocument/2006/relationships/comments" Target="../comments2.xml"/><Relationship Id="rId2" Type="http://schemas.openxmlformats.org/officeDocument/2006/relationships/oleObject" Target="../embeddings/oleObject25.bin"/><Relationship Id="rId16" Type="http://schemas.openxmlformats.org/officeDocument/2006/relationships/oleObject" Target="../embeddings/oleObject39.bin"/><Relationship Id="rId1" Type="http://schemas.openxmlformats.org/officeDocument/2006/relationships/vmlDrawing" Target="../drawings/vmlDrawing3.vml"/><Relationship Id="rId6" Type="http://schemas.openxmlformats.org/officeDocument/2006/relationships/oleObject" Target="../embeddings/oleObject29.bin"/><Relationship Id="rId11" Type="http://schemas.openxmlformats.org/officeDocument/2006/relationships/oleObject" Target="../embeddings/oleObject34.bin"/><Relationship Id="rId5" Type="http://schemas.openxmlformats.org/officeDocument/2006/relationships/oleObject" Target="../embeddings/oleObject28.bin"/><Relationship Id="rId15" Type="http://schemas.openxmlformats.org/officeDocument/2006/relationships/oleObject" Target="../embeddings/oleObject38.bin"/><Relationship Id="rId10" Type="http://schemas.openxmlformats.org/officeDocument/2006/relationships/oleObject" Target="../embeddings/oleObject33.bin"/><Relationship Id="rId4" Type="http://schemas.openxmlformats.org/officeDocument/2006/relationships/oleObject" Target="../embeddings/oleObject27.bin"/><Relationship Id="rId9" Type="http://schemas.openxmlformats.org/officeDocument/2006/relationships/oleObject" Target="../embeddings/oleObject32.bin"/><Relationship Id="rId14" Type="http://schemas.openxmlformats.org/officeDocument/2006/relationships/oleObject" Target="../embeddings/oleObject37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5.bin"/><Relationship Id="rId13" Type="http://schemas.openxmlformats.org/officeDocument/2006/relationships/oleObject" Target="../embeddings/oleObject50.bin"/><Relationship Id="rId3" Type="http://schemas.openxmlformats.org/officeDocument/2006/relationships/oleObject" Target="../embeddings/oleObject40.bin"/><Relationship Id="rId7" Type="http://schemas.openxmlformats.org/officeDocument/2006/relationships/oleObject" Target="../embeddings/oleObject44.bin"/><Relationship Id="rId12" Type="http://schemas.openxmlformats.org/officeDocument/2006/relationships/oleObject" Target="../embeddings/oleObject49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43.bin"/><Relationship Id="rId11" Type="http://schemas.openxmlformats.org/officeDocument/2006/relationships/oleObject" Target="../embeddings/oleObject48.bin"/><Relationship Id="rId5" Type="http://schemas.openxmlformats.org/officeDocument/2006/relationships/oleObject" Target="../embeddings/oleObject42.bin"/><Relationship Id="rId15" Type="http://schemas.openxmlformats.org/officeDocument/2006/relationships/oleObject" Target="../embeddings/oleObject52.bin"/><Relationship Id="rId10" Type="http://schemas.openxmlformats.org/officeDocument/2006/relationships/oleObject" Target="../embeddings/oleObject47.bin"/><Relationship Id="rId4" Type="http://schemas.openxmlformats.org/officeDocument/2006/relationships/oleObject" Target="../embeddings/oleObject41.bin"/><Relationship Id="rId9" Type="http://schemas.openxmlformats.org/officeDocument/2006/relationships/oleObject" Target="../embeddings/oleObject46.bin"/><Relationship Id="rId14" Type="http://schemas.openxmlformats.org/officeDocument/2006/relationships/oleObject" Target="../embeddings/oleObject5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8.bin"/><Relationship Id="rId13" Type="http://schemas.openxmlformats.org/officeDocument/2006/relationships/oleObject" Target="../embeddings/oleObject63.bin"/><Relationship Id="rId3" Type="http://schemas.openxmlformats.org/officeDocument/2006/relationships/oleObject" Target="../embeddings/oleObject53.bin"/><Relationship Id="rId7" Type="http://schemas.openxmlformats.org/officeDocument/2006/relationships/oleObject" Target="../embeddings/oleObject57.bin"/><Relationship Id="rId12" Type="http://schemas.openxmlformats.org/officeDocument/2006/relationships/oleObject" Target="../embeddings/oleObject62.bin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56.bin"/><Relationship Id="rId11" Type="http://schemas.openxmlformats.org/officeDocument/2006/relationships/oleObject" Target="../embeddings/oleObject61.bin"/><Relationship Id="rId5" Type="http://schemas.openxmlformats.org/officeDocument/2006/relationships/oleObject" Target="../embeddings/oleObject55.bin"/><Relationship Id="rId15" Type="http://schemas.openxmlformats.org/officeDocument/2006/relationships/comments" Target="../comments4.xml"/><Relationship Id="rId10" Type="http://schemas.openxmlformats.org/officeDocument/2006/relationships/oleObject" Target="../embeddings/oleObject60.bin"/><Relationship Id="rId4" Type="http://schemas.openxmlformats.org/officeDocument/2006/relationships/oleObject" Target="../embeddings/oleObject54.bin"/><Relationship Id="rId9" Type="http://schemas.openxmlformats.org/officeDocument/2006/relationships/oleObject" Target="../embeddings/oleObject59.bin"/><Relationship Id="rId14" Type="http://schemas.openxmlformats.org/officeDocument/2006/relationships/oleObject" Target="../embeddings/oleObject6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70.bin"/><Relationship Id="rId13" Type="http://schemas.openxmlformats.org/officeDocument/2006/relationships/oleObject" Target="../embeddings/oleObject75.bin"/><Relationship Id="rId3" Type="http://schemas.openxmlformats.org/officeDocument/2006/relationships/oleObject" Target="../embeddings/oleObject65.bin"/><Relationship Id="rId7" Type="http://schemas.openxmlformats.org/officeDocument/2006/relationships/oleObject" Target="../embeddings/oleObject69.bin"/><Relationship Id="rId12" Type="http://schemas.openxmlformats.org/officeDocument/2006/relationships/oleObject" Target="../embeddings/oleObject74.bin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68.bin"/><Relationship Id="rId11" Type="http://schemas.openxmlformats.org/officeDocument/2006/relationships/oleObject" Target="../embeddings/oleObject73.bin"/><Relationship Id="rId5" Type="http://schemas.openxmlformats.org/officeDocument/2006/relationships/oleObject" Target="../embeddings/oleObject67.bin"/><Relationship Id="rId10" Type="http://schemas.openxmlformats.org/officeDocument/2006/relationships/oleObject" Target="../embeddings/oleObject72.bin"/><Relationship Id="rId4" Type="http://schemas.openxmlformats.org/officeDocument/2006/relationships/oleObject" Target="../embeddings/oleObject66.bin"/><Relationship Id="rId9" Type="http://schemas.openxmlformats.org/officeDocument/2006/relationships/oleObject" Target="../embeddings/oleObject71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2.bin"/><Relationship Id="rId13" Type="http://schemas.openxmlformats.org/officeDocument/2006/relationships/oleObject" Target="../embeddings/oleObject87.bin"/><Relationship Id="rId3" Type="http://schemas.openxmlformats.org/officeDocument/2006/relationships/oleObject" Target="../embeddings/oleObject77.bin"/><Relationship Id="rId7" Type="http://schemas.openxmlformats.org/officeDocument/2006/relationships/oleObject" Target="../embeddings/oleObject81.bin"/><Relationship Id="rId12" Type="http://schemas.openxmlformats.org/officeDocument/2006/relationships/oleObject" Target="../embeddings/oleObject86.bin"/><Relationship Id="rId2" Type="http://schemas.openxmlformats.org/officeDocument/2006/relationships/oleObject" Target="../embeddings/oleObject76.bin"/><Relationship Id="rId16" Type="http://schemas.openxmlformats.org/officeDocument/2006/relationships/comments" Target="../comments5.xml"/><Relationship Id="rId1" Type="http://schemas.openxmlformats.org/officeDocument/2006/relationships/vmlDrawing" Target="../drawings/vmlDrawing8.vml"/><Relationship Id="rId6" Type="http://schemas.openxmlformats.org/officeDocument/2006/relationships/oleObject" Target="../embeddings/oleObject80.bin"/><Relationship Id="rId11" Type="http://schemas.openxmlformats.org/officeDocument/2006/relationships/oleObject" Target="../embeddings/oleObject85.bin"/><Relationship Id="rId5" Type="http://schemas.openxmlformats.org/officeDocument/2006/relationships/oleObject" Target="../embeddings/oleObject79.bin"/><Relationship Id="rId15" Type="http://schemas.openxmlformats.org/officeDocument/2006/relationships/oleObject" Target="../embeddings/oleObject89.bin"/><Relationship Id="rId10" Type="http://schemas.openxmlformats.org/officeDocument/2006/relationships/oleObject" Target="../embeddings/oleObject84.bin"/><Relationship Id="rId4" Type="http://schemas.openxmlformats.org/officeDocument/2006/relationships/oleObject" Target="../embeddings/oleObject78.bin"/><Relationship Id="rId9" Type="http://schemas.openxmlformats.org/officeDocument/2006/relationships/oleObject" Target="../embeddings/oleObject83.bin"/><Relationship Id="rId14" Type="http://schemas.openxmlformats.org/officeDocument/2006/relationships/oleObject" Target="../embeddings/oleObject8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95.bin"/><Relationship Id="rId13" Type="http://schemas.openxmlformats.org/officeDocument/2006/relationships/oleObject" Target="../embeddings/oleObject100.bin"/><Relationship Id="rId18" Type="http://schemas.openxmlformats.org/officeDocument/2006/relationships/oleObject" Target="../embeddings/oleObject105.bin"/><Relationship Id="rId3" Type="http://schemas.openxmlformats.org/officeDocument/2006/relationships/oleObject" Target="../embeddings/oleObject90.bin"/><Relationship Id="rId7" Type="http://schemas.openxmlformats.org/officeDocument/2006/relationships/oleObject" Target="../embeddings/oleObject94.bin"/><Relationship Id="rId12" Type="http://schemas.openxmlformats.org/officeDocument/2006/relationships/oleObject" Target="../embeddings/oleObject99.bin"/><Relationship Id="rId17" Type="http://schemas.openxmlformats.org/officeDocument/2006/relationships/oleObject" Target="../embeddings/oleObject104.bin"/><Relationship Id="rId2" Type="http://schemas.openxmlformats.org/officeDocument/2006/relationships/vmlDrawing" Target="../drawings/vmlDrawing9.vml"/><Relationship Id="rId16" Type="http://schemas.openxmlformats.org/officeDocument/2006/relationships/oleObject" Target="../embeddings/oleObject103.bin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oleObject93.bin"/><Relationship Id="rId11" Type="http://schemas.openxmlformats.org/officeDocument/2006/relationships/oleObject" Target="../embeddings/oleObject98.bin"/><Relationship Id="rId5" Type="http://schemas.openxmlformats.org/officeDocument/2006/relationships/oleObject" Target="../embeddings/oleObject92.bin"/><Relationship Id="rId15" Type="http://schemas.openxmlformats.org/officeDocument/2006/relationships/oleObject" Target="../embeddings/oleObject102.bin"/><Relationship Id="rId10" Type="http://schemas.openxmlformats.org/officeDocument/2006/relationships/oleObject" Target="../embeddings/oleObject97.bin"/><Relationship Id="rId4" Type="http://schemas.openxmlformats.org/officeDocument/2006/relationships/oleObject" Target="../embeddings/oleObject91.bin"/><Relationship Id="rId9" Type="http://schemas.openxmlformats.org/officeDocument/2006/relationships/oleObject" Target="../embeddings/oleObject96.bin"/><Relationship Id="rId14" Type="http://schemas.openxmlformats.org/officeDocument/2006/relationships/oleObject" Target="../embeddings/oleObject10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11.bin"/><Relationship Id="rId13" Type="http://schemas.openxmlformats.org/officeDocument/2006/relationships/oleObject" Target="../embeddings/oleObject116.bin"/><Relationship Id="rId3" Type="http://schemas.openxmlformats.org/officeDocument/2006/relationships/oleObject" Target="../embeddings/oleObject106.bin"/><Relationship Id="rId7" Type="http://schemas.openxmlformats.org/officeDocument/2006/relationships/oleObject" Target="../embeddings/oleObject110.bin"/><Relationship Id="rId12" Type="http://schemas.openxmlformats.org/officeDocument/2006/relationships/oleObject" Target="../embeddings/oleObject115.bin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109.bin"/><Relationship Id="rId11" Type="http://schemas.openxmlformats.org/officeDocument/2006/relationships/oleObject" Target="../embeddings/oleObject114.bin"/><Relationship Id="rId5" Type="http://schemas.openxmlformats.org/officeDocument/2006/relationships/oleObject" Target="../embeddings/oleObject108.bin"/><Relationship Id="rId10" Type="http://schemas.openxmlformats.org/officeDocument/2006/relationships/oleObject" Target="../embeddings/oleObject113.bin"/><Relationship Id="rId4" Type="http://schemas.openxmlformats.org/officeDocument/2006/relationships/oleObject" Target="../embeddings/oleObject107.bin"/><Relationship Id="rId9" Type="http://schemas.openxmlformats.org/officeDocument/2006/relationships/oleObject" Target="../embeddings/oleObject112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3.bin"/><Relationship Id="rId3" Type="http://schemas.openxmlformats.org/officeDocument/2006/relationships/oleObject" Target="../embeddings/oleObject118.bin"/><Relationship Id="rId7" Type="http://schemas.openxmlformats.org/officeDocument/2006/relationships/oleObject" Target="../embeddings/oleObject122.bin"/><Relationship Id="rId12" Type="http://schemas.openxmlformats.org/officeDocument/2006/relationships/oleObject" Target="../embeddings/oleObject127.bin"/><Relationship Id="rId2" Type="http://schemas.openxmlformats.org/officeDocument/2006/relationships/oleObject" Target="../embeddings/oleObject117.bin"/><Relationship Id="rId1" Type="http://schemas.openxmlformats.org/officeDocument/2006/relationships/vmlDrawing" Target="../drawings/vmlDrawing11.vml"/><Relationship Id="rId6" Type="http://schemas.openxmlformats.org/officeDocument/2006/relationships/oleObject" Target="../embeddings/oleObject121.bin"/><Relationship Id="rId11" Type="http://schemas.openxmlformats.org/officeDocument/2006/relationships/oleObject" Target="../embeddings/oleObject126.bin"/><Relationship Id="rId5" Type="http://schemas.openxmlformats.org/officeDocument/2006/relationships/oleObject" Target="../embeddings/oleObject120.bin"/><Relationship Id="rId10" Type="http://schemas.openxmlformats.org/officeDocument/2006/relationships/oleObject" Target="../embeddings/oleObject125.bin"/><Relationship Id="rId4" Type="http://schemas.openxmlformats.org/officeDocument/2006/relationships/oleObject" Target="../embeddings/oleObject119.bin"/><Relationship Id="rId9" Type="http://schemas.openxmlformats.org/officeDocument/2006/relationships/oleObject" Target="../embeddings/oleObject124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34.bin"/><Relationship Id="rId13" Type="http://schemas.openxmlformats.org/officeDocument/2006/relationships/oleObject" Target="../embeddings/oleObject139.bin"/><Relationship Id="rId3" Type="http://schemas.openxmlformats.org/officeDocument/2006/relationships/oleObject" Target="../embeddings/oleObject129.bin"/><Relationship Id="rId7" Type="http://schemas.openxmlformats.org/officeDocument/2006/relationships/oleObject" Target="../embeddings/oleObject133.bin"/><Relationship Id="rId12" Type="http://schemas.openxmlformats.org/officeDocument/2006/relationships/oleObject" Target="../embeddings/oleObject138.bin"/><Relationship Id="rId2" Type="http://schemas.openxmlformats.org/officeDocument/2006/relationships/oleObject" Target="../embeddings/oleObject128.bin"/><Relationship Id="rId16" Type="http://schemas.openxmlformats.org/officeDocument/2006/relationships/oleObject" Target="../embeddings/oleObject142.bin"/><Relationship Id="rId1" Type="http://schemas.openxmlformats.org/officeDocument/2006/relationships/vmlDrawing" Target="../drawings/vmlDrawing12.vml"/><Relationship Id="rId6" Type="http://schemas.openxmlformats.org/officeDocument/2006/relationships/oleObject" Target="../embeddings/oleObject132.bin"/><Relationship Id="rId11" Type="http://schemas.openxmlformats.org/officeDocument/2006/relationships/oleObject" Target="../embeddings/oleObject137.bin"/><Relationship Id="rId5" Type="http://schemas.openxmlformats.org/officeDocument/2006/relationships/oleObject" Target="../embeddings/oleObject131.bin"/><Relationship Id="rId15" Type="http://schemas.openxmlformats.org/officeDocument/2006/relationships/oleObject" Target="../embeddings/oleObject141.bin"/><Relationship Id="rId10" Type="http://schemas.openxmlformats.org/officeDocument/2006/relationships/oleObject" Target="../embeddings/oleObject136.bin"/><Relationship Id="rId4" Type="http://schemas.openxmlformats.org/officeDocument/2006/relationships/oleObject" Target="../embeddings/oleObject130.bin"/><Relationship Id="rId9" Type="http://schemas.openxmlformats.org/officeDocument/2006/relationships/oleObject" Target="../embeddings/oleObject135.bin"/><Relationship Id="rId14" Type="http://schemas.openxmlformats.org/officeDocument/2006/relationships/oleObject" Target="../embeddings/oleObject140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48.bin"/><Relationship Id="rId13" Type="http://schemas.openxmlformats.org/officeDocument/2006/relationships/oleObject" Target="../embeddings/oleObject153.bin"/><Relationship Id="rId18" Type="http://schemas.openxmlformats.org/officeDocument/2006/relationships/oleObject" Target="../embeddings/oleObject158.bin"/><Relationship Id="rId3" Type="http://schemas.openxmlformats.org/officeDocument/2006/relationships/oleObject" Target="../embeddings/oleObject143.bin"/><Relationship Id="rId7" Type="http://schemas.openxmlformats.org/officeDocument/2006/relationships/oleObject" Target="../embeddings/oleObject147.bin"/><Relationship Id="rId12" Type="http://schemas.openxmlformats.org/officeDocument/2006/relationships/oleObject" Target="../embeddings/oleObject152.bin"/><Relationship Id="rId17" Type="http://schemas.openxmlformats.org/officeDocument/2006/relationships/oleObject" Target="../embeddings/oleObject157.bin"/><Relationship Id="rId2" Type="http://schemas.openxmlformats.org/officeDocument/2006/relationships/vmlDrawing" Target="../drawings/vmlDrawing13.vml"/><Relationship Id="rId16" Type="http://schemas.openxmlformats.org/officeDocument/2006/relationships/oleObject" Target="../embeddings/oleObject156.bin"/><Relationship Id="rId1" Type="http://schemas.openxmlformats.org/officeDocument/2006/relationships/printerSettings" Target="../printerSettings/printerSettings10.bin"/><Relationship Id="rId6" Type="http://schemas.openxmlformats.org/officeDocument/2006/relationships/oleObject" Target="../embeddings/oleObject146.bin"/><Relationship Id="rId11" Type="http://schemas.openxmlformats.org/officeDocument/2006/relationships/oleObject" Target="../embeddings/oleObject151.bin"/><Relationship Id="rId5" Type="http://schemas.openxmlformats.org/officeDocument/2006/relationships/oleObject" Target="../embeddings/oleObject145.bin"/><Relationship Id="rId15" Type="http://schemas.openxmlformats.org/officeDocument/2006/relationships/oleObject" Target="../embeddings/oleObject155.bin"/><Relationship Id="rId10" Type="http://schemas.openxmlformats.org/officeDocument/2006/relationships/oleObject" Target="../embeddings/oleObject150.bin"/><Relationship Id="rId4" Type="http://schemas.openxmlformats.org/officeDocument/2006/relationships/oleObject" Target="../embeddings/oleObject144.bin"/><Relationship Id="rId9" Type="http://schemas.openxmlformats.org/officeDocument/2006/relationships/oleObject" Target="../embeddings/oleObject149.bin"/><Relationship Id="rId14" Type="http://schemas.openxmlformats.org/officeDocument/2006/relationships/oleObject" Target="../embeddings/oleObject15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00B050"/>
    <pageSetUpPr fitToPage="1"/>
  </sheetPr>
  <dimension ref="A1:T76"/>
  <sheetViews>
    <sheetView tabSelected="1" zoomScale="90" zoomScaleNormal="90" workbookViewId="0">
      <selection activeCell="A3" sqref="A3"/>
    </sheetView>
  </sheetViews>
  <sheetFormatPr defaultRowHeight="15"/>
  <cols>
    <col min="1" max="1" width="11.85546875" customWidth="1"/>
    <col min="2" max="2" width="13" bestFit="1" customWidth="1"/>
    <col min="3" max="3" width="12.42578125" bestFit="1" customWidth="1"/>
    <col min="4" max="4" width="11" bestFit="1" customWidth="1"/>
    <col min="5" max="5" width="11.7109375" bestFit="1" customWidth="1"/>
    <col min="6" max="6" width="8.28515625" bestFit="1" customWidth="1"/>
    <col min="7" max="7" width="7.85546875" customWidth="1"/>
    <col min="8" max="8" width="13.28515625" bestFit="1" customWidth="1"/>
    <col min="9" max="9" width="14.7109375" customWidth="1"/>
    <col min="10" max="10" width="5.7109375" customWidth="1"/>
    <col min="11" max="11" width="11.7109375" bestFit="1" customWidth="1"/>
    <col min="12" max="12" width="13.42578125" bestFit="1" customWidth="1"/>
    <col min="13" max="13" width="11" bestFit="1" customWidth="1"/>
    <col min="14" max="14" width="10.85546875" bestFit="1" customWidth="1"/>
    <col min="15" max="15" width="8.28515625" bestFit="1" customWidth="1"/>
    <col min="16" max="16" width="7.5703125" bestFit="1" customWidth="1"/>
    <col min="17" max="17" width="8.42578125" bestFit="1" customWidth="1"/>
    <col min="18" max="18" width="8.85546875" bestFit="1" customWidth="1"/>
    <col min="19" max="20" width="8.5703125" bestFit="1" customWidth="1"/>
    <col min="21" max="21" width="8.28515625" bestFit="1" customWidth="1"/>
    <col min="22" max="22" width="46" bestFit="1" customWidth="1"/>
    <col min="25" max="25" width="17.5703125" bestFit="1" customWidth="1"/>
    <col min="26" max="26" width="15.7109375" bestFit="1" customWidth="1"/>
    <col min="27" max="27" width="8.28515625" bestFit="1" customWidth="1"/>
    <col min="28" max="28" width="35.7109375" bestFit="1" customWidth="1"/>
  </cols>
  <sheetData>
    <row r="1" spans="1:20" ht="15" customHeight="1">
      <c r="A1" s="1" t="s">
        <v>173</v>
      </c>
    </row>
    <row r="2" spans="1:20" ht="15" customHeight="1">
      <c r="A2" s="2"/>
    </row>
    <row r="3" spans="1:20">
      <c r="A3" s="3"/>
      <c r="B3" s="363" t="s">
        <v>0</v>
      </c>
      <c r="C3" s="363"/>
      <c r="D3" s="363"/>
      <c r="E3" s="363"/>
      <c r="F3" s="261"/>
      <c r="G3" s="261"/>
      <c r="H3" s="4"/>
      <c r="K3" s="364" t="s">
        <v>1</v>
      </c>
      <c r="L3" s="364"/>
      <c r="M3" s="364"/>
      <c r="N3" s="5"/>
      <c r="O3" s="5"/>
      <c r="P3" s="5"/>
      <c r="Q3" s="5"/>
    </row>
    <row r="4" spans="1:20" s="262" customFormat="1" ht="45">
      <c r="A4" s="294" t="s">
        <v>2</v>
      </c>
      <c r="B4" s="290" t="s">
        <v>3</v>
      </c>
      <c r="C4" s="290" t="s">
        <v>4</v>
      </c>
      <c r="D4" s="6" t="s">
        <v>5</v>
      </c>
      <c r="E4" s="6" t="s">
        <v>6</v>
      </c>
      <c r="F4" s="6"/>
      <c r="G4" s="6"/>
      <c r="H4" s="6"/>
      <c r="I4" s="267" t="s">
        <v>777</v>
      </c>
      <c r="J4" s="267"/>
      <c r="K4" s="6" t="s">
        <v>3</v>
      </c>
      <c r="L4" s="6" t="s">
        <v>4</v>
      </c>
      <c r="M4" s="6" t="s">
        <v>5</v>
      </c>
    </row>
    <row r="5" spans="1:20">
      <c r="A5" s="43" t="s">
        <v>165</v>
      </c>
      <c r="B5" s="358">
        <f>HCl_Avg_MMBtu!C65</f>
        <v>1.9043604419032321E-4</v>
      </c>
      <c r="C5" s="358">
        <f>HCl_Avg_MMBtu!C$98</f>
        <v>1.5863561574083675E-3</v>
      </c>
      <c r="D5" s="7">
        <f>COUNTA(HCl_Avg_MMBtu!B$2:GV$2)</f>
        <v>130</v>
      </c>
      <c r="E5" s="158">
        <f>HCl_Avg_MMBtu!C$104</f>
        <v>1.5863561574083675E-3</v>
      </c>
      <c r="F5" s="158">
        <v>2E-3</v>
      </c>
      <c r="G5" s="280">
        <f>+F5</f>
        <v>2E-3</v>
      </c>
      <c r="H5" s="158" t="s">
        <v>745</v>
      </c>
      <c r="I5" s="268" t="str">
        <f>IF(E5/C5&lt;&gt;1,"3 x RDL","No")</f>
        <v>No</v>
      </c>
      <c r="J5" s="268"/>
      <c r="K5" s="8">
        <f>HCl_New_MMBtu!C67</f>
        <v>1.2872827435455463E-5</v>
      </c>
      <c r="L5" s="239">
        <f>HCl_New_MMBtu!C100</f>
        <v>2.7289296934000766E-5</v>
      </c>
      <c r="M5" s="9">
        <f>HCl_New_MMBtu!C45</f>
        <v>1</v>
      </c>
      <c r="Q5" s="10"/>
      <c r="S5" s="11"/>
      <c r="T5" s="10"/>
    </row>
    <row r="6" spans="1:20">
      <c r="A6" s="43" t="s">
        <v>234</v>
      </c>
      <c r="B6" s="357">
        <f>HF_Avg_MMBtu!C65</f>
        <v>8.1873456172035401E-5</v>
      </c>
      <c r="C6" s="357">
        <f>HF_Avg_MMBtu!C98</f>
        <v>2.3237344027425615E-4</v>
      </c>
      <c r="D6" s="12">
        <f>HF_Avg_MMBtu!C43</f>
        <v>130</v>
      </c>
      <c r="E6" s="13">
        <f>HF_Avg_MMBtu!C104</f>
        <v>4.0000000000000002E-4</v>
      </c>
      <c r="F6" s="279">
        <v>4.0000000000000002E-4</v>
      </c>
      <c r="G6" s="281">
        <f>+F6</f>
        <v>4.0000000000000002E-4</v>
      </c>
      <c r="H6" s="14" t="s">
        <v>745</v>
      </c>
      <c r="I6" s="268" t="str">
        <f>IF(E6/C6&lt;&gt;1,"3 x RDL","No")</f>
        <v>3 x RDL</v>
      </c>
      <c r="J6" s="268"/>
      <c r="K6" s="15">
        <f>HF_New_MMBtu!C67</f>
        <v>5.6866666666666667E-6</v>
      </c>
      <c r="L6" s="241">
        <f>HF_New_MMBtu!C100</f>
        <v>6.7295429878210315E-6</v>
      </c>
      <c r="M6" s="16">
        <f>HF_New_MMBtu!C45</f>
        <v>1</v>
      </c>
      <c r="S6" s="11"/>
      <c r="T6" s="17"/>
    </row>
    <row r="7" spans="1:20">
      <c r="A7" s="43" t="s">
        <v>783</v>
      </c>
      <c r="B7" s="160">
        <f>SO2_Avg_coal_MMBtu!C67</f>
        <v>6.3420669081505121E-2</v>
      </c>
      <c r="C7" s="159">
        <f>SO2_Avg_coal_MMBtu!C100</f>
        <v>0.14479559838079742</v>
      </c>
      <c r="D7" s="19">
        <f>SO2_Avg_coal_MMBtu!C45</f>
        <v>130</v>
      </c>
      <c r="E7" s="18">
        <f>IF(C7&lt;0.001,"",C7)</f>
        <v>0.14479559838079742</v>
      </c>
      <c r="F7" s="20">
        <v>0.2</v>
      </c>
      <c r="G7" s="282">
        <f>+F7</f>
        <v>0.2</v>
      </c>
      <c r="H7" s="20" t="s">
        <v>745</v>
      </c>
      <c r="I7" s="268" t="s">
        <v>778</v>
      </c>
      <c r="J7" s="268"/>
      <c r="K7" s="21">
        <f>SO2_New_coal_MMBtu!C67</f>
        <v>8.0000000000000002E-3</v>
      </c>
      <c r="L7" s="21">
        <f>SO2_New_coal_MMBtu!C100</f>
        <v>3.4058985149240481E-2</v>
      </c>
      <c r="M7" s="22">
        <f>SO2_New_coal_MMBtu!C45</f>
        <v>1</v>
      </c>
      <c r="S7" s="11"/>
      <c r="T7" s="23"/>
    </row>
    <row r="8" spans="1:20">
      <c r="A8" s="43"/>
      <c r="E8" s="17" t="str">
        <f t="shared" ref="E8:E10" si="0">IF(C8&lt;0.01,"",C8)</f>
        <v/>
      </c>
      <c r="F8" s="17"/>
      <c r="G8" s="17"/>
      <c r="H8" s="24" t="str">
        <f t="shared" ref="H8:H10" si="1">IF(C8="","",IF(C8&lt;0.01,C8*1000,""))</f>
        <v/>
      </c>
      <c r="I8" s="268"/>
      <c r="J8" s="268"/>
    </row>
    <row r="9" spans="1:20">
      <c r="A9" s="43"/>
      <c r="E9" s="17" t="str">
        <f t="shared" si="0"/>
        <v/>
      </c>
      <c r="F9" s="17"/>
      <c r="G9" s="17"/>
      <c r="H9" s="24" t="str">
        <f t="shared" si="1"/>
        <v/>
      </c>
      <c r="K9" s="202"/>
    </row>
    <row r="10" spans="1:20">
      <c r="A10" s="43"/>
      <c r="E10" s="17" t="str">
        <f t="shared" si="0"/>
        <v/>
      </c>
      <c r="F10" s="17"/>
      <c r="G10" s="17"/>
      <c r="H10" s="24" t="str">
        <f t="shared" si="1"/>
        <v/>
      </c>
      <c r="K10" s="202"/>
    </row>
    <row r="11" spans="1:20">
      <c r="A11" s="294"/>
      <c r="B11" s="363" t="s">
        <v>0</v>
      </c>
      <c r="C11" s="363"/>
      <c r="D11" s="363"/>
      <c r="E11" s="363"/>
      <c r="F11" s="261"/>
      <c r="G11" s="261"/>
      <c r="H11" s="4"/>
      <c r="K11" s="364" t="s">
        <v>1</v>
      </c>
      <c r="L11" s="364"/>
      <c r="M11" s="364"/>
      <c r="N11" s="364"/>
      <c r="O11" s="364"/>
      <c r="P11" s="364"/>
      <c r="Q11" s="364"/>
    </row>
    <row r="12" spans="1:20" s="262" customFormat="1" ht="45">
      <c r="A12" s="294" t="s">
        <v>2</v>
      </c>
      <c r="B12" s="290" t="s">
        <v>781</v>
      </c>
      <c r="C12" s="290" t="s">
        <v>782</v>
      </c>
      <c r="D12" s="6" t="s">
        <v>5</v>
      </c>
      <c r="E12" s="25" t="s">
        <v>7</v>
      </c>
      <c r="F12" s="25"/>
      <c r="G12" s="25"/>
      <c r="H12" s="25" t="s">
        <v>8</v>
      </c>
      <c r="I12" s="267" t="s">
        <v>777</v>
      </c>
      <c r="J12" s="267"/>
      <c r="K12" s="6" t="s">
        <v>781</v>
      </c>
      <c r="L12" s="6" t="s">
        <v>782</v>
      </c>
      <c r="M12" s="6" t="s">
        <v>5</v>
      </c>
      <c r="N12" s="25" t="s">
        <v>7</v>
      </c>
      <c r="O12" s="25"/>
      <c r="P12" s="25"/>
      <c r="Q12" s="25"/>
      <c r="R12" s="267" t="s">
        <v>777</v>
      </c>
    </row>
    <row r="13" spans="1:20">
      <c r="A13" s="43" t="s">
        <v>165</v>
      </c>
      <c r="B13" s="359">
        <f>HCl_Avg_MW!C65</f>
        <v>1.9177930574614502E-3</v>
      </c>
      <c r="C13" s="359">
        <f>HCl_Avg_MW!C$98</f>
        <v>1.619926463678819E-2</v>
      </c>
      <c r="D13" s="26">
        <f>COUNTA(HCl_Avg_MW!B$2:GG$2)</f>
        <v>130</v>
      </c>
      <c r="E13" s="201">
        <f>HCl_Avg_MW!C$104</f>
        <v>1.619926463678819E-2</v>
      </c>
      <c r="F13" s="201">
        <v>0.02</v>
      </c>
      <c r="G13" s="284">
        <f>+F13</f>
        <v>0.02</v>
      </c>
      <c r="H13" s="27" t="s">
        <v>779</v>
      </c>
      <c r="I13" s="268" t="str">
        <f>IF(E13/C13&lt;&gt;1,"3 x RDL","No")</f>
        <v>No</v>
      </c>
      <c r="J13" s="268"/>
      <c r="K13" s="28">
        <f>HCl_New_MW!C67</f>
        <v>1.1269715702699116E-4</v>
      </c>
      <c r="L13" s="28">
        <f>HCl_New_MW!C100</f>
        <v>2.3890836703494266E-4</v>
      </c>
      <c r="M13" s="29">
        <f>COUNTA(HCl_New_MW!B2:GG2)</f>
        <v>1</v>
      </c>
      <c r="N13" s="269">
        <f>HCl_New_MW!C104</f>
        <v>4.0000000000000002E-4</v>
      </c>
      <c r="O13" s="286">
        <v>4.0000000000000002E-4</v>
      </c>
      <c r="P13" s="288">
        <f>+O13</f>
        <v>4.0000000000000002E-4</v>
      </c>
      <c r="Q13" s="27" t="s">
        <v>779</v>
      </c>
      <c r="R13" s="268" t="str">
        <f>IF(N13/L13&lt;&gt;1000,"3 x RDL","No")</f>
        <v>3 x RDL</v>
      </c>
    </row>
    <row r="14" spans="1:20">
      <c r="A14" s="43" t="s">
        <v>234</v>
      </c>
      <c r="B14" s="357">
        <f>HF_Avg_MW!C65</f>
        <v>8.2839601421275425E-4</v>
      </c>
      <c r="C14" s="357">
        <f>HF_Avg_MW!C98</f>
        <v>2.3883898350075283E-3</v>
      </c>
      <c r="D14" s="12">
        <f>HF_Avg_MW!C43</f>
        <v>130</v>
      </c>
      <c r="E14" s="13">
        <f>HF_Avg_MW!C$104</f>
        <v>2.3883898350075283E-3</v>
      </c>
      <c r="F14" s="13">
        <v>3.0000000000000001E-3</v>
      </c>
      <c r="G14" s="281">
        <f>+F14</f>
        <v>3.0000000000000001E-3</v>
      </c>
      <c r="H14" s="14" t="s">
        <v>779</v>
      </c>
      <c r="I14" s="268" t="str">
        <f>IF(E14/C14&lt;&gt;1,"3 x RDL","No")</f>
        <v>No</v>
      </c>
      <c r="J14" s="268"/>
      <c r="K14" s="15">
        <f>HF_New_MW!C67</f>
        <v>5.8979918143922692E-5</v>
      </c>
      <c r="L14" s="15">
        <f>HF_New_MW!C100</f>
        <v>8.3699708404074522E-5</v>
      </c>
      <c r="M14" s="16">
        <f>HF_New_MW!C45</f>
        <v>1</v>
      </c>
      <c r="N14" s="270">
        <f>HF_New_MW!C104</f>
        <v>4.0000000000000002E-4</v>
      </c>
      <c r="O14" s="241">
        <v>4.0000000000000002E-4</v>
      </c>
      <c r="P14" s="289">
        <f>+O14</f>
        <v>4.0000000000000002E-4</v>
      </c>
      <c r="Q14" s="14" t="s">
        <v>779</v>
      </c>
      <c r="R14" s="268" t="str">
        <f>IF(N14/L14&lt;&gt;1000,"3 x RDL","No")</f>
        <v>3 x RDL</v>
      </c>
      <c r="S14" s="11"/>
      <c r="T14" s="30"/>
    </row>
    <row r="15" spans="1:20">
      <c r="A15" s="43" t="s">
        <v>783</v>
      </c>
      <c r="B15" s="21">
        <f>SO2_Avg_coal_MW!C67</f>
        <v>0.64215497408600419</v>
      </c>
      <c r="C15" s="31">
        <f>SO2_Avg_coal_MW!C100</f>
        <v>1.4440985029866535</v>
      </c>
      <c r="D15" s="32">
        <f>SO2_Avg_coal_MW!C45</f>
        <v>130</v>
      </c>
      <c r="E15" s="200">
        <f t="shared" ref="E15:E29" si="2">IF(C15&lt;0.01,"",C15)</f>
        <v>1.4440985029866535</v>
      </c>
      <c r="F15" s="283">
        <v>1.5</v>
      </c>
      <c r="G15" s="285">
        <f>+F15</f>
        <v>1.5</v>
      </c>
      <c r="H15" s="32" t="s">
        <v>779</v>
      </c>
      <c r="I15" s="268" t="s">
        <v>778</v>
      </c>
      <c r="J15" s="268"/>
      <c r="K15" s="31">
        <f>SO2_New_coal_MW!C67</f>
        <v>9.1200000000000003E-2</v>
      </c>
      <c r="L15" s="31">
        <f>SO2_New_coal_MW!C100</f>
        <v>0.38827243070134154</v>
      </c>
      <c r="M15" s="33">
        <f>SO2_New_coal_MW!C45</f>
        <v>1</v>
      </c>
      <c r="N15" s="31">
        <f>IF(L15&lt;0.01,"",L15)</f>
        <v>0.38827243070134154</v>
      </c>
      <c r="O15" s="287">
        <v>0.4</v>
      </c>
      <c r="P15" s="285">
        <f>+O15</f>
        <v>0.4</v>
      </c>
      <c r="Q15" s="32" t="s">
        <v>779</v>
      </c>
      <c r="R15" s="268" t="s">
        <v>778</v>
      </c>
    </row>
    <row r="16" spans="1:20">
      <c r="E16" t="str">
        <f t="shared" si="2"/>
        <v/>
      </c>
      <c r="H16" t="str">
        <f t="shared" ref="H16:H29" si="3">IF(C16="","",IF(C16&lt;0.01,C16*1000,""))</f>
        <v/>
      </c>
      <c r="I16" s="268"/>
      <c r="J16" s="268"/>
      <c r="N16" t="str">
        <f t="shared" ref="N16:N39" si="4">IF(L16&lt;0.01,"",L16)</f>
        <v/>
      </c>
      <c r="Q16" t="str">
        <f t="shared" ref="Q16:Q39" si="5">IF(L16="","",IF(L16&lt;0.01,L16*1000,""))</f>
        <v/>
      </c>
      <c r="R16" s="268"/>
    </row>
    <row r="17" spans="5:17">
      <c r="E17" t="str">
        <f t="shared" si="2"/>
        <v/>
      </c>
      <c r="H17" t="str">
        <f t="shared" si="3"/>
        <v/>
      </c>
      <c r="N17" t="str">
        <f t="shared" si="4"/>
        <v/>
      </c>
      <c r="Q17" t="str">
        <f t="shared" si="5"/>
        <v/>
      </c>
    </row>
    <row r="18" spans="5:17">
      <c r="E18" t="str">
        <f t="shared" si="2"/>
        <v/>
      </c>
      <c r="H18" t="str">
        <f t="shared" si="3"/>
        <v/>
      </c>
      <c r="N18" t="str">
        <f t="shared" si="4"/>
        <v/>
      </c>
      <c r="Q18" t="str">
        <f t="shared" si="5"/>
        <v/>
      </c>
    </row>
    <row r="19" spans="5:17">
      <c r="E19" t="str">
        <f t="shared" si="2"/>
        <v/>
      </c>
      <c r="N19" t="str">
        <f t="shared" si="4"/>
        <v/>
      </c>
      <c r="Q19" t="str">
        <f t="shared" si="5"/>
        <v/>
      </c>
    </row>
    <row r="20" spans="5:17">
      <c r="E20" t="str">
        <f t="shared" si="2"/>
        <v/>
      </c>
      <c r="N20" t="str">
        <f t="shared" si="4"/>
        <v/>
      </c>
      <c r="Q20" t="str">
        <f t="shared" si="5"/>
        <v/>
      </c>
    </row>
    <row r="21" spans="5:17">
      <c r="E21" t="str">
        <f t="shared" si="2"/>
        <v/>
      </c>
      <c r="H21" t="str">
        <f t="shared" si="3"/>
        <v/>
      </c>
      <c r="N21" t="str">
        <f t="shared" si="4"/>
        <v/>
      </c>
      <c r="Q21" t="str">
        <f t="shared" si="5"/>
        <v/>
      </c>
    </row>
    <row r="22" spans="5:17">
      <c r="E22" t="str">
        <f t="shared" si="2"/>
        <v/>
      </c>
      <c r="H22" t="str">
        <f t="shared" si="3"/>
        <v/>
      </c>
      <c r="N22" t="str">
        <f t="shared" si="4"/>
        <v/>
      </c>
      <c r="Q22" t="str">
        <f t="shared" si="5"/>
        <v/>
      </c>
    </row>
    <row r="23" spans="5:17">
      <c r="E23" t="str">
        <f t="shared" si="2"/>
        <v/>
      </c>
      <c r="H23" t="str">
        <f t="shared" si="3"/>
        <v/>
      </c>
      <c r="N23" t="str">
        <f t="shared" si="4"/>
        <v/>
      </c>
      <c r="Q23" t="str">
        <f t="shared" si="5"/>
        <v/>
      </c>
    </row>
    <row r="24" spans="5:17">
      <c r="E24" t="str">
        <f t="shared" si="2"/>
        <v/>
      </c>
      <c r="H24" t="str">
        <f t="shared" si="3"/>
        <v/>
      </c>
      <c r="N24" t="str">
        <f t="shared" si="4"/>
        <v/>
      </c>
      <c r="Q24" t="str">
        <f t="shared" si="5"/>
        <v/>
      </c>
    </row>
    <row r="25" spans="5:17">
      <c r="E25" t="str">
        <f t="shared" si="2"/>
        <v/>
      </c>
      <c r="H25" t="str">
        <f t="shared" si="3"/>
        <v/>
      </c>
      <c r="N25" t="str">
        <f t="shared" si="4"/>
        <v/>
      </c>
      <c r="Q25" t="str">
        <f t="shared" si="5"/>
        <v/>
      </c>
    </row>
    <row r="26" spans="5:17">
      <c r="E26" t="str">
        <f t="shared" si="2"/>
        <v/>
      </c>
      <c r="H26" t="str">
        <f t="shared" si="3"/>
        <v/>
      </c>
      <c r="N26" t="str">
        <f t="shared" si="4"/>
        <v/>
      </c>
      <c r="Q26" t="str">
        <f t="shared" si="5"/>
        <v/>
      </c>
    </row>
    <row r="27" spans="5:17">
      <c r="E27" t="str">
        <f t="shared" si="2"/>
        <v/>
      </c>
      <c r="H27" t="str">
        <f t="shared" si="3"/>
        <v/>
      </c>
      <c r="N27" t="str">
        <f t="shared" si="4"/>
        <v/>
      </c>
      <c r="Q27" t="str">
        <f t="shared" si="5"/>
        <v/>
      </c>
    </row>
    <row r="28" spans="5:17">
      <c r="E28" t="str">
        <f t="shared" si="2"/>
        <v/>
      </c>
      <c r="H28" t="str">
        <f t="shared" si="3"/>
        <v/>
      </c>
      <c r="N28" t="str">
        <f t="shared" si="4"/>
        <v/>
      </c>
      <c r="Q28" t="str">
        <f t="shared" si="5"/>
        <v/>
      </c>
    </row>
    <row r="29" spans="5:17">
      <c r="E29" t="str">
        <f t="shared" si="2"/>
        <v/>
      </c>
      <c r="H29" t="str">
        <f t="shared" si="3"/>
        <v/>
      </c>
      <c r="N29" t="str">
        <f t="shared" si="4"/>
        <v/>
      </c>
      <c r="Q29" t="str">
        <f t="shared" si="5"/>
        <v/>
      </c>
    </row>
    <row r="30" spans="5:17">
      <c r="N30" t="str">
        <f t="shared" si="4"/>
        <v/>
      </c>
      <c r="Q30" t="str">
        <f t="shared" si="5"/>
        <v/>
      </c>
    </row>
    <row r="31" spans="5:17">
      <c r="N31" t="str">
        <f t="shared" si="4"/>
        <v/>
      </c>
      <c r="Q31" t="str">
        <f t="shared" si="5"/>
        <v/>
      </c>
    </row>
    <row r="32" spans="5:17">
      <c r="N32" t="str">
        <f t="shared" si="4"/>
        <v/>
      </c>
      <c r="Q32" t="str">
        <f t="shared" si="5"/>
        <v/>
      </c>
    </row>
    <row r="33" spans="1:17">
      <c r="N33" t="str">
        <f t="shared" si="4"/>
        <v/>
      </c>
      <c r="Q33" t="str">
        <f t="shared" si="5"/>
        <v/>
      </c>
    </row>
    <row r="34" spans="1:17">
      <c r="N34" t="str">
        <f t="shared" si="4"/>
        <v/>
      </c>
      <c r="Q34" t="str">
        <f t="shared" si="5"/>
        <v/>
      </c>
    </row>
    <row r="35" spans="1:17">
      <c r="N35" t="str">
        <f t="shared" si="4"/>
        <v/>
      </c>
      <c r="Q35" t="str">
        <f t="shared" si="5"/>
        <v/>
      </c>
    </row>
    <row r="36" spans="1:17">
      <c r="N36" t="str">
        <f t="shared" si="4"/>
        <v/>
      </c>
      <c r="Q36" t="str">
        <f t="shared" si="5"/>
        <v/>
      </c>
    </row>
    <row r="37" spans="1:17">
      <c r="N37" t="str">
        <f t="shared" si="4"/>
        <v/>
      </c>
      <c r="Q37" t="str">
        <f t="shared" si="5"/>
        <v/>
      </c>
    </row>
    <row r="38" spans="1:17">
      <c r="N38" t="str">
        <f t="shared" si="4"/>
        <v/>
      </c>
      <c r="Q38" t="str">
        <f t="shared" si="5"/>
        <v/>
      </c>
    </row>
    <row r="39" spans="1:17">
      <c r="N39" t="str">
        <f t="shared" si="4"/>
        <v/>
      </c>
      <c r="Q39" t="str">
        <f t="shared" si="5"/>
        <v/>
      </c>
    </row>
    <row r="48" spans="1:17">
      <c r="A48" s="298"/>
      <c r="B48" s="298"/>
      <c r="C48" s="298"/>
      <c r="D48" s="298"/>
      <c r="E48" s="298"/>
      <c r="F48" s="298"/>
      <c r="G48" s="298"/>
      <c r="H48" s="298"/>
      <c r="I48" s="298"/>
    </row>
    <row r="49" spans="1:13">
      <c r="A49" s="298"/>
      <c r="B49" s="298"/>
      <c r="C49" s="298"/>
      <c r="D49" s="298"/>
      <c r="E49" s="298"/>
      <c r="F49" s="298"/>
      <c r="G49" s="298"/>
      <c r="H49" s="298"/>
      <c r="I49" s="298"/>
    </row>
    <row r="50" spans="1:13">
      <c r="A50" s="299" t="s">
        <v>787</v>
      </c>
      <c r="B50" s="300"/>
      <c r="C50" s="301"/>
      <c r="D50" s="301"/>
      <c r="E50" s="301"/>
      <c r="F50" s="301"/>
      <c r="G50" s="301"/>
      <c r="H50" s="298"/>
      <c r="I50" s="302"/>
      <c r="J50" s="53"/>
      <c r="K50" s="263"/>
      <c r="L50" s="263"/>
      <c r="M50" s="263"/>
    </row>
    <row r="51" spans="1:13">
      <c r="A51" s="299"/>
      <c r="B51" s="300"/>
      <c r="C51" s="301"/>
      <c r="D51" s="301"/>
      <c r="E51" s="301"/>
      <c r="F51" s="301"/>
      <c r="G51" s="301"/>
      <c r="H51" s="298"/>
      <c r="I51" s="302"/>
      <c r="J51" s="53"/>
      <c r="K51" s="263"/>
      <c r="L51" s="263"/>
      <c r="M51" s="263"/>
    </row>
    <row r="52" spans="1:13">
      <c r="A52" s="303" t="s">
        <v>752</v>
      </c>
      <c r="B52" s="300"/>
      <c r="C52" s="301"/>
      <c r="D52" s="301"/>
      <c r="E52" s="301"/>
      <c r="F52" s="301"/>
      <c r="G52" s="301"/>
      <c r="H52" s="298"/>
      <c r="I52" s="302"/>
      <c r="J52" s="53"/>
      <c r="K52" s="263"/>
      <c r="L52" s="263"/>
      <c r="M52" s="263"/>
    </row>
    <row r="53" spans="1:13">
      <c r="A53" s="304" t="s">
        <v>753</v>
      </c>
      <c r="B53" s="304"/>
      <c r="C53" s="301"/>
      <c r="D53" s="301"/>
      <c r="E53" s="301"/>
      <c r="F53" s="301"/>
      <c r="G53" s="301"/>
      <c r="H53" s="298"/>
      <c r="I53" s="302"/>
      <c r="J53" s="53"/>
      <c r="K53" s="263"/>
      <c r="L53" s="263"/>
      <c r="M53" s="263"/>
    </row>
    <row r="54" spans="1:13">
      <c r="A54" s="305" t="s">
        <v>754</v>
      </c>
      <c r="B54" s="306">
        <v>9780</v>
      </c>
      <c r="C54" s="301"/>
      <c r="D54" s="301"/>
      <c r="E54" s="301"/>
      <c r="F54" s="301"/>
      <c r="G54" s="301"/>
      <c r="H54" s="298"/>
      <c r="I54" s="302"/>
      <c r="J54" s="53"/>
      <c r="K54" s="263"/>
      <c r="L54" s="263"/>
      <c r="M54" s="263"/>
    </row>
    <row r="55" spans="1:13">
      <c r="A55" s="304" t="s">
        <v>755</v>
      </c>
      <c r="B55" s="339">
        <v>16020000000000</v>
      </c>
      <c r="C55" s="298" t="s">
        <v>756</v>
      </c>
      <c r="D55" s="307"/>
      <c r="E55" s="307"/>
      <c r="F55" s="307"/>
      <c r="G55" s="307"/>
      <c r="H55" s="307"/>
      <c r="I55" s="307"/>
      <c r="J55" s="263"/>
      <c r="K55" s="263"/>
      <c r="L55" s="263"/>
      <c r="M55" s="263"/>
    </row>
    <row r="56" spans="1:13" ht="15.75" thickBot="1">
      <c r="A56" s="304" t="s">
        <v>755</v>
      </c>
      <c r="B56" s="339">
        <v>16020000000</v>
      </c>
      <c r="C56" s="298" t="s">
        <v>757</v>
      </c>
      <c r="D56" s="307"/>
      <c r="E56" s="307"/>
      <c r="F56" s="307"/>
      <c r="G56" s="307"/>
      <c r="H56" s="307"/>
      <c r="I56" s="307"/>
      <c r="J56" s="263"/>
      <c r="K56" s="263"/>
      <c r="L56" s="263"/>
      <c r="M56" s="263"/>
    </row>
    <row r="57" spans="1:13">
      <c r="A57" s="308"/>
      <c r="B57" s="309"/>
      <c r="C57" s="309"/>
      <c r="D57" s="309"/>
      <c r="E57" s="309"/>
      <c r="F57" s="309"/>
      <c r="G57" s="309"/>
      <c r="H57" s="310"/>
      <c r="I57" s="311"/>
      <c r="J57" s="147"/>
      <c r="K57" s="46"/>
      <c r="L57" s="46"/>
      <c r="M57" s="46"/>
    </row>
    <row r="58" spans="1:13">
      <c r="A58" s="329" t="s">
        <v>758</v>
      </c>
      <c r="B58" s="330"/>
      <c r="C58" s="304"/>
      <c r="D58" s="304"/>
      <c r="E58" s="304"/>
      <c r="F58" s="304"/>
      <c r="G58" s="304"/>
      <c r="H58" s="304"/>
      <c r="I58" s="312"/>
      <c r="J58" s="147"/>
      <c r="K58" s="46"/>
      <c r="L58" s="46"/>
      <c r="M58" s="46"/>
    </row>
    <row r="59" spans="1:13">
      <c r="A59" s="313"/>
      <c r="B59" s="314"/>
      <c r="C59" s="315"/>
      <c r="D59" s="365"/>
      <c r="E59" s="366"/>
      <c r="F59" s="366"/>
      <c r="G59" s="366"/>
      <c r="H59" s="366"/>
      <c r="I59" s="367"/>
      <c r="J59" s="296"/>
      <c r="K59" s="264"/>
      <c r="L59" s="264"/>
      <c r="M59" s="264"/>
    </row>
    <row r="60" spans="1:13">
      <c r="A60" s="316"/>
      <c r="B60" s="317"/>
      <c r="C60" s="304"/>
      <c r="D60" s="360" t="s">
        <v>760</v>
      </c>
      <c r="E60" s="361"/>
      <c r="F60" s="361"/>
      <c r="G60" s="361"/>
      <c r="H60" s="361"/>
      <c r="I60" s="362"/>
      <c r="J60" s="296"/>
      <c r="K60" s="295"/>
      <c r="L60" s="264"/>
      <c r="M60" s="264"/>
    </row>
    <row r="61" spans="1:13" ht="44.25" thickBot="1">
      <c r="A61" s="318" t="s">
        <v>761</v>
      </c>
      <c r="B61" s="319"/>
      <c r="C61" s="320"/>
      <c r="D61" s="335" t="s">
        <v>762</v>
      </c>
      <c r="E61" s="336" t="s">
        <v>763</v>
      </c>
      <c r="F61" s="336"/>
      <c r="G61" s="336"/>
      <c r="H61" s="333" t="s">
        <v>784</v>
      </c>
      <c r="I61" s="334" t="s">
        <v>785</v>
      </c>
      <c r="J61" s="297"/>
      <c r="K61" s="295"/>
      <c r="L61" s="295"/>
      <c r="M61" s="46"/>
    </row>
    <row r="62" spans="1:13" ht="15.75" thickTop="1">
      <c r="A62" s="321" t="s">
        <v>764</v>
      </c>
      <c r="B62" s="317"/>
      <c r="C62" s="304"/>
      <c r="D62" s="340">
        <v>0.82499999999999996</v>
      </c>
      <c r="E62" s="341">
        <f>D62/$B$56</f>
        <v>5.1498127340823966E-11</v>
      </c>
      <c r="F62" s="341"/>
      <c r="G62" s="341"/>
      <c r="H62" s="342">
        <f>$B$54*$E62*(20.9/(20.9-6))</f>
        <v>7.0646444461202018E-7</v>
      </c>
      <c r="I62" s="343">
        <f t="shared" ref="I62:I71" si="6">H62*10</f>
        <v>7.0646444461202022E-6</v>
      </c>
      <c r="J62" s="291"/>
      <c r="K62" s="53"/>
      <c r="L62" s="53"/>
      <c r="M62" s="53"/>
    </row>
    <row r="63" spans="1:13">
      <c r="A63" s="321" t="s">
        <v>765</v>
      </c>
      <c r="B63" s="317"/>
      <c r="C63" s="304"/>
      <c r="D63" s="340">
        <v>0.3</v>
      </c>
      <c r="E63" s="341">
        <f t="shared" ref="E63:E71" si="7">D63/$B$56</f>
        <v>1.8726591760299625E-11</v>
      </c>
      <c r="F63" s="341"/>
      <c r="G63" s="341"/>
      <c r="H63" s="342">
        <f t="shared" ref="H63:H71" si="8">$B$54*$E63*(20.9/(20.9-6))</f>
        <v>2.5689616167709826E-7</v>
      </c>
      <c r="I63" s="343">
        <f t="shared" si="6"/>
        <v>2.5689616167709825E-6</v>
      </c>
      <c r="J63" s="291"/>
      <c r="K63" s="53"/>
      <c r="L63" s="53"/>
      <c r="M63" s="53"/>
    </row>
    <row r="64" spans="1:13">
      <c r="A64" s="321" t="s">
        <v>766</v>
      </c>
      <c r="B64" s="317"/>
      <c r="C64" s="304"/>
      <c r="D64" s="340">
        <v>0.06</v>
      </c>
      <c r="E64" s="341">
        <f t="shared" si="7"/>
        <v>3.7453183520599248E-12</v>
      </c>
      <c r="F64" s="341"/>
      <c r="G64" s="341"/>
      <c r="H64" s="342">
        <f t="shared" si="8"/>
        <v>5.1379232335419655E-8</v>
      </c>
      <c r="I64" s="343">
        <f t="shared" si="6"/>
        <v>5.1379232335419652E-7</v>
      </c>
      <c r="J64" s="291"/>
      <c r="K64" s="53"/>
      <c r="L64" s="53"/>
      <c r="M64" s="87"/>
    </row>
    <row r="65" spans="1:13">
      <c r="A65" s="321" t="s">
        <v>767</v>
      </c>
      <c r="B65" s="317"/>
      <c r="C65" s="304"/>
      <c r="D65" s="340">
        <v>2.2499999999999999E-2</v>
      </c>
      <c r="E65" s="341">
        <f t="shared" si="7"/>
        <v>1.4044943820224719E-12</v>
      </c>
      <c r="F65" s="341"/>
      <c r="G65" s="341"/>
      <c r="H65" s="342">
        <f t="shared" si="8"/>
        <v>1.9267212125782369E-8</v>
      </c>
      <c r="I65" s="343">
        <f t="shared" si="6"/>
        <v>1.9267212125782368E-7</v>
      </c>
      <c r="J65" s="291"/>
      <c r="K65" s="53"/>
      <c r="L65" s="53"/>
      <c r="M65" s="53"/>
    </row>
    <row r="66" spans="1:13">
      <c r="A66" s="321" t="s">
        <v>768</v>
      </c>
      <c r="B66" s="317"/>
      <c r="C66" s="304"/>
      <c r="D66" s="340">
        <v>0.22500000000000001</v>
      </c>
      <c r="E66" s="341">
        <f t="shared" si="7"/>
        <v>1.4044943820224719E-11</v>
      </c>
      <c r="F66" s="341"/>
      <c r="G66" s="341"/>
      <c r="H66" s="342">
        <f t="shared" si="8"/>
        <v>1.9267212125782374E-7</v>
      </c>
      <c r="I66" s="343">
        <f t="shared" si="6"/>
        <v>1.9267212125782372E-6</v>
      </c>
      <c r="J66" s="291"/>
      <c r="K66" s="53"/>
      <c r="L66" s="53"/>
      <c r="M66" s="53"/>
    </row>
    <row r="67" spans="1:13">
      <c r="A67" s="321" t="s">
        <v>769</v>
      </c>
      <c r="B67" s="317"/>
      <c r="C67" s="304"/>
      <c r="D67" s="340">
        <v>0.22500000000000001</v>
      </c>
      <c r="E67" s="341">
        <f t="shared" si="7"/>
        <v>1.4044943820224719E-11</v>
      </c>
      <c r="F67" s="341"/>
      <c r="G67" s="341"/>
      <c r="H67" s="342">
        <f t="shared" si="8"/>
        <v>1.9267212125782374E-7</v>
      </c>
      <c r="I67" s="343">
        <f t="shared" si="6"/>
        <v>1.9267212125782372E-6</v>
      </c>
      <c r="J67" s="291"/>
      <c r="K67" s="53"/>
      <c r="L67" s="53"/>
      <c r="M67" s="53"/>
    </row>
    <row r="68" spans="1:13">
      <c r="A68" s="321" t="s">
        <v>770</v>
      </c>
      <c r="B68" s="317"/>
      <c r="C68" s="304"/>
      <c r="D68" s="340">
        <v>0.22500000000000001</v>
      </c>
      <c r="E68" s="341">
        <f t="shared" si="7"/>
        <v>1.4044943820224719E-11</v>
      </c>
      <c r="F68" s="341"/>
      <c r="G68" s="341"/>
      <c r="H68" s="342">
        <f t="shared" si="8"/>
        <v>1.9267212125782374E-7</v>
      </c>
      <c r="I68" s="343">
        <f t="shared" si="6"/>
        <v>1.9267212125782372E-6</v>
      </c>
      <c r="J68" s="291"/>
      <c r="K68" s="53"/>
      <c r="L68" s="53"/>
      <c r="M68" s="87"/>
    </row>
    <row r="69" spans="1:13">
      <c r="A69" s="321" t="s">
        <v>771</v>
      </c>
      <c r="B69" s="317"/>
      <c r="C69" s="304"/>
      <c r="D69" s="340">
        <v>0.22500000000000001</v>
      </c>
      <c r="E69" s="341">
        <f t="shared" si="7"/>
        <v>1.4044943820224719E-11</v>
      </c>
      <c r="F69" s="341"/>
      <c r="G69" s="341"/>
      <c r="H69" s="342">
        <f t="shared" si="8"/>
        <v>1.9267212125782374E-7</v>
      </c>
      <c r="I69" s="343">
        <f t="shared" si="6"/>
        <v>1.9267212125782372E-6</v>
      </c>
      <c r="J69" s="291"/>
      <c r="K69" s="53"/>
      <c r="L69" s="53"/>
      <c r="M69" s="87"/>
    </row>
    <row r="70" spans="1:13">
      <c r="A70" s="321" t="s">
        <v>772</v>
      </c>
      <c r="B70" s="317"/>
      <c r="C70" s="304"/>
      <c r="D70" s="340">
        <v>4.05</v>
      </c>
      <c r="E70" s="341">
        <f t="shared" si="7"/>
        <v>2.5280898876404495E-10</v>
      </c>
      <c r="F70" s="341"/>
      <c r="G70" s="341"/>
      <c r="H70" s="342">
        <f t="shared" si="8"/>
        <v>3.4680981826408269E-6</v>
      </c>
      <c r="I70" s="343">
        <f t="shared" si="6"/>
        <v>3.4680981826408268E-5</v>
      </c>
      <c r="J70" s="291"/>
      <c r="K70" s="53"/>
      <c r="L70" s="53"/>
      <c r="M70" s="53"/>
    </row>
    <row r="71" spans="1:13">
      <c r="A71" s="322" t="s">
        <v>773</v>
      </c>
      <c r="B71" s="323"/>
      <c r="C71" s="324"/>
      <c r="D71" s="344">
        <v>0.6</v>
      </c>
      <c r="E71" s="341">
        <f t="shared" si="7"/>
        <v>3.7453183520599249E-11</v>
      </c>
      <c r="F71" s="341"/>
      <c r="G71" s="341"/>
      <c r="H71" s="342">
        <f t="shared" si="8"/>
        <v>5.1379232335419652E-7</v>
      </c>
      <c r="I71" s="343">
        <f t="shared" si="6"/>
        <v>5.137923233541965E-6</v>
      </c>
      <c r="J71" s="291"/>
      <c r="K71" s="53"/>
      <c r="L71" s="53"/>
      <c r="M71" s="53"/>
    </row>
    <row r="72" spans="1:13">
      <c r="A72" s="321" t="s">
        <v>774</v>
      </c>
      <c r="B72" s="304"/>
      <c r="C72" s="304"/>
      <c r="D72" s="345"/>
      <c r="E72" s="346"/>
      <c r="F72" s="346"/>
      <c r="G72" s="346"/>
      <c r="H72" s="347">
        <f>SUM(H62:H71)</f>
        <v>5.7865860417766389E-6</v>
      </c>
      <c r="I72" s="348">
        <f>SUM(I62:I71)</f>
        <v>5.7865860417766382E-5</v>
      </c>
      <c r="J72" s="292"/>
      <c r="K72" s="53"/>
      <c r="L72" s="53"/>
      <c r="M72" s="53"/>
    </row>
    <row r="73" spans="1:13">
      <c r="A73" s="321"/>
      <c r="B73" s="304"/>
      <c r="C73" s="304"/>
      <c r="D73" s="345"/>
      <c r="E73" s="341"/>
      <c r="F73" s="341"/>
      <c r="G73" s="341"/>
      <c r="H73" s="349"/>
      <c r="I73" s="350"/>
      <c r="J73" s="106"/>
      <c r="K73" s="53"/>
      <c r="L73" s="53"/>
      <c r="M73" s="53"/>
    </row>
    <row r="74" spans="1:13">
      <c r="A74" s="325" t="s">
        <v>775</v>
      </c>
      <c r="B74" s="332" t="s">
        <v>759</v>
      </c>
      <c r="C74" s="326"/>
      <c r="D74" s="351"/>
      <c r="E74" s="352"/>
      <c r="F74" s="352"/>
      <c r="G74" s="352"/>
      <c r="H74" s="353">
        <v>6.4000000000000005E-4</v>
      </c>
      <c r="I74" s="354">
        <f>H74*10</f>
        <v>6.4000000000000003E-3</v>
      </c>
      <c r="J74" s="265"/>
      <c r="K74" s="263"/>
      <c r="L74" s="263"/>
      <c r="M74" s="263"/>
    </row>
    <row r="75" spans="1:13">
      <c r="A75" s="327" t="s">
        <v>165</v>
      </c>
      <c r="B75" s="331" t="s">
        <v>786</v>
      </c>
      <c r="C75" s="328"/>
      <c r="D75" s="355"/>
      <c r="E75" s="355"/>
      <c r="F75" s="355"/>
      <c r="G75" s="355"/>
      <c r="H75" s="353">
        <v>4.0000000000000003E-5</v>
      </c>
      <c r="I75" s="354">
        <f>H75*10</f>
        <v>4.0000000000000002E-4</v>
      </c>
      <c r="J75" s="265"/>
      <c r="K75" s="263"/>
      <c r="L75" s="263"/>
      <c r="M75" s="263"/>
    </row>
    <row r="76" spans="1:13">
      <c r="A76" s="327" t="s">
        <v>234</v>
      </c>
      <c r="B76" s="331" t="s">
        <v>786</v>
      </c>
      <c r="C76" s="328"/>
      <c r="D76" s="355"/>
      <c r="E76" s="355"/>
      <c r="F76" s="355"/>
      <c r="G76" s="355"/>
      <c r="H76" s="353">
        <v>4.0000000000000003E-5</v>
      </c>
      <c r="I76" s="354">
        <f>H76*10</f>
        <v>4.0000000000000002E-4</v>
      </c>
      <c r="J76" s="265"/>
      <c r="K76" s="263"/>
      <c r="L76" s="263"/>
      <c r="M76" s="263"/>
    </row>
  </sheetData>
  <mergeCells count="6">
    <mergeCell ref="D60:I60"/>
    <mergeCell ref="B3:E3"/>
    <mergeCell ref="K3:M3"/>
    <mergeCell ref="B11:E11"/>
    <mergeCell ref="K11:Q11"/>
    <mergeCell ref="D59:I59"/>
  </mergeCells>
  <pageMargins left="0.7" right="0.7" top="0.75" bottom="0.75" header="0.3" footer="0.3"/>
  <pageSetup scale="6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tabColor rgb="FFFFC000"/>
  </sheetPr>
  <dimension ref="A1:QY368"/>
  <sheetViews>
    <sheetView topLeftCell="T1" zoomScaleNormal="100" workbookViewId="0">
      <selection activeCell="W9" sqref="W9"/>
    </sheetView>
  </sheetViews>
  <sheetFormatPr defaultColWidth="18" defaultRowHeight="15"/>
  <cols>
    <col min="1" max="1" width="34.5703125" customWidth="1"/>
    <col min="2" max="2" width="27.42578125" bestFit="1" customWidth="1"/>
    <col min="3" max="4" width="10.28515625" bestFit="1" customWidth="1"/>
    <col min="5" max="5" width="23.42578125" customWidth="1"/>
    <col min="6" max="6" width="26.85546875" customWidth="1"/>
    <col min="7" max="7" width="28" bestFit="1" customWidth="1"/>
    <col min="8" max="8" width="15.7109375" bestFit="1" customWidth="1"/>
    <col min="9" max="9" width="18" bestFit="1" customWidth="1"/>
    <col min="10" max="10" width="16.42578125" bestFit="1" customWidth="1"/>
    <col min="11" max="13" width="19.42578125" bestFit="1" customWidth="1"/>
    <col min="14" max="15" width="32.42578125" bestFit="1" customWidth="1"/>
    <col min="16" max="16" width="10.28515625" bestFit="1" customWidth="1"/>
    <col min="17" max="17" width="27.85546875" bestFit="1" customWidth="1"/>
    <col min="18" max="18" width="10.28515625" bestFit="1" customWidth="1"/>
    <col min="19" max="19" width="25.140625" bestFit="1" customWidth="1"/>
    <col min="20" max="20" width="24.7109375" bestFit="1" customWidth="1"/>
    <col min="21" max="21" width="23.5703125" bestFit="1" customWidth="1"/>
    <col min="22" max="22" width="25.140625" bestFit="1" customWidth="1"/>
    <col min="23" max="23" width="26.85546875" style="43" bestFit="1" customWidth="1"/>
    <col min="24" max="24" width="14.5703125" style="43" bestFit="1" customWidth="1"/>
    <col min="25" max="26" width="24.7109375" style="43" bestFit="1" customWidth="1"/>
    <col min="27" max="27" width="14.5703125" style="43" bestFit="1" customWidth="1"/>
    <col min="28" max="28" width="15.85546875" style="43" bestFit="1" customWidth="1"/>
    <col min="29" max="29" width="18.5703125" style="43" bestFit="1" customWidth="1"/>
    <col min="30" max="30" width="14.5703125" style="43" bestFit="1" customWidth="1"/>
    <col min="31" max="31" width="10.28515625" style="43" bestFit="1" customWidth="1"/>
    <col min="32" max="32" width="26.85546875" style="43" bestFit="1" customWidth="1"/>
    <col min="33" max="33" width="10.28515625" style="43" bestFit="1" customWidth="1"/>
    <col min="34" max="35" width="19.42578125" style="43" bestFit="1" customWidth="1"/>
    <col min="36" max="39" width="10.28515625" style="43" bestFit="1" customWidth="1"/>
    <col min="40" max="41" width="14.5703125" style="43" bestFit="1" customWidth="1"/>
    <col min="42" max="42" width="24.7109375" style="43" bestFit="1" customWidth="1"/>
    <col min="43" max="43" width="15" style="43" bestFit="1" customWidth="1"/>
    <col min="44" max="44" width="34.85546875" style="43" bestFit="1" customWidth="1"/>
    <col min="45" max="45" width="14.5703125" style="43" bestFit="1" customWidth="1"/>
    <col min="46" max="46" width="15" style="43" bestFit="1" customWidth="1"/>
    <col min="47" max="47" width="10.28515625" style="43" bestFit="1" customWidth="1"/>
    <col min="48" max="48" width="34.85546875" style="43" bestFit="1" customWidth="1"/>
    <col min="49" max="49" width="27.85546875" style="43" bestFit="1" customWidth="1"/>
    <col min="50" max="50" width="10.28515625" style="43" bestFit="1" customWidth="1"/>
    <col min="51" max="52" width="14.5703125" style="43" bestFit="1" customWidth="1"/>
    <col min="53" max="53" width="18.5703125" style="43" bestFit="1" customWidth="1"/>
    <col min="54" max="55" width="10.28515625" style="43" bestFit="1" customWidth="1"/>
    <col min="56" max="56" width="14.5703125" style="43" bestFit="1" customWidth="1"/>
    <col min="57" max="58" width="10.28515625" style="43" bestFit="1" customWidth="1"/>
    <col min="59" max="62" width="14.5703125" style="43" bestFit="1" customWidth="1"/>
    <col min="63" max="63" width="10.28515625" style="43" bestFit="1" customWidth="1"/>
    <col min="64" max="65" width="26.42578125" style="43" bestFit="1" customWidth="1"/>
    <col min="66" max="66" width="10.28515625" style="43" bestFit="1" customWidth="1"/>
    <col min="67" max="67" width="34.42578125" style="43" bestFit="1" customWidth="1"/>
    <col min="68" max="68" width="14.5703125" style="43" bestFit="1" customWidth="1"/>
    <col min="69" max="70" width="10.28515625" style="43" bestFit="1" customWidth="1"/>
    <col min="71" max="71" width="14.5703125" style="43" bestFit="1" customWidth="1"/>
    <col min="72" max="72" width="10.28515625" style="43" bestFit="1" customWidth="1"/>
    <col min="73" max="73" width="12.5703125" style="43" bestFit="1" customWidth="1"/>
    <col min="74" max="78" width="10.28515625" style="43" bestFit="1" customWidth="1"/>
    <col min="79" max="79" width="12.7109375" style="43" bestFit="1" customWidth="1"/>
    <col min="80" max="81" width="10.28515625" style="43" bestFit="1" customWidth="1"/>
    <col min="82" max="82" width="27.7109375" style="43" bestFit="1" customWidth="1"/>
    <col min="83" max="83" width="10.28515625" style="43" bestFit="1" customWidth="1"/>
    <col min="84" max="88" width="10.28515625" bestFit="1" customWidth="1"/>
    <col min="89" max="89" width="29.28515625" bestFit="1" customWidth="1"/>
    <col min="90" max="90" width="14.5703125" bestFit="1" customWidth="1"/>
    <col min="91" max="91" width="10.28515625" bestFit="1" customWidth="1"/>
    <col min="92" max="92" width="23.5703125" bestFit="1" customWidth="1"/>
    <col min="93" max="93" width="13.28515625" bestFit="1" customWidth="1"/>
    <col min="94" max="94" width="10.28515625" bestFit="1" customWidth="1"/>
    <col min="95" max="96" width="14.5703125" bestFit="1" customWidth="1"/>
    <col min="97" max="97" width="11.5703125" bestFit="1" customWidth="1"/>
    <col min="98" max="98" width="27.7109375" bestFit="1" customWidth="1"/>
    <col min="99" max="101" width="10.28515625" bestFit="1" customWidth="1"/>
    <col min="102" max="102" width="14.5703125" bestFit="1" customWidth="1"/>
    <col min="103" max="103" width="29.28515625" bestFit="1" customWidth="1"/>
    <col min="104" max="104" width="10.28515625" bestFit="1" customWidth="1"/>
    <col min="105" max="105" width="12.28515625" bestFit="1" customWidth="1"/>
    <col min="106" max="106" width="10.28515625" bestFit="1" customWidth="1"/>
    <col min="107" max="107" width="12.5703125" bestFit="1" customWidth="1"/>
    <col min="108" max="108" width="11.85546875" bestFit="1" customWidth="1"/>
    <col min="109" max="109" width="10.28515625" bestFit="1" customWidth="1"/>
    <col min="110" max="110" width="11.5703125" bestFit="1" customWidth="1"/>
    <col min="111" max="111" width="11.85546875" bestFit="1" customWidth="1"/>
    <col min="112" max="112" width="10.28515625" bestFit="1" customWidth="1"/>
    <col min="113" max="113" width="14.5703125" bestFit="1" customWidth="1"/>
    <col min="114" max="114" width="15" bestFit="1" customWidth="1"/>
    <col min="115" max="116" width="26.42578125" bestFit="1" customWidth="1"/>
    <col min="117" max="118" width="10.28515625" bestFit="1" customWidth="1"/>
    <col min="119" max="119" width="14.5703125" bestFit="1" customWidth="1"/>
    <col min="120" max="121" width="17.7109375" bestFit="1" customWidth="1"/>
    <col min="122" max="122" width="10.42578125" bestFit="1" customWidth="1"/>
    <col min="123" max="123" width="17.85546875" bestFit="1" customWidth="1"/>
    <col min="124" max="124" width="14.85546875" bestFit="1" customWidth="1"/>
    <col min="125" max="125" width="20" bestFit="1" customWidth="1"/>
    <col min="126" max="126" width="12.7109375" bestFit="1" customWidth="1"/>
    <col min="127" max="127" width="15" bestFit="1" customWidth="1"/>
    <col min="128" max="128" width="11.28515625" bestFit="1" customWidth="1"/>
    <col min="129" max="129" width="10.28515625" bestFit="1" customWidth="1"/>
    <col min="130" max="130" width="10.85546875" bestFit="1" customWidth="1"/>
    <col min="131" max="131" width="21.140625" bestFit="1" customWidth="1"/>
    <col min="134" max="137" width="12.85546875" customWidth="1"/>
    <col min="138" max="141" width="15.140625" customWidth="1"/>
  </cols>
  <sheetData>
    <row r="1" spans="1:215" s="35" customFormat="1" ht="16.5" customHeight="1">
      <c r="A1" s="34" t="s">
        <v>9</v>
      </c>
      <c r="B1" s="34" t="str">
        <f t="shared" ref="B1:BM1" si="0">IF(B5="","",IF(B113&lt;&gt;"",B113,IF(B114&lt;&gt;"",B114,IF(B116&lt;&gt;"",B116,IF(B115&lt;&gt;"",B115,IF(B117&lt;&gt;"",B117,""))))))</f>
        <v/>
      </c>
      <c r="C1" s="34" t="str">
        <f t="shared" si="0"/>
        <v/>
      </c>
      <c r="D1" s="34" t="str">
        <f t="shared" si="0"/>
        <v/>
      </c>
      <c r="E1" s="34" t="str">
        <f t="shared" si="0"/>
        <v/>
      </c>
      <c r="F1" s="34" t="str">
        <f t="shared" si="0"/>
        <v/>
      </c>
      <c r="G1" s="34" t="str">
        <f t="shared" si="0"/>
        <v/>
      </c>
      <c r="H1" s="34" t="str">
        <f t="shared" si="0"/>
        <v/>
      </c>
      <c r="I1" s="34" t="str">
        <f t="shared" si="0"/>
        <v/>
      </c>
      <c r="J1" s="34" t="str">
        <f t="shared" si="0"/>
        <v/>
      </c>
      <c r="K1" s="34" t="str">
        <f t="shared" si="0"/>
        <v/>
      </c>
      <c r="L1" s="34" t="str">
        <f t="shared" si="0"/>
        <v/>
      </c>
      <c r="M1" s="34" t="str">
        <f t="shared" si="0"/>
        <v/>
      </c>
      <c r="N1" s="34" t="str">
        <f t="shared" si="0"/>
        <v/>
      </c>
      <c r="O1" s="34" t="str">
        <f t="shared" si="0"/>
        <v/>
      </c>
      <c r="P1" s="34" t="str">
        <f t="shared" si="0"/>
        <v/>
      </c>
      <c r="Q1" s="34" t="str">
        <f t="shared" si="0"/>
        <v/>
      </c>
      <c r="R1" s="34" t="str">
        <f t="shared" si="0"/>
        <v/>
      </c>
      <c r="S1" s="34" t="str">
        <f t="shared" si="0"/>
        <v/>
      </c>
      <c r="T1" s="34" t="str">
        <f t="shared" si="0"/>
        <v/>
      </c>
      <c r="U1" s="34" t="str">
        <f t="shared" si="0"/>
        <v/>
      </c>
      <c r="V1" s="34" t="str">
        <f t="shared" si="0"/>
        <v/>
      </c>
      <c r="W1" s="34" t="str">
        <f t="shared" si="0"/>
        <v/>
      </c>
      <c r="X1" s="34" t="str">
        <f t="shared" si="0"/>
        <v/>
      </c>
      <c r="Y1" s="34" t="str">
        <f t="shared" si="0"/>
        <v/>
      </c>
      <c r="Z1" s="34" t="str">
        <f t="shared" si="0"/>
        <v/>
      </c>
      <c r="AA1" s="34" t="str">
        <f t="shared" si="0"/>
        <v/>
      </c>
      <c r="AB1" s="34" t="str">
        <f t="shared" si="0"/>
        <v/>
      </c>
      <c r="AC1" s="34" t="str">
        <f t="shared" si="0"/>
        <v/>
      </c>
      <c r="AD1" s="34" t="str">
        <f t="shared" si="0"/>
        <v/>
      </c>
      <c r="AE1" s="34" t="str">
        <f t="shared" si="0"/>
        <v/>
      </c>
      <c r="AF1" s="34" t="str">
        <f t="shared" si="0"/>
        <v/>
      </c>
      <c r="AG1" s="34" t="str">
        <f t="shared" si="0"/>
        <v/>
      </c>
      <c r="AH1" s="34" t="str">
        <f t="shared" si="0"/>
        <v/>
      </c>
      <c r="AI1" s="34" t="str">
        <f t="shared" si="0"/>
        <v/>
      </c>
      <c r="AJ1" s="34" t="str">
        <f t="shared" si="0"/>
        <v/>
      </c>
      <c r="AK1" s="34" t="str">
        <f t="shared" si="0"/>
        <v/>
      </c>
      <c r="AL1" s="34" t="str">
        <f t="shared" si="0"/>
        <v/>
      </c>
      <c r="AM1" s="34" t="str">
        <f t="shared" si="0"/>
        <v/>
      </c>
      <c r="AN1" s="34" t="str">
        <f t="shared" si="0"/>
        <v/>
      </c>
      <c r="AO1" s="34" t="str">
        <f t="shared" si="0"/>
        <v/>
      </c>
      <c r="AP1" s="34" t="str">
        <f t="shared" si="0"/>
        <v/>
      </c>
      <c r="AQ1" s="34" t="str">
        <f t="shared" si="0"/>
        <v/>
      </c>
      <c r="AR1" s="34" t="str">
        <f t="shared" si="0"/>
        <v/>
      </c>
      <c r="AS1" s="34" t="str">
        <f t="shared" si="0"/>
        <v/>
      </c>
      <c r="AT1" s="34" t="str">
        <f t="shared" si="0"/>
        <v/>
      </c>
      <c r="AU1" s="34" t="str">
        <f t="shared" si="0"/>
        <v/>
      </c>
      <c r="AV1" s="34" t="str">
        <f t="shared" si="0"/>
        <v/>
      </c>
      <c r="AW1" s="34" t="str">
        <f t="shared" si="0"/>
        <v/>
      </c>
      <c r="AX1" s="34" t="str">
        <f t="shared" si="0"/>
        <v/>
      </c>
      <c r="AY1" s="34" t="str">
        <f t="shared" si="0"/>
        <v/>
      </c>
      <c r="AZ1" s="34" t="str">
        <f t="shared" si="0"/>
        <v/>
      </c>
      <c r="BA1" s="34" t="str">
        <f t="shared" si="0"/>
        <v/>
      </c>
      <c r="BB1" s="34" t="str">
        <f t="shared" si="0"/>
        <v/>
      </c>
      <c r="BC1" s="34" t="str">
        <f t="shared" si="0"/>
        <v/>
      </c>
      <c r="BD1" s="34" t="str">
        <f t="shared" si="0"/>
        <v/>
      </c>
      <c r="BE1" s="34" t="str">
        <f t="shared" si="0"/>
        <v/>
      </c>
      <c r="BF1" s="34" t="str">
        <f t="shared" si="0"/>
        <v/>
      </c>
      <c r="BG1" s="34" t="str">
        <f t="shared" si="0"/>
        <v/>
      </c>
      <c r="BH1" s="34" t="str">
        <f t="shared" si="0"/>
        <v/>
      </c>
      <c r="BI1" s="34" t="str">
        <f t="shared" si="0"/>
        <v/>
      </c>
      <c r="BJ1" s="34" t="str">
        <f t="shared" si="0"/>
        <v/>
      </c>
      <c r="BK1" s="34" t="str">
        <f t="shared" si="0"/>
        <v/>
      </c>
      <c r="BL1" s="34" t="str">
        <f t="shared" si="0"/>
        <v/>
      </c>
      <c r="BM1" s="34" t="str">
        <f t="shared" si="0"/>
        <v/>
      </c>
      <c r="BN1" s="34" t="str">
        <f t="shared" ref="BN1:DY1" si="1">IF(BN5="","",IF(BN113&lt;&gt;"",BN113,IF(BN114&lt;&gt;"",BN114,IF(BN116&lt;&gt;"",BN116,IF(BN115&lt;&gt;"",BN115,IF(BN117&lt;&gt;"",BN117,""))))))</f>
        <v/>
      </c>
      <c r="BO1" s="34" t="str">
        <f t="shared" si="1"/>
        <v/>
      </c>
      <c r="BP1" s="34" t="str">
        <f t="shared" si="1"/>
        <v/>
      </c>
      <c r="BQ1" s="34" t="str">
        <f t="shared" si="1"/>
        <v/>
      </c>
      <c r="BR1" s="34" t="str">
        <f t="shared" si="1"/>
        <v/>
      </c>
      <c r="BS1" s="34" t="str">
        <f t="shared" si="1"/>
        <v/>
      </c>
      <c r="BT1" s="34" t="str">
        <f t="shared" si="1"/>
        <v/>
      </c>
      <c r="BU1" s="34" t="str">
        <f t="shared" si="1"/>
        <v/>
      </c>
      <c r="BV1" s="34" t="str">
        <f t="shared" si="1"/>
        <v/>
      </c>
      <c r="BW1" s="34" t="str">
        <f t="shared" si="1"/>
        <v/>
      </c>
      <c r="BX1" s="34" t="str">
        <f t="shared" si="1"/>
        <v/>
      </c>
      <c r="BY1" s="34" t="str">
        <f t="shared" si="1"/>
        <v/>
      </c>
      <c r="BZ1" s="34" t="str">
        <f t="shared" si="1"/>
        <v/>
      </c>
      <c r="CA1" s="34" t="str">
        <f t="shared" si="1"/>
        <v/>
      </c>
      <c r="CB1" s="34" t="str">
        <f t="shared" si="1"/>
        <v/>
      </c>
      <c r="CC1" s="34" t="str">
        <f t="shared" si="1"/>
        <v/>
      </c>
      <c r="CD1" s="34" t="str">
        <f t="shared" si="1"/>
        <v/>
      </c>
      <c r="CE1" s="34" t="str">
        <f t="shared" si="1"/>
        <v/>
      </c>
      <c r="CF1" s="34" t="str">
        <f t="shared" si="1"/>
        <v/>
      </c>
      <c r="CG1" s="34" t="str">
        <f t="shared" si="1"/>
        <v/>
      </c>
      <c r="CH1" s="34" t="str">
        <f t="shared" si="1"/>
        <v/>
      </c>
      <c r="CI1" s="34" t="str">
        <f t="shared" si="1"/>
        <v/>
      </c>
      <c r="CJ1" s="34" t="str">
        <f t="shared" si="1"/>
        <v/>
      </c>
      <c r="CK1" s="34" t="str">
        <f t="shared" si="1"/>
        <v/>
      </c>
      <c r="CL1" s="34" t="str">
        <f t="shared" si="1"/>
        <v/>
      </c>
      <c r="CM1" s="34" t="str">
        <f t="shared" si="1"/>
        <v/>
      </c>
      <c r="CN1" s="34" t="str">
        <f t="shared" si="1"/>
        <v/>
      </c>
      <c r="CO1" s="34" t="str">
        <f t="shared" si="1"/>
        <v/>
      </c>
      <c r="CP1" s="34" t="str">
        <f t="shared" si="1"/>
        <v/>
      </c>
      <c r="CQ1" s="34" t="str">
        <f t="shared" si="1"/>
        <v/>
      </c>
      <c r="CR1" s="34" t="str">
        <f t="shared" si="1"/>
        <v/>
      </c>
      <c r="CS1" s="34" t="str">
        <f t="shared" si="1"/>
        <v/>
      </c>
      <c r="CT1" s="34" t="str">
        <f t="shared" si="1"/>
        <v/>
      </c>
      <c r="CU1" s="34" t="str">
        <f t="shared" si="1"/>
        <v/>
      </c>
      <c r="CV1" s="34" t="str">
        <f t="shared" si="1"/>
        <v/>
      </c>
      <c r="CW1" s="34" t="str">
        <f t="shared" si="1"/>
        <v/>
      </c>
      <c r="CX1" s="34" t="str">
        <f t="shared" si="1"/>
        <v/>
      </c>
      <c r="CY1" s="34" t="str">
        <f t="shared" si="1"/>
        <v/>
      </c>
      <c r="CZ1" s="34" t="str">
        <f t="shared" si="1"/>
        <v/>
      </c>
      <c r="DA1" s="34" t="str">
        <f t="shared" si="1"/>
        <v/>
      </c>
      <c r="DB1" s="34" t="str">
        <f t="shared" si="1"/>
        <v/>
      </c>
      <c r="DC1" s="34" t="str">
        <f t="shared" si="1"/>
        <v/>
      </c>
      <c r="DD1" s="34" t="str">
        <f t="shared" si="1"/>
        <v/>
      </c>
      <c r="DE1" s="34" t="str">
        <f t="shared" si="1"/>
        <v/>
      </c>
      <c r="DF1" s="34" t="str">
        <f t="shared" si="1"/>
        <v/>
      </c>
      <c r="DG1" s="34" t="str">
        <f t="shared" si="1"/>
        <v/>
      </c>
      <c r="DH1" s="34" t="str">
        <f t="shared" si="1"/>
        <v/>
      </c>
      <c r="DI1" s="34" t="str">
        <f t="shared" si="1"/>
        <v/>
      </c>
      <c r="DJ1" s="34" t="str">
        <f t="shared" si="1"/>
        <v/>
      </c>
      <c r="DK1" s="34" t="str">
        <f t="shared" si="1"/>
        <v/>
      </c>
      <c r="DL1" s="34" t="str">
        <f t="shared" si="1"/>
        <v/>
      </c>
      <c r="DM1" s="34" t="str">
        <f t="shared" si="1"/>
        <v/>
      </c>
      <c r="DN1" s="34" t="str">
        <f t="shared" si="1"/>
        <v/>
      </c>
      <c r="DO1" s="34" t="str">
        <f t="shared" si="1"/>
        <v/>
      </c>
      <c r="DP1" s="34" t="str">
        <f t="shared" si="1"/>
        <v/>
      </c>
      <c r="DQ1" s="34" t="str">
        <f t="shared" si="1"/>
        <v/>
      </c>
      <c r="DR1" s="34" t="str">
        <f t="shared" si="1"/>
        <v/>
      </c>
      <c r="DS1" s="34" t="str">
        <f t="shared" si="1"/>
        <v/>
      </c>
      <c r="DT1" s="34" t="str">
        <f t="shared" si="1"/>
        <v/>
      </c>
      <c r="DU1" s="34" t="str">
        <f t="shared" si="1"/>
        <v/>
      </c>
      <c r="DV1" s="34" t="str">
        <f t="shared" si="1"/>
        <v/>
      </c>
      <c r="DW1" s="34" t="str">
        <f t="shared" si="1"/>
        <v/>
      </c>
      <c r="DX1" s="34" t="str">
        <f t="shared" si="1"/>
        <v/>
      </c>
      <c r="DY1" s="34" t="str">
        <f t="shared" si="1"/>
        <v/>
      </c>
      <c r="DZ1" s="34" t="str">
        <f t="shared" ref="DZ1:GG1" si="2">IF(DZ5="","",IF(DZ113&lt;&gt;"",DZ113,IF(DZ114&lt;&gt;"",DZ114,IF(DZ116&lt;&gt;"",DZ116,IF(DZ115&lt;&gt;"",DZ115,IF(DZ117&lt;&gt;"",DZ117,""))))))</f>
        <v/>
      </c>
      <c r="EA1" s="34" t="str">
        <f t="shared" si="2"/>
        <v/>
      </c>
      <c r="EB1" s="34" t="str">
        <f t="shared" si="2"/>
        <v/>
      </c>
      <c r="EC1" s="34" t="str">
        <f t="shared" si="2"/>
        <v/>
      </c>
      <c r="ED1" s="34" t="str">
        <f t="shared" si="2"/>
        <v/>
      </c>
      <c r="EE1" s="34" t="str">
        <f t="shared" si="2"/>
        <v/>
      </c>
      <c r="EF1" s="34" t="str">
        <f t="shared" si="2"/>
        <v/>
      </c>
      <c r="EG1" s="34" t="str">
        <f t="shared" si="2"/>
        <v/>
      </c>
      <c r="EH1" s="34" t="str">
        <f t="shared" si="2"/>
        <v/>
      </c>
      <c r="EI1" s="34" t="str">
        <f t="shared" si="2"/>
        <v/>
      </c>
      <c r="EJ1" s="34" t="str">
        <f t="shared" si="2"/>
        <v/>
      </c>
      <c r="EK1" s="34" t="str">
        <f t="shared" si="2"/>
        <v/>
      </c>
      <c r="EL1" s="34" t="str">
        <f t="shared" si="2"/>
        <v/>
      </c>
      <c r="EM1" s="34" t="str">
        <f t="shared" si="2"/>
        <v/>
      </c>
      <c r="EN1" s="34" t="str">
        <f t="shared" si="2"/>
        <v/>
      </c>
      <c r="EO1" s="34" t="str">
        <f t="shared" si="2"/>
        <v/>
      </c>
      <c r="EP1" s="34" t="str">
        <f t="shared" si="2"/>
        <v/>
      </c>
      <c r="EQ1" s="34" t="str">
        <f t="shared" si="2"/>
        <v/>
      </c>
      <c r="ER1" s="34" t="str">
        <f t="shared" si="2"/>
        <v/>
      </c>
      <c r="ES1" s="34" t="str">
        <f t="shared" si="2"/>
        <v/>
      </c>
      <c r="ET1" s="34" t="str">
        <f t="shared" si="2"/>
        <v/>
      </c>
      <c r="EU1" s="34" t="str">
        <f t="shared" si="2"/>
        <v/>
      </c>
      <c r="EV1" s="34" t="str">
        <f t="shared" si="2"/>
        <v/>
      </c>
      <c r="EW1" s="34" t="str">
        <f t="shared" si="2"/>
        <v/>
      </c>
      <c r="EX1" s="34" t="str">
        <f t="shared" si="2"/>
        <v/>
      </c>
      <c r="EY1" s="34" t="str">
        <f t="shared" si="2"/>
        <v/>
      </c>
      <c r="EZ1" s="34" t="str">
        <f t="shared" si="2"/>
        <v/>
      </c>
      <c r="FA1" s="34" t="str">
        <f t="shared" si="2"/>
        <v/>
      </c>
      <c r="FB1" s="34" t="str">
        <f t="shared" si="2"/>
        <v/>
      </c>
      <c r="FC1" s="34" t="str">
        <f t="shared" si="2"/>
        <v/>
      </c>
      <c r="FD1" s="34" t="str">
        <f t="shared" si="2"/>
        <v/>
      </c>
      <c r="FE1" s="34" t="str">
        <f t="shared" si="2"/>
        <v/>
      </c>
      <c r="FF1" s="34" t="str">
        <f t="shared" si="2"/>
        <v/>
      </c>
      <c r="FG1" s="34" t="str">
        <f t="shared" si="2"/>
        <v/>
      </c>
      <c r="FH1" s="34" t="str">
        <f t="shared" si="2"/>
        <v/>
      </c>
      <c r="FI1" s="34" t="str">
        <f t="shared" si="2"/>
        <v/>
      </c>
      <c r="FJ1" s="34" t="str">
        <f t="shared" si="2"/>
        <v/>
      </c>
      <c r="FK1" s="34" t="str">
        <f t="shared" si="2"/>
        <v/>
      </c>
      <c r="FL1" s="34" t="str">
        <f t="shared" si="2"/>
        <v/>
      </c>
      <c r="FM1" s="34" t="str">
        <f t="shared" si="2"/>
        <v/>
      </c>
      <c r="FN1" s="34" t="str">
        <f t="shared" si="2"/>
        <v/>
      </c>
      <c r="FO1" s="34" t="str">
        <f t="shared" si="2"/>
        <v/>
      </c>
      <c r="FP1" s="34" t="str">
        <f t="shared" si="2"/>
        <v/>
      </c>
      <c r="FQ1" s="34" t="str">
        <f t="shared" si="2"/>
        <v/>
      </c>
      <c r="FR1" s="34" t="str">
        <f t="shared" si="2"/>
        <v/>
      </c>
      <c r="FS1" s="34" t="str">
        <f t="shared" si="2"/>
        <v/>
      </c>
      <c r="FT1" s="34" t="str">
        <f t="shared" si="2"/>
        <v/>
      </c>
      <c r="FU1" s="34" t="str">
        <f t="shared" si="2"/>
        <v/>
      </c>
      <c r="FV1" s="34" t="str">
        <f t="shared" si="2"/>
        <v/>
      </c>
      <c r="FW1" s="34" t="str">
        <f t="shared" si="2"/>
        <v/>
      </c>
      <c r="FX1" s="34" t="str">
        <f t="shared" si="2"/>
        <v/>
      </c>
      <c r="FY1" s="34" t="str">
        <f t="shared" si="2"/>
        <v/>
      </c>
      <c r="FZ1" s="34" t="str">
        <f t="shared" si="2"/>
        <v/>
      </c>
      <c r="GA1" s="34" t="str">
        <f t="shared" si="2"/>
        <v/>
      </c>
      <c r="GB1" s="34" t="str">
        <f t="shared" si="2"/>
        <v/>
      </c>
      <c r="GC1" s="34" t="str">
        <f t="shared" si="2"/>
        <v/>
      </c>
      <c r="GD1" s="34" t="str">
        <f t="shared" si="2"/>
        <v/>
      </c>
      <c r="GE1" s="34" t="str">
        <f t="shared" si="2"/>
        <v/>
      </c>
      <c r="GF1" s="34" t="str">
        <f t="shared" si="2"/>
        <v/>
      </c>
      <c r="GG1" s="34" t="str">
        <f t="shared" si="2"/>
        <v/>
      </c>
    </row>
    <row r="2" spans="1:215" s="38" customFormat="1">
      <c r="A2" s="34"/>
      <c r="B2" s="36" t="s">
        <v>11</v>
      </c>
      <c r="C2" s="36" t="s">
        <v>12</v>
      </c>
      <c r="D2" s="36" t="s">
        <v>12</v>
      </c>
      <c r="E2" s="36" t="s">
        <v>72</v>
      </c>
      <c r="F2" s="337" t="s">
        <v>76</v>
      </c>
      <c r="G2" s="337" t="s">
        <v>72</v>
      </c>
      <c r="H2" s="337" t="s">
        <v>78</v>
      </c>
      <c r="I2" s="337" t="s">
        <v>14</v>
      </c>
      <c r="J2" s="337" t="s">
        <v>10</v>
      </c>
      <c r="K2" s="337" t="s">
        <v>10</v>
      </c>
      <c r="L2" s="337" t="s">
        <v>10</v>
      </c>
      <c r="M2" s="337" t="s">
        <v>10</v>
      </c>
      <c r="N2" s="337" t="s">
        <v>85</v>
      </c>
      <c r="O2" s="337" t="s">
        <v>87</v>
      </c>
      <c r="P2" s="337" t="s">
        <v>88</v>
      </c>
      <c r="Q2" s="337" t="s">
        <v>89</v>
      </c>
      <c r="R2" s="337" t="s">
        <v>15</v>
      </c>
      <c r="S2" s="337" t="s">
        <v>90</v>
      </c>
      <c r="T2" s="337" t="s">
        <v>91</v>
      </c>
      <c r="U2" s="337" t="s">
        <v>15</v>
      </c>
      <c r="V2" s="337" t="s">
        <v>93</v>
      </c>
      <c r="W2" s="337" t="s">
        <v>94</v>
      </c>
      <c r="X2" s="337" t="s">
        <v>74</v>
      </c>
      <c r="Y2" s="337" t="s">
        <v>90</v>
      </c>
      <c r="Z2" s="337" t="s">
        <v>89</v>
      </c>
      <c r="AA2" s="337" t="s">
        <v>95</v>
      </c>
      <c r="AB2" s="337" t="s">
        <v>13</v>
      </c>
      <c r="AC2" s="337" t="s">
        <v>96</v>
      </c>
      <c r="AD2" s="337" t="s">
        <v>97</v>
      </c>
      <c r="AE2" s="337" t="s">
        <v>98</v>
      </c>
      <c r="AF2" s="337" t="s">
        <v>99</v>
      </c>
      <c r="AG2" s="337" t="s">
        <v>100</v>
      </c>
      <c r="AH2" s="337" t="s">
        <v>10</v>
      </c>
      <c r="AI2" s="337" t="s">
        <v>10</v>
      </c>
      <c r="AJ2" s="337" t="s">
        <v>103</v>
      </c>
      <c r="AK2" s="337" t="s">
        <v>103</v>
      </c>
      <c r="AL2" s="337" t="s">
        <v>103</v>
      </c>
      <c r="AM2" s="337" t="s">
        <v>103</v>
      </c>
      <c r="AN2" s="337" t="s">
        <v>104</v>
      </c>
      <c r="AO2" s="337" t="s">
        <v>104</v>
      </c>
      <c r="AP2" s="337" t="s">
        <v>90</v>
      </c>
      <c r="AQ2" s="337" t="s">
        <v>105</v>
      </c>
      <c r="AR2" s="337" t="s">
        <v>106</v>
      </c>
      <c r="AS2" s="337" t="s">
        <v>20</v>
      </c>
      <c r="AT2" s="337" t="s">
        <v>105</v>
      </c>
      <c r="AU2" s="337" t="s">
        <v>107</v>
      </c>
      <c r="AV2" s="337" t="s">
        <v>106</v>
      </c>
      <c r="AW2" s="337" t="s">
        <v>88</v>
      </c>
      <c r="AX2" s="337" t="s">
        <v>108</v>
      </c>
      <c r="AY2" s="337" t="s">
        <v>20</v>
      </c>
      <c r="AZ2" s="337" t="s">
        <v>20</v>
      </c>
      <c r="BA2" s="337" t="s">
        <v>96</v>
      </c>
      <c r="BB2" s="337" t="s">
        <v>109</v>
      </c>
      <c r="BC2" s="337" t="s">
        <v>110</v>
      </c>
      <c r="BD2" s="337" t="s">
        <v>20</v>
      </c>
      <c r="BE2" s="337" t="s">
        <v>112</v>
      </c>
      <c r="BF2" s="337" t="s">
        <v>113</v>
      </c>
      <c r="BG2" s="337" t="s">
        <v>114</v>
      </c>
      <c r="BH2" s="337" t="s">
        <v>114</v>
      </c>
      <c r="BI2" s="337" t="s">
        <v>117</v>
      </c>
      <c r="BJ2" s="337" t="s">
        <v>118</v>
      </c>
      <c r="BK2" s="337" t="s">
        <v>119</v>
      </c>
      <c r="BL2" s="337" t="s">
        <v>120</v>
      </c>
      <c r="BM2" s="337" t="s">
        <v>120</v>
      </c>
      <c r="BN2" s="337" t="s">
        <v>109</v>
      </c>
      <c r="BO2" s="337" t="s">
        <v>121</v>
      </c>
      <c r="BP2" s="337" t="s">
        <v>122</v>
      </c>
      <c r="BQ2" s="337" t="s">
        <v>123</v>
      </c>
      <c r="BR2" s="337" t="s">
        <v>125</v>
      </c>
      <c r="BS2" s="337" t="s">
        <v>122</v>
      </c>
      <c r="BT2" s="337" t="s">
        <v>126</v>
      </c>
      <c r="BU2" s="337" t="s">
        <v>127</v>
      </c>
      <c r="BV2" s="337" t="s">
        <v>113</v>
      </c>
      <c r="BW2" s="337" t="s">
        <v>18</v>
      </c>
      <c r="BX2" s="337" t="s">
        <v>128</v>
      </c>
      <c r="BY2" s="337" t="s">
        <v>129</v>
      </c>
      <c r="BZ2" s="337" t="s">
        <v>21</v>
      </c>
      <c r="CA2" s="337" t="s">
        <v>130</v>
      </c>
      <c r="CB2" s="337" t="s">
        <v>131</v>
      </c>
      <c r="CC2" s="337" t="s">
        <v>112</v>
      </c>
      <c r="CD2" s="337" t="s">
        <v>132</v>
      </c>
      <c r="CE2" s="337" t="s">
        <v>133</v>
      </c>
      <c r="CF2" s="337" t="s">
        <v>134</v>
      </c>
      <c r="CG2" s="337" t="s">
        <v>18</v>
      </c>
      <c r="CH2" s="337" t="s">
        <v>18</v>
      </c>
      <c r="CI2" s="337" t="s">
        <v>89</v>
      </c>
      <c r="CJ2" s="337" t="s">
        <v>109</v>
      </c>
      <c r="CK2" s="337" t="s">
        <v>136</v>
      </c>
      <c r="CL2" s="337" t="s">
        <v>138</v>
      </c>
      <c r="CM2" s="337" t="s">
        <v>139</v>
      </c>
      <c r="CN2" s="337" t="s">
        <v>140</v>
      </c>
      <c r="CO2" s="337" t="s">
        <v>141</v>
      </c>
      <c r="CP2" s="337" t="s">
        <v>143</v>
      </c>
      <c r="CQ2" s="337" t="s">
        <v>97</v>
      </c>
      <c r="CR2" s="337" t="s">
        <v>97</v>
      </c>
      <c r="CS2" s="337" t="s">
        <v>144</v>
      </c>
      <c r="CT2" s="337" t="s">
        <v>132</v>
      </c>
      <c r="CU2" s="337" t="s">
        <v>145</v>
      </c>
      <c r="CV2" s="337" t="s">
        <v>145</v>
      </c>
      <c r="CW2" s="337" t="s">
        <v>145</v>
      </c>
      <c r="CX2" s="337" t="s">
        <v>146</v>
      </c>
      <c r="CY2" s="337" t="s">
        <v>136</v>
      </c>
      <c r="CZ2" s="337" t="s">
        <v>18</v>
      </c>
      <c r="DA2" s="337" t="s">
        <v>148</v>
      </c>
      <c r="DB2" s="337" t="s">
        <v>133</v>
      </c>
      <c r="DC2" s="337" t="s">
        <v>127</v>
      </c>
      <c r="DD2" s="337" t="s">
        <v>149</v>
      </c>
      <c r="DE2" s="337" t="s">
        <v>97</v>
      </c>
      <c r="DF2" s="337" t="s">
        <v>144</v>
      </c>
      <c r="DG2" s="337" t="s">
        <v>149</v>
      </c>
      <c r="DH2" s="337" t="s">
        <v>17</v>
      </c>
      <c r="DI2" s="337" t="s">
        <v>146</v>
      </c>
      <c r="DJ2" s="337" t="s">
        <v>150</v>
      </c>
      <c r="DK2" s="337" t="s">
        <v>151</v>
      </c>
      <c r="DL2" s="337" t="s">
        <v>151</v>
      </c>
      <c r="DM2" s="337" t="s">
        <v>17</v>
      </c>
      <c r="DN2" s="337" t="s">
        <v>154</v>
      </c>
      <c r="DO2" s="337" t="s">
        <v>155</v>
      </c>
      <c r="DP2" s="337" t="s">
        <v>156</v>
      </c>
      <c r="DQ2" s="337" t="s">
        <v>156</v>
      </c>
      <c r="DR2" s="337" t="s">
        <v>19</v>
      </c>
      <c r="DS2" s="337" t="s">
        <v>157</v>
      </c>
      <c r="DT2" s="337" t="s">
        <v>158</v>
      </c>
      <c r="DU2" s="337" t="s">
        <v>160</v>
      </c>
      <c r="DV2" s="337" t="s">
        <v>16</v>
      </c>
      <c r="DW2" s="337" t="s">
        <v>150</v>
      </c>
      <c r="DX2" s="337" t="s">
        <v>161</v>
      </c>
      <c r="DY2" s="337" t="s">
        <v>162</v>
      </c>
      <c r="DZ2" s="337" t="s">
        <v>163</v>
      </c>
      <c r="EA2" s="337" t="s">
        <v>164</v>
      </c>
      <c r="EB2" s="337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</row>
    <row r="3" spans="1:215" s="35" customFormat="1">
      <c r="A3" s="39" t="s">
        <v>22</v>
      </c>
      <c r="B3" s="36">
        <v>10043</v>
      </c>
      <c r="C3" s="36">
        <v>3130</v>
      </c>
      <c r="D3" s="36">
        <v>3130</v>
      </c>
      <c r="E3" s="36">
        <v>52071</v>
      </c>
      <c r="F3" s="337">
        <v>3179</v>
      </c>
      <c r="G3" s="337">
        <v>52071</v>
      </c>
      <c r="H3" s="337">
        <v>108</v>
      </c>
      <c r="I3" s="337">
        <v>54755</v>
      </c>
      <c r="J3" s="337">
        <v>54081</v>
      </c>
      <c r="K3" s="337">
        <v>54081</v>
      </c>
      <c r="L3" s="337">
        <v>54081</v>
      </c>
      <c r="M3" s="337">
        <v>54081</v>
      </c>
      <c r="N3" s="337">
        <v>50976</v>
      </c>
      <c r="O3" s="337">
        <v>6761</v>
      </c>
      <c r="P3" s="337">
        <v>1082</v>
      </c>
      <c r="Q3" s="337">
        <v>130</v>
      </c>
      <c r="R3" s="337">
        <v>10566</v>
      </c>
      <c r="S3" s="337">
        <v>4941</v>
      </c>
      <c r="T3" s="337">
        <v>55749</v>
      </c>
      <c r="U3" s="337">
        <v>10566</v>
      </c>
      <c r="V3" s="337">
        <v>2712</v>
      </c>
      <c r="W3" s="337">
        <v>6076</v>
      </c>
      <c r="X3" s="337">
        <v>56224</v>
      </c>
      <c r="Y3" s="337">
        <v>4941</v>
      </c>
      <c r="Z3" s="337">
        <v>130</v>
      </c>
      <c r="AA3" s="337">
        <v>2079</v>
      </c>
      <c r="AB3" s="337">
        <v>54035</v>
      </c>
      <c r="AC3" s="337">
        <v>6041</v>
      </c>
      <c r="AD3" s="337">
        <v>2727</v>
      </c>
      <c r="AE3" s="337">
        <v>7097</v>
      </c>
      <c r="AF3" s="337">
        <v>56068</v>
      </c>
      <c r="AG3" s="337">
        <v>4078</v>
      </c>
      <c r="AH3" s="337">
        <v>54081</v>
      </c>
      <c r="AI3" s="337">
        <v>54081</v>
      </c>
      <c r="AJ3" s="337">
        <v>708</v>
      </c>
      <c r="AK3" s="337">
        <v>708</v>
      </c>
      <c r="AL3" s="337">
        <v>708</v>
      </c>
      <c r="AM3" s="337">
        <v>708</v>
      </c>
      <c r="AN3" s="337">
        <v>113</v>
      </c>
      <c r="AO3" s="337">
        <v>113</v>
      </c>
      <c r="AP3" s="337">
        <v>4941</v>
      </c>
      <c r="AQ3" s="337">
        <v>6170</v>
      </c>
      <c r="AR3" s="337">
        <v>68029</v>
      </c>
      <c r="AS3" s="337">
        <v>2451</v>
      </c>
      <c r="AT3" s="337">
        <v>6170</v>
      </c>
      <c r="AU3" s="337">
        <v>963</v>
      </c>
      <c r="AV3" s="337">
        <v>68029</v>
      </c>
      <c r="AW3" s="337">
        <v>1082</v>
      </c>
      <c r="AX3" s="337">
        <v>2917</v>
      </c>
      <c r="AY3" s="337">
        <v>2451</v>
      </c>
      <c r="AZ3" s="337">
        <v>2451</v>
      </c>
      <c r="BA3" s="337">
        <v>6041</v>
      </c>
      <c r="BB3" s="337">
        <v>703</v>
      </c>
      <c r="BC3" s="337">
        <v>6180</v>
      </c>
      <c r="BD3" s="337">
        <v>2451</v>
      </c>
      <c r="BE3" s="337">
        <v>525</v>
      </c>
      <c r="BF3" s="337">
        <v>2828</v>
      </c>
      <c r="BG3" s="337">
        <v>10771</v>
      </c>
      <c r="BH3" s="337">
        <v>10771</v>
      </c>
      <c r="BI3" s="337">
        <v>7504</v>
      </c>
      <c r="BJ3" s="337">
        <v>55479</v>
      </c>
      <c r="BK3" s="337">
        <v>6288</v>
      </c>
      <c r="BL3" s="337">
        <v>10774</v>
      </c>
      <c r="BM3" s="337">
        <v>10774</v>
      </c>
      <c r="BN3" s="337">
        <v>703</v>
      </c>
      <c r="BO3" s="337">
        <v>60</v>
      </c>
      <c r="BP3" s="337">
        <v>994</v>
      </c>
      <c r="BQ3" s="337">
        <v>728</v>
      </c>
      <c r="BR3" s="337">
        <v>2840</v>
      </c>
      <c r="BS3" s="337">
        <v>994</v>
      </c>
      <c r="BT3" s="337">
        <v>1356</v>
      </c>
      <c r="BU3" s="337">
        <v>3935</v>
      </c>
      <c r="BV3" s="337">
        <v>2828</v>
      </c>
      <c r="BW3" s="337">
        <v>469</v>
      </c>
      <c r="BX3" s="337">
        <v>6664</v>
      </c>
      <c r="BY3" s="337">
        <v>6139</v>
      </c>
      <c r="BZ3" s="337">
        <v>477</v>
      </c>
      <c r="CA3" s="337">
        <v>6264</v>
      </c>
      <c r="CB3" s="337">
        <v>465</v>
      </c>
      <c r="CC3" s="337">
        <v>525</v>
      </c>
      <c r="CD3" s="337">
        <v>2706</v>
      </c>
      <c r="CE3" s="337">
        <v>6052</v>
      </c>
      <c r="CF3" s="337">
        <v>6639</v>
      </c>
      <c r="CG3" s="337">
        <v>469</v>
      </c>
      <c r="CH3" s="337">
        <v>469</v>
      </c>
      <c r="CI3" s="337">
        <v>130</v>
      </c>
      <c r="CJ3" s="337">
        <v>703</v>
      </c>
      <c r="CK3" s="337">
        <v>1382</v>
      </c>
      <c r="CL3" s="337">
        <v>6113</v>
      </c>
      <c r="CM3" s="337">
        <v>2103</v>
      </c>
      <c r="CN3" s="337">
        <v>628</v>
      </c>
      <c r="CO3" s="337">
        <v>6096</v>
      </c>
      <c r="CP3" s="337">
        <v>3954</v>
      </c>
      <c r="CQ3" s="337">
        <v>2727</v>
      </c>
      <c r="CR3" s="337">
        <v>2727</v>
      </c>
      <c r="CS3" s="337">
        <v>3118</v>
      </c>
      <c r="CT3" s="337">
        <v>2706</v>
      </c>
      <c r="CU3" s="337">
        <v>2080</v>
      </c>
      <c r="CV3" s="337">
        <v>2080</v>
      </c>
      <c r="CW3" s="337">
        <v>2080</v>
      </c>
      <c r="CX3" s="337">
        <v>3149</v>
      </c>
      <c r="CY3" s="337">
        <v>1382</v>
      </c>
      <c r="CZ3" s="337">
        <v>469</v>
      </c>
      <c r="DA3" s="337">
        <v>8223</v>
      </c>
      <c r="DB3" s="337">
        <v>6052</v>
      </c>
      <c r="DC3" s="337">
        <v>3935</v>
      </c>
      <c r="DD3" s="337">
        <v>3399</v>
      </c>
      <c r="DE3" s="337">
        <v>2727</v>
      </c>
      <c r="DF3" s="337">
        <v>3118</v>
      </c>
      <c r="DG3" s="337">
        <v>3399</v>
      </c>
      <c r="DH3" s="337">
        <v>7213</v>
      </c>
      <c r="DI3" s="337">
        <v>3149</v>
      </c>
      <c r="DJ3" s="337">
        <v>2535</v>
      </c>
      <c r="DK3" s="337">
        <v>55076</v>
      </c>
      <c r="DL3" s="337">
        <v>55076</v>
      </c>
      <c r="DM3" s="337">
        <v>7213</v>
      </c>
      <c r="DN3" s="337">
        <v>1295</v>
      </c>
      <c r="DO3" s="337">
        <v>56319</v>
      </c>
      <c r="DP3" s="337">
        <v>3140</v>
      </c>
      <c r="DQ3" s="337">
        <v>3140</v>
      </c>
      <c r="DR3" s="337">
        <v>2378</v>
      </c>
      <c r="DS3" s="337">
        <v>3122</v>
      </c>
      <c r="DT3" s="337">
        <v>6064</v>
      </c>
      <c r="DU3" s="337">
        <v>6204</v>
      </c>
      <c r="DV3" s="337">
        <v>2324</v>
      </c>
      <c r="DW3" s="337">
        <v>2535</v>
      </c>
      <c r="DX3" s="337">
        <v>508</v>
      </c>
      <c r="DY3" s="337">
        <v>6017</v>
      </c>
      <c r="DZ3" s="337">
        <v>6016</v>
      </c>
      <c r="EA3" s="337">
        <v>1893</v>
      </c>
      <c r="EB3" s="337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</row>
    <row r="4" spans="1:215" s="38" customFormat="1">
      <c r="A4" s="34" t="s">
        <v>23</v>
      </c>
      <c r="B4" s="36" t="s">
        <v>71</v>
      </c>
      <c r="C4" s="36">
        <v>1</v>
      </c>
      <c r="D4" s="36">
        <v>2</v>
      </c>
      <c r="E4" s="36" t="s">
        <v>73</v>
      </c>
      <c r="F4" s="337">
        <v>1</v>
      </c>
      <c r="G4" s="337" t="s">
        <v>77</v>
      </c>
      <c r="H4" s="337" t="s">
        <v>79</v>
      </c>
      <c r="I4" s="337" t="s">
        <v>80</v>
      </c>
      <c r="J4" s="337" t="s">
        <v>81</v>
      </c>
      <c r="K4" s="337" t="s">
        <v>82</v>
      </c>
      <c r="L4" s="337" t="s">
        <v>83</v>
      </c>
      <c r="M4" s="337" t="s">
        <v>84</v>
      </c>
      <c r="N4" s="337" t="s">
        <v>86</v>
      </c>
      <c r="O4" s="337">
        <v>101</v>
      </c>
      <c r="P4" s="337">
        <v>4</v>
      </c>
      <c r="Q4" s="337">
        <v>4</v>
      </c>
      <c r="R4" s="337" t="s">
        <v>25</v>
      </c>
      <c r="S4" s="337">
        <v>1</v>
      </c>
      <c r="T4" s="337" t="s">
        <v>92</v>
      </c>
      <c r="U4" s="337" t="s">
        <v>29</v>
      </c>
      <c r="V4" s="337">
        <v>2</v>
      </c>
      <c r="W4" s="337">
        <v>3</v>
      </c>
      <c r="X4" s="337" t="s">
        <v>75</v>
      </c>
      <c r="Y4" s="337">
        <v>2</v>
      </c>
      <c r="Z4" s="337">
        <v>3</v>
      </c>
      <c r="AA4" s="337" t="s">
        <v>73</v>
      </c>
      <c r="AB4" s="337" t="s">
        <v>27</v>
      </c>
      <c r="AC4" s="337">
        <v>3</v>
      </c>
      <c r="AD4" s="337" t="s">
        <v>24</v>
      </c>
      <c r="AE4" s="337" t="s">
        <v>27</v>
      </c>
      <c r="AF4" s="337">
        <v>1</v>
      </c>
      <c r="AG4" s="337">
        <v>4</v>
      </c>
      <c r="AH4" s="337" t="s">
        <v>101</v>
      </c>
      <c r="AI4" s="337" t="s">
        <v>102</v>
      </c>
      <c r="AJ4" s="337">
        <v>2</v>
      </c>
      <c r="AK4" s="337">
        <v>3</v>
      </c>
      <c r="AL4" s="337">
        <v>1</v>
      </c>
      <c r="AM4" s="337">
        <v>4</v>
      </c>
      <c r="AN4" s="337">
        <v>3</v>
      </c>
      <c r="AO4" s="337">
        <v>4</v>
      </c>
      <c r="AP4" s="337">
        <v>3</v>
      </c>
      <c r="AQ4" s="337">
        <v>2</v>
      </c>
      <c r="AR4" s="337" t="s">
        <v>80</v>
      </c>
      <c r="AS4" s="337" t="s">
        <v>28</v>
      </c>
      <c r="AT4" s="337">
        <v>1</v>
      </c>
      <c r="AU4" s="337">
        <v>34</v>
      </c>
      <c r="AV4" s="337" t="s">
        <v>27</v>
      </c>
      <c r="AW4" s="337">
        <v>3</v>
      </c>
      <c r="AX4" s="337">
        <v>9</v>
      </c>
      <c r="AY4" s="337" t="s">
        <v>26</v>
      </c>
      <c r="AZ4" s="337" t="s">
        <v>24</v>
      </c>
      <c r="BA4" s="337">
        <v>4</v>
      </c>
      <c r="BB4" s="337">
        <v>4</v>
      </c>
      <c r="BC4" s="337">
        <v>1</v>
      </c>
      <c r="BD4" s="337" t="s">
        <v>111</v>
      </c>
      <c r="BE4" s="337">
        <v>2</v>
      </c>
      <c r="BF4" s="337">
        <v>1</v>
      </c>
      <c r="BG4" s="337" t="s">
        <v>115</v>
      </c>
      <c r="BH4" s="337" t="s">
        <v>116</v>
      </c>
      <c r="BI4" s="337">
        <v>2</v>
      </c>
      <c r="BJ4" s="337">
        <v>3</v>
      </c>
      <c r="BK4" s="337">
        <v>1</v>
      </c>
      <c r="BL4" s="337">
        <v>1</v>
      </c>
      <c r="BM4" s="337">
        <v>2</v>
      </c>
      <c r="BN4" s="337">
        <v>2</v>
      </c>
      <c r="BO4" s="337">
        <v>1</v>
      </c>
      <c r="BP4" s="337">
        <v>2</v>
      </c>
      <c r="BQ4" s="337" t="s">
        <v>124</v>
      </c>
      <c r="BR4" s="337">
        <v>4</v>
      </c>
      <c r="BS4" s="337">
        <v>1</v>
      </c>
      <c r="BT4" s="337">
        <v>1</v>
      </c>
      <c r="BU4" s="337">
        <v>2</v>
      </c>
      <c r="BV4" s="337">
        <v>2</v>
      </c>
      <c r="BW4" s="337">
        <v>2</v>
      </c>
      <c r="BX4" s="337">
        <v>101</v>
      </c>
      <c r="BY4" s="337">
        <v>1</v>
      </c>
      <c r="BZ4" s="337">
        <v>5</v>
      </c>
      <c r="CA4" s="337">
        <v>1</v>
      </c>
      <c r="CB4" s="337">
        <v>3</v>
      </c>
      <c r="CC4" s="337">
        <v>1</v>
      </c>
      <c r="CD4" s="337">
        <v>2</v>
      </c>
      <c r="CE4" s="337">
        <v>2</v>
      </c>
      <c r="CF4" s="337" t="s">
        <v>135</v>
      </c>
      <c r="CG4" s="337">
        <v>1</v>
      </c>
      <c r="CH4" s="337">
        <v>4</v>
      </c>
      <c r="CI4" s="337">
        <v>1</v>
      </c>
      <c r="CJ4" s="337">
        <v>3</v>
      </c>
      <c r="CK4" s="337" t="s">
        <v>137</v>
      </c>
      <c r="CL4" s="337">
        <v>4</v>
      </c>
      <c r="CM4" s="337">
        <v>2</v>
      </c>
      <c r="CN4" s="337">
        <v>5</v>
      </c>
      <c r="CO4" s="337" t="s">
        <v>142</v>
      </c>
      <c r="CP4" s="337">
        <v>3</v>
      </c>
      <c r="CQ4" s="337" t="s">
        <v>26</v>
      </c>
      <c r="CR4" s="337" t="s">
        <v>111</v>
      </c>
      <c r="CS4" s="337">
        <v>1</v>
      </c>
      <c r="CT4" s="337">
        <v>1</v>
      </c>
      <c r="CU4" s="337">
        <v>2</v>
      </c>
      <c r="CV4" s="337">
        <v>1</v>
      </c>
      <c r="CW4" s="337">
        <v>3</v>
      </c>
      <c r="CX4" s="337">
        <v>1</v>
      </c>
      <c r="CY4" s="337" t="s">
        <v>147</v>
      </c>
      <c r="CZ4" s="337">
        <v>3</v>
      </c>
      <c r="DA4" s="337">
        <v>3</v>
      </c>
      <c r="DB4" s="337">
        <v>1</v>
      </c>
      <c r="DC4" s="337">
        <v>3</v>
      </c>
      <c r="DD4" s="337">
        <v>1</v>
      </c>
      <c r="DE4" s="337" t="s">
        <v>28</v>
      </c>
      <c r="DF4" s="337">
        <v>2</v>
      </c>
      <c r="DG4" s="337">
        <v>2</v>
      </c>
      <c r="DH4" s="337">
        <v>2</v>
      </c>
      <c r="DI4" s="337">
        <v>2</v>
      </c>
      <c r="DJ4" s="337">
        <v>1</v>
      </c>
      <c r="DK4" s="337" t="s">
        <v>152</v>
      </c>
      <c r="DL4" s="337" t="s">
        <v>153</v>
      </c>
      <c r="DM4" s="337">
        <v>1</v>
      </c>
      <c r="DN4" s="337">
        <v>1</v>
      </c>
      <c r="DO4" s="337">
        <v>1</v>
      </c>
      <c r="DP4" s="337">
        <v>2</v>
      </c>
      <c r="DQ4" s="337">
        <v>1</v>
      </c>
      <c r="DR4" s="337">
        <v>2</v>
      </c>
      <c r="DS4" s="337">
        <v>3</v>
      </c>
      <c r="DT4" s="337" t="s">
        <v>159</v>
      </c>
      <c r="DU4" s="337">
        <v>3</v>
      </c>
      <c r="DV4" s="337">
        <v>3</v>
      </c>
      <c r="DW4" s="337">
        <v>2</v>
      </c>
      <c r="DX4" s="337">
        <v>4</v>
      </c>
      <c r="DY4" s="337">
        <v>2</v>
      </c>
      <c r="DZ4" s="337">
        <v>1</v>
      </c>
      <c r="EA4" s="337">
        <v>3</v>
      </c>
      <c r="EB4" s="337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</row>
    <row r="5" spans="1:215" s="42" customFormat="1">
      <c r="A5" s="40">
        <v>1</v>
      </c>
      <c r="B5" s="89">
        <v>1.2872827435455452E-5</v>
      </c>
      <c r="C5" s="41">
        <v>1.9266666666666666E-5</v>
      </c>
      <c r="D5" s="41">
        <v>1.9266666666666666E-5</v>
      </c>
      <c r="E5" s="41">
        <v>2.1185903639433637E-5</v>
      </c>
      <c r="F5" s="41">
        <v>2.4700000000000001E-5</v>
      </c>
      <c r="G5" s="41">
        <v>2.5523812469302678E-5</v>
      </c>
      <c r="H5" s="41">
        <v>2.5999999999999998E-5</v>
      </c>
      <c r="I5" s="41">
        <v>3.2174808236304253E-5</v>
      </c>
      <c r="J5" s="41">
        <v>3.22351137231214E-5</v>
      </c>
      <c r="K5" s="41">
        <v>3.22351137231214E-5</v>
      </c>
      <c r="L5" s="41">
        <v>3.3865993091824855E-5</v>
      </c>
      <c r="M5" s="41">
        <v>3.3865993091824855E-5</v>
      </c>
      <c r="N5" s="89">
        <v>3.5766466360855867E-5</v>
      </c>
      <c r="O5" s="41">
        <v>3.6081010741494353E-5</v>
      </c>
      <c r="P5" s="41">
        <v>3.8000000000000002E-5</v>
      </c>
      <c r="Q5" s="41">
        <v>4.0966666666666669E-5</v>
      </c>
      <c r="R5" s="41">
        <v>4.239954027850413E-5</v>
      </c>
      <c r="S5" s="41">
        <v>5.0000000000000002E-5</v>
      </c>
      <c r="T5" s="41">
        <v>5.0000000000000002E-5</v>
      </c>
      <c r="U5" s="41">
        <v>5.6008863293497171E-5</v>
      </c>
      <c r="V5" s="41">
        <v>5.6499999999999998E-5</v>
      </c>
      <c r="W5" s="41">
        <v>6.2094025539701585E-5</v>
      </c>
      <c r="X5" s="89">
        <v>6.5138924540459597E-5</v>
      </c>
      <c r="Y5" s="41">
        <v>6.666666666666667E-5</v>
      </c>
      <c r="Z5" s="41">
        <v>6.8939832141421862E-5</v>
      </c>
      <c r="AA5" s="89">
        <v>7.2108461727332144E-5</v>
      </c>
      <c r="AB5" s="41">
        <v>7.3156720274684963E-5</v>
      </c>
      <c r="AC5" s="41">
        <v>7.3333333333333331E-5</v>
      </c>
      <c r="AD5" s="41">
        <v>7.5416666666666666E-5</v>
      </c>
      <c r="AE5" s="41">
        <v>7.6236903942463802E-5</v>
      </c>
      <c r="AF5" s="41">
        <v>7.6400778323059757E-5</v>
      </c>
      <c r="AG5" s="41">
        <v>7.6666666666666669E-5</v>
      </c>
      <c r="AH5" s="41">
        <v>7.6840887569638069E-5</v>
      </c>
      <c r="AI5" s="41">
        <v>7.6840887569638069E-5</v>
      </c>
      <c r="AJ5" s="41">
        <v>7.8766681379477131E-5</v>
      </c>
      <c r="AK5" s="41">
        <v>7.8766681379477131E-5</v>
      </c>
      <c r="AL5" s="41">
        <v>7.8766681379477131E-5</v>
      </c>
      <c r="AM5" s="41">
        <v>7.8766681379477131E-5</v>
      </c>
      <c r="AN5" s="89">
        <v>8.0274153841027222E-5</v>
      </c>
      <c r="AO5" s="89">
        <v>8.5239102390997849E-5</v>
      </c>
      <c r="AP5" s="41">
        <v>9.3828093167331065E-5</v>
      </c>
      <c r="AQ5" s="41">
        <v>9.4427057573626377E-5</v>
      </c>
      <c r="AR5" s="89">
        <v>9.5966190420016908E-5</v>
      </c>
      <c r="AS5" s="89">
        <v>9.5978746589312882E-5</v>
      </c>
      <c r="AT5" s="41">
        <v>9.6555893080218014E-5</v>
      </c>
      <c r="AU5" s="41">
        <v>9.7E-5</v>
      </c>
      <c r="AV5" s="89">
        <v>1.0185307653015406E-4</v>
      </c>
      <c r="AW5" s="41">
        <v>1.1E-4</v>
      </c>
      <c r="AX5" s="41">
        <v>1.1019147818598461E-4</v>
      </c>
      <c r="AY5" s="89">
        <v>1.1135261445682932E-4</v>
      </c>
      <c r="AZ5" s="89">
        <v>1.178198173825542E-4</v>
      </c>
      <c r="BA5" s="41">
        <v>1.1843833333333333E-4</v>
      </c>
      <c r="BB5" s="41">
        <v>1.1939149442247827E-4</v>
      </c>
      <c r="BC5" s="41">
        <v>1.2025861536760588E-4</v>
      </c>
      <c r="BD5" s="89">
        <v>1.2405851099797505E-4</v>
      </c>
      <c r="BE5" s="41">
        <v>1.425588125755343E-4</v>
      </c>
      <c r="BF5" s="41">
        <v>1.4296170455888643E-4</v>
      </c>
      <c r="BG5" s="89">
        <v>1.4673365595685493E-4</v>
      </c>
      <c r="BH5" s="89">
        <v>1.4673365595685493E-4</v>
      </c>
      <c r="BI5" s="89">
        <v>1.4749511877297958E-4</v>
      </c>
      <c r="BJ5" s="89">
        <v>1.5349999999999999E-4</v>
      </c>
      <c r="BK5" s="41">
        <v>1.5404755683334943E-4</v>
      </c>
      <c r="BL5" s="89">
        <v>1.5526593032539002E-4</v>
      </c>
      <c r="BM5" s="89">
        <v>1.5526593032539002E-4</v>
      </c>
      <c r="BN5" s="41">
        <v>1.5566627684618814E-4</v>
      </c>
      <c r="BO5" s="41">
        <v>1.624030166840946E-4</v>
      </c>
      <c r="BP5" s="41">
        <v>1.6244583360268774E-4</v>
      </c>
      <c r="BQ5" s="41">
        <v>1.630606070109156E-4</v>
      </c>
      <c r="BR5" s="41">
        <v>1.6321428202238091E-4</v>
      </c>
      <c r="BS5" s="41">
        <v>1.7578119375756386E-4</v>
      </c>
      <c r="BT5" s="41">
        <v>1.7960541830365118E-4</v>
      </c>
      <c r="BU5" s="41">
        <v>1.8273986732325522E-4</v>
      </c>
      <c r="BV5" s="41">
        <v>1.8535803671598547E-4</v>
      </c>
      <c r="BW5" s="41">
        <v>1.8636690352363816E-4</v>
      </c>
      <c r="BX5" s="41">
        <v>1.9103938330077767E-4</v>
      </c>
      <c r="BY5" s="41">
        <v>1.9444687992610377E-4</v>
      </c>
      <c r="BZ5" s="41">
        <v>2.1110907253864804E-4</v>
      </c>
      <c r="CA5" s="41">
        <v>2.1404790232427119E-4</v>
      </c>
      <c r="CB5" s="41">
        <v>2.1753161421979439E-4</v>
      </c>
      <c r="CC5" s="41">
        <v>2.1783347947369278E-4</v>
      </c>
      <c r="CD5" s="41">
        <v>2.2000000000000001E-4</v>
      </c>
      <c r="CE5" s="41">
        <v>2.2051861560499681E-4</v>
      </c>
      <c r="CF5" s="41">
        <v>2.2267496503035716E-4</v>
      </c>
      <c r="CG5" s="41">
        <v>2.253718661946499E-4</v>
      </c>
      <c r="CH5" s="41">
        <v>2.3684056901197341E-4</v>
      </c>
      <c r="CI5" s="41">
        <v>2.4374610486427211E-4</v>
      </c>
      <c r="CJ5" s="41">
        <v>2.4954833540198677E-4</v>
      </c>
      <c r="CK5" s="41">
        <v>2.519679532483311E-4</v>
      </c>
      <c r="CL5" s="89">
        <v>2.605774768912504E-4</v>
      </c>
      <c r="CM5" s="41">
        <v>2.7302749996087084E-4</v>
      </c>
      <c r="CN5" s="41">
        <v>2.7384385685413096E-4</v>
      </c>
      <c r="CO5" s="41">
        <v>2.7639906975612452E-4</v>
      </c>
      <c r="CP5" s="41">
        <v>2.8487699962828763E-4</v>
      </c>
      <c r="CQ5" s="89">
        <v>2.8590391691690693E-4</v>
      </c>
      <c r="CR5" s="89">
        <v>2.8590391691690693E-4</v>
      </c>
      <c r="CS5" s="41">
        <v>2.8801368141275391E-4</v>
      </c>
      <c r="CT5" s="41">
        <v>2.9533333333333337E-4</v>
      </c>
      <c r="CU5" s="41">
        <v>2.9999999999999997E-4</v>
      </c>
      <c r="CV5" s="41">
        <v>2.9999999999999997E-4</v>
      </c>
      <c r="CW5" s="41">
        <v>2.9999999999999997E-4</v>
      </c>
      <c r="CX5" s="89">
        <v>3.0150224469107306E-4</v>
      </c>
      <c r="CY5" s="41">
        <v>3.0516085000127532E-4</v>
      </c>
      <c r="CZ5" s="41">
        <v>3.0540492014800299E-4</v>
      </c>
      <c r="DA5" s="41">
        <v>3.0597600000000001E-4</v>
      </c>
      <c r="DB5" s="41">
        <v>3.1073736993613934E-4</v>
      </c>
      <c r="DC5" s="41">
        <v>3.1261917495535905E-4</v>
      </c>
      <c r="DD5" s="41">
        <v>3.1666490950349062E-4</v>
      </c>
      <c r="DE5" s="41">
        <v>3.2635035851711166E-4</v>
      </c>
      <c r="DF5" s="41">
        <v>3.3266086643067225E-4</v>
      </c>
      <c r="DG5" s="41">
        <v>3.347070960925836E-4</v>
      </c>
      <c r="DH5" s="41">
        <v>3.3765525141401685E-4</v>
      </c>
      <c r="DI5" s="89">
        <v>3.5654215755528501E-4</v>
      </c>
      <c r="DJ5" s="41">
        <v>3.5900740531135728E-4</v>
      </c>
      <c r="DK5" s="41">
        <v>3.6675435864666662E-4</v>
      </c>
      <c r="DL5" s="41">
        <v>3.6675435864666662E-4</v>
      </c>
      <c r="DM5" s="41">
        <v>3.7307076952211804E-4</v>
      </c>
      <c r="DN5" s="41">
        <v>3.7999999999999997E-4</v>
      </c>
      <c r="DO5" s="89">
        <v>3.9233333333333335E-4</v>
      </c>
      <c r="DP5" s="89">
        <v>3.9813778149642103E-4</v>
      </c>
      <c r="DQ5" s="89">
        <v>3.9813778149642103E-4</v>
      </c>
      <c r="DR5" s="41">
        <v>4.0494900932400938E-4</v>
      </c>
      <c r="DS5" s="89">
        <v>4.0608274589813931E-4</v>
      </c>
      <c r="DT5" s="41">
        <v>4.0999999999999999E-4</v>
      </c>
      <c r="DU5" s="41">
        <v>4.1077441077441078E-4</v>
      </c>
      <c r="DV5" s="41">
        <v>4.5233333333333329E-4</v>
      </c>
      <c r="DW5" s="41">
        <v>4.6613654531442163E-4</v>
      </c>
      <c r="DX5" s="41">
        <v>4.7688109161793369E-4</v>
      </c>
      <c r="DY5" s="41">
        <v>4.8706228669869502E-4</v>
      </c>
      <c r="DZ5" s="41">
        <v>5.0140548643396083E-4</v>
      </c>
      <c r="EA5" s="89">
        <v>5.1266744943926886E-4</v>
      </c>
      <c r="EB5" s="89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</row>
    <row r="6" spans="1:215" s="42" customFormat="1">
      <c r="A6" s="40">
        <v>2</v>
      </c>
      <c r="B6" s="41">
        <v>4.1240433019282984E-4</v>
      </c>
      <c r="C6" s="41">
        <v>2.948384786939861E-4</v>
      </c>
      <c r="D6" s="41">
        <v>2.948384786939861E-4</v>
      </c>
      <c r="E6" s="89">
        <v>9.2435416955243219E-5</v>
      </c>
      <c r="F6" s="41">
        <v>1.3129629639170115E-4</v>
      </c>
      <c r="G6" s="89">
        <v>3.0184528753548627E-5</v>
      </c>
      <c r="H6" s="41"/>
      <c r="I6" s="41">
        <v>4.9199999999999992E-4</v>
      </c>
      <c r="J6" s="41"/>
      <c r="K6" s="41"/>
      <c r="L6" s="41"/>
      <c r="M6" s="41"/>
      <c r="N6" s="41"/>
      <c r="O6" s="41">
        <v>3.5100000000000002E-4</v>
      </c>
      <c r="P6" s="41">
        <v>7.3723519894592504E-5</v>
      </c>
      <c r="Q6" s="41">
        <v>2.2897081309646017E-4</v>
      </c>
      <c r="R6" s="41"/>
      <c r="S6" s="41">
        <v>6.4809371022371757E-5</v>
      </c>
      <c r="T6" s="41">
        <v>1.4550461747956969E-4</v>
      </c>
      <c r="U6" s="41"/>
      <c r="V6" s="41"/>
      <c r="W6" s="41"/>
      <c r="X6" s="41">
        <v>1.052E-3</v>
      </c>
      <c r="Y6" s="43">
        <v>6.9650141399656536E-5</v>
      </c>
      <c r="Z6" s="41">
        <v>2.7599999999999999E-4</v>
      </c>
      <c r="AA6" s="41">
        <v>3.5E-4</v>
      </c>
      <c r="AB6" s="41">
        <v>5.6300000000000002E-4</v>
      </c>
      <c r="AC6" s="41">
        <v>7.5132547271338502E-5</v>
      </c>
      <c r="AD6" s="89">
        <v>2.8343336934549644E-4</v>
      </c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>
        <v>9.6666666666666667E-5</v>
      </c>
      <c r="AQ6" s="41"/>
      <c r="AR6" s="41"/>
      <c r="AS6" s="41"/>
      <c r="AT6" s="41"/>
      <c r="AU6" s="41">
        <v>8.5999999999999998E-4</v>
      </c>
      <c r="AV6" s="41"/>
      <c r="AW6" s="41"/>
      <c r="AX6" s="41"/>
      <c r="AY6" s="41"/>
      <c r="AZ6" s="41"/>
      <c r="BA6" s="41">
        <v>1.1299999999999999E-3</v>
      </c>
      <c r="BB6" s="41"/>
      <c r="BC6" s="41">
        <v>2.2666666666666668E-4</v>
      </c>
      <c r="BD6" s="41"/>
      <c r="BE6" s="41"/>
      <c r="BF6" s="41"/>
      <c r="BG6" s="41"/>
      <c r="BH6" s="41"/>
      <c r="BI6" s="89">
        <v>1.4766666666666669E-4</v>
      </c>
      <c r="BJ6" s="89">
        <v>1.5658193226885682E-4</v>
      </c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>
        <v>5.4699263348207121E-4</v>
      </c>
      <c r="CM6" s="41"/>
      <c r="CN6" s="41"/>
      <c r="CO6" s="41"/>
      <c r="CP6" s="41"/>
      <c r="CQ6" s="41"/>
      <c r="CR6" s="41"/>
      <c r="CS6" s="41">
        <v>3.3E-4</v>
      </c>
      <c r="CT6" s="41">
        <v>6.1356067479820921E-3</v>
      </c>
      <c r="CU6" s="41">
        <v>3.5999999999999999E-3</v>
      </c>
      <c r="CV6" s="41">
        <v>1E-3</v>
      </c>
      <c r="CW6" s="41">
        <v>3.5999999999999999E-3</v>
      </c>
      <c r="CX6" s="41"/>
      <c r="CY6" s="41"/>
      <c r="CZ6" s="41"/>
      <c r="DA6" s="41"/>
      <c r="DB6" s="41"/>
      <c r="DC6" s="41"/>
      <c r="DD6" s="41"/>
      <c r="DE6" s="41"/>
      <c r="DF6" s="41">
        <v>4.6666666666666666E-4</v>
      </c>
      <c r="DG6" s="41"/>
      <c r="DH6" s="41"/>
      <c r="DI6" s="41"/>
      <c r="DJ6" s="41"/>
      <c r="DK6" s="41">
        <v>3.8666666666666672E-4</v>
      </c>
      <c r="DL6" s="41">
        <v>3.8666666666666672E-4</v>
      </c>
      <c r="DM6" s="41"/>
      <c r="DN6" s="41"/>
      <c r="DO6" s="89">
        <v>4.0000065083638128E-4</v>
      </c>
      <c r="DP6" s="41"/>
      <c r="DQ6" s="41"/>
      <c r="DR6" s="41">
        <v>1.0115967475410994E-3</v>
      </c>
      <c r="DS6" s="41"/>
      <c r="DT6" s="41"/>
      <c r="DU6" s="41"/>
      <c r="DV6" s="41"/>
      <c r="DW6" s="41"/>
      <c r="DX6" s="41"/>
      <c r="DY6" s="41"/>
      <c r="DZ6" s="41">
        <v>1.14E-3</v>
      </c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</row>
    <row r="7" spans="1:215" s="42" customFormat="1">
      <c r="A7" s="40">
        <v>3</v>
      </c>
      <c r="B7" s="41">
        <v>1.8748046912514158E-4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>
        <v>3.3353888445965523E-4</v>
      </c>
      <c r="P7" s="41">
        <v>5.8999999999999998E-5</v>
      </c>
      <c r="Q7" s="41"/>
      <c r="R7" s="41"/>
      <c r="S7" s="41"/>
      <c r="T7" s="41"/>
      <c r="U7" s="41"/>
      <c r="V7" s="41"/>
      <c r="W7" s="41"/>
      <c r="X7" s="41">
        <v>4.0000000000000002E-4</v>
      </c>
      <c r="Y7" s="41"/>
      <c r="Z7" s="41"/>
      <c r="AA7" s="41">
        <v>2.7E-4</v>
      </c>
      <c r="AB7" s="41"/>
      <c r="AC7" s="41"/>
      <c r="AD7" s="41">
        <v>9.2966666666666672E-5</v>
      </c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>
        <v>1.0033333333333334E-4</v>
      </c>
      <c r="AV7" s="41"/>
      <c r="AW7" s="41"/>
      <c r="AX7" s="41"/>
      <c r="AY7" s="41"/>
      <c r="AZ7" s="41"/>
      <c r="BA7" s="41">
        <v>2.0000000000000001E-4</v>
      </c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>
        <v>1E-3</v>
      </c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</row>
    <row r="8" spans="1:215" s="42" customFormat="1">
      <c r="A8" s="40">
        <v>4</v>
      </c>
      <c r="B8" s="41">
        <v>1.1840195694060023E-4</v>
      </c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>
        <v>3.2000000000000003E-4</v>
      </c>
      <c r="P8" s="43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>
        <v>7.9300000000000003E-5</v>
      </c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>
        <v>1.3023959363441052E-4</v>
      </c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>
        <v>5.3109444723337801E-4</v>
      </c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</row>
    <row r="9" spans="1:215" s="42" customFormat="1">
      <c r="A9" s="40">
        <v>5</v>
      </c>
      <c r="B9" s="41">
        <v>7.8689071982380551E-5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>
        <v>1.6000000000000001E-4</v>
      </c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</row>
    <row r="10" spans="1:215" s="42" customFormat="1">
      <c r="A10" s="40">
        <v>6</v>
      </c>
      <c r="B10" s="41">
        <v>7.8076156813452146E-5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>
        <v>6.0000000000000002E-5</v>
      </c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</row>
    <row r="11" spans="1:215" s="42" customFormat="1">
      <c r="A11" s="40">
        <v>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</row>
    <row r="12" spans="1:215" s="42" customFormat="1">
      <c r="A12" s="40">
        <v>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</row>
    <row r="13" spans="1:215" s="42" customFormat="1">
      <c r="A13" s="40">
        <v>9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</row>
    <row r="14" spans="1:215" s="42" customFormat="1">
      <c r="A14" s="40">
        <v>10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</row>
    <row r="15" spans="1:215" s="42" customFormat="1">
      <c r="A15" s="40">
        <v>11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</row>
    <row r="16" spans="1:215" s="44" customFormat="1">
      <c r="A16" s="45">
        <v>12</v>
      </c>
    </row>
    <row r="17" spans="1:128">
      <c r="A17" s="46">
        <v>13</v>
      </c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</row>
    <row r="18" spans="1:128">
      <c r="A18" s="46">
        <v>14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</row>
    <row r="19" spans="1:128">
      <c r="A19" s="46">
        <v>15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</row>
    <row r="20" spans="1:128">
      <c r="A20" s="46">
        <v>16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</row>
    <row r="21" spans="1:128">
      <c r="A21" s="46">
        <v>17</v>
      </c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</row>
    <row r="22" spans="1:128">
      <c r="A22" s="46">
        <v>18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</row>
    <row r="23" spans="1:128">
      <c r="A23" s="46">
        <v>19</v>
      </c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</row>
    <row r="24" spans="1:128">
      <c r="A24" s="46">
        <v>20</v>
      </c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</row>
    <row r="25" spans="1:128">
      <c r="A25" s="46">
        <v>21</v>
      </c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</row>
    <row r="26" spans="1:128">
      <c r="A26" s="46">
        <v>22</v>
      </c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DX26" s="47"/>
    </row>
    <row r="27" spans="1:128">
      <c r="A27" s="46">
        <v>23</v>
      </c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DX27" s="47"/>
    </row>
    <row r="28" spans="1:128">
      <c r="A28" s="46">
        <v>24</v>
      </c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DX28" s="47"/>
    </row>
    <row r="29" spans="1:128">
      <c r="A29" s="46">
        <v>25</v>
      </c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DX29" s="47"/>
    </row>
    <row r="30" spans="1:128">
      <c r="A30" s="46">
        <v>26</v>
      </c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DX30" s="47"/>
    </row>
    <row r="31" spans="1:128">
      <c r="A31" s="46">
        <v>27</v>
      </c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DX31" s="47"/>
    </row>
    <row r="32" spans="1:128">
      <c r="A32" s="46">
        <v>28</v>
      </c>
      <c r="B32" s="48"/>
      <c r="C32" s="48"/>
      <c r="D32" s="48"/>
      <c r="E32" s="48"/>
      <c r="F32" s="48"/>
      <c r="G32" s="48"/>
      <c r="H32" s="48"/>
      <c r="I32" s="48"/>
      <c r="J32" s="49"/>
      <c r="K32" s="48"/>
      <c r="L32" s="46"/>
      <c r="M32" s="50"/>
      <c r="N32" s="51"/>
      <c r="O32" s="51"/>
      <c r="P32" s="51"/>
      <c r="Q32" s="51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DX32" s="47"/>
    </row>
    <row r="33" spans="1:467">
      <c r="A33" s="46">
        <v>29</v>
      </c>
      <c r="B33" s="48"/>
      <c r="C33" s="48"/>
      <c r="D33" s="48"/>
      <c r="E33" s="48"/>
      <c r="F33" s="48"/>
      <c r="G33" s="48"/>
      <c r="H33" s="48"/>
      <c r="I33" s="48"/>
      <c r="J33" s="49"/>
      <c r="K33" s="48"/>
      <c r="L33" s="48"/>
      <c r="M33" s="50"/>
      <c r="N33" s="51"/>
      <c r="O33" s="51"/>
      <c r="P33" s="51"/>
      <c r="Q33" s="51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DX33" s="47"/>
    </row>
    <row r="34" spans="1:467">
      <c r="A34" s="46">
        <v>30</v>
      </c>
      <c r="B34" s="48"/>
      <c r="C34" s="48"/>
      <c r="D34" s="48"/>
      <c r="E34" s="48"/>
      <c r="F34" s="48"/>
      <c r="G34" s="48"/>
      <c r="H34" s="48"/>
      <c r="I34" s="48"/>
      <c r="J34" s="49"/>
      <c r="K34" s="48"/>
      <c r="L34" s="48"/>
      <c r="M34" s="50"/>
      <c r="N34" s="51"/>
      <c r="O34" s="51"/>
      <c r="P34" s="51"/>
      <c r="Q34" s="51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DX34" s="47"/>
    </row>
    <row r="35" spans="1:467">
      <c r="A35" s="46">
        <v>31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</row>
    <row r="36" spans="1:467">
      <c r="A36" s="46">
        <v>32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</row>
    <row r="37" spans="1:467">
      <c r="A37" s="46">
        <v>33</v>
      </c>
      <c r="B37" s="52"/>
      <c r="C37" s="52"/>
      <c r="D37" s="52"/>
      <c r="E37" s="52"/>
      <c r="F37" s="52"/>
      <c r="G37" s="52"/>
      <c r="H37" s="52"/>
      <c r="I37" s="52"/>
      <c r="J37" s="52"/>
      <c r="K37" s="48"/>
      <c r="L37" s="48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</row>
    <row r="38" spans="1:467">
      <c r="A38" s="46">
        <v>34</v>
      </c>
      <c r="B38" s="52"/>
      <c r="C38" s="52"/>
      <c r="D38" s="52"/>
      <c r="E38" s="52"/>
      <c r="F38" s="52"/>
      <c r="G38" s="52"/>
      <c r="H38" s="52"/>
      <c r="I38" s="52"/>
      <c r="J38" s="52"/>
      <c r="K38" s="48"/>
      <c r="L38" s="4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</row>
    <row r="39" spans="1:467">
      <c r="A39" s="46">
        <v>35</v>
      </c>
      <c r="B39" s="52"/>
      <c r="C39" s="52"/>
      <c r="D39" s="52"/>
      <c r="E39" s="52"/>
      <c r="F39" s="52"/>
      <c r="G39" s="52"/>
      <c r="H39" s="52"/>
      <c r="I39" s="52"/>
      <c r="J39" s="52"/>
      <c r="K39" s="48"/>
      <c r="L39" s="48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</row>
    <row r="40" spans="1:467">
      <c r="A40" s="53"/>
      <c r="B40" s="54"/>
      <c r="C40" s="54"/>
      <c r="D40" s="54"/>
      <c r="E40" s="54"/>
      <c r="F40" s="54"/>
      <c r="G40" s="54"/>
      <c r="H40" s="54"/>
      <c r="I40" s="54"/>
      <c r="J40" s="49"/>
      <c r="K40" s="54"/>
      <c r="L40" s="54"/>
      <c r="M40" s="50"/>
      <c r="N40" s="51"/>
      <c r="O40" s="51"/>
      <c r="P40" s="51"/>
      <c r="Q40" s="51"/>
      <c r="R40" s="55"/>
      <c r="S40" s="55"/>
      <c r="T40" s="55"/>
      <c r="U40" s="55"/>
      <c r="V40" s="55"/>
      <c r="W40" s="56"/>
      <c r="X40" s="56"/>
      <c r="Y40" s="57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8"/>
      <c r="AN40" s="58"/>
      <c r="AO40" s="58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W40" s="55"/>
      <c r="BX40" s="55"/>
      <c r="BY40" s="55"/>
      <c r="BZ40" s="55"/>
      <c r="CA40" s="55"/>
      <c r="CB40" s="55"/>
      <c r="CC40" s="58"/>
      <c r="CD40" s="55"/>
      <c r="CE40" s="55"/>
      <c r="CF40" s="55"/>
      <c r="CG40" s="55"/>
      <c r="CH40" s="55"/>
      <c r="CI40" s="55"/>
      <c r="CJ40" s="59"/>
      <c r="CK40" s="59"/>
      <c r="CL40" s="55"/>
      <c r="CM40" s="55"/>
      <c r="CN40" s="55"/>
      <c r="CO40" s="55"/>
      <c r="CP40" s="55"/>
      <c r="CQ40" s="55"/>
      <c r="CR40" s="58"/>
      <c r="CS40" s="55"/>
      <c r="CT40" s="58"/>
      <c r="CU40" s="58"/>
      <c r="CV40" s="58"/>
      <c r="CW40" s="55"/>
      <c r="CX40" s="55"/>
      <c r="CY40" s="55"/>
      <c r="CZ40" s="55"/>
      <c r="DA40" s="58"/>
      <c r="DB40" s="55"/>
      <c r="DC40" s="55"/>
      <c r="DD40" s="55"/>
      <c r="DE40" s="58"/>
      <c r="DF40" s="58"/>
      <c r="DG40" s="58"/>
      <c r="DH40" s="58"/>
      <c r="DI40" s="58"/>
      <c r="DJ40" s="58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47"/>
      <c r="DY40" s="58"/>
      <c r="DZ40" s="55"/>
      <c r="EA40" s="55"/>
    </row>
    <row r="41" spans="1:467">
      <c r="A41" s="60" t="s">
        <v>30</v>
      </c>
      <c r="B41" s="53">
        <f>IF(B5="","",COUNT(B5:B39))</f>
        <v>6</v>
      </c>
      <c r="C41" s="53">
        <f t="shared" ref="C41:BN41" si="3">IF(C5="","",COUNT(C5:C39))</f>
        <v>2</v>
      </c>
      <c r="D41" s="53">
        <f t="shared" si="3"/>
        <v>2</v>
      </c>
      <c r="E41" s="53">
        <f t="shared" si="3"/>
        <v>2</v>
      </c>
      <c r="F41" s="53">
        <f t="shared" si="3"/>
        <v>2</v>
      </c>
      <c r="G41" s="53">
        <f t="shared" si="3"/>
        <v>2</v>
      </c>
      <c r="H41" s="53">
        <f t="shared" si="3"/>
        <v>1</v>
      </c>
      <c r="I41" s="53">
        <f t="shared" si="3"/>
        <v>2</v>
      </c>
      <c r="J41" s="53">
        <f t="shared" si="3"/>
        <v>1</v>
      </c>
      <c r="K41" s="53">
        <f t="shared" si="3"/>
        <v>1</v>
      </c>
      <c r="L41" s="53">
        <f t="shared" si="3"/>
        <v>1</v>
      </c>
      <c r="M41" s="53">
        <f t="shared" si="3"/>
        <v>1</v>
      </c>
      <c r="N41" s="53">
        <f t="shared" si="3"/>
        <v>1</v>
      </c>
      <c r="O41" s="53">
        <f t="shared" si="3"/>
        <v>6</v>
      </c>
      <c r="P41" s="53">
        <f t="shared" si="3"/>
        <v>3</v>
      </c>
      <c r="Q41" s="53">
        <f t="shared" si="3"/>
        <v>2</v>
      </c>
      <c r="R41" s="53">
        <f t="shared" si="3"/>
        <v>1</v>
      </c>
      <c r="S41" s="53">
        <f t="shared" si="3"/>
        <v>2</v>
      </c>
      <c r="T41" s="53">
        <f t="shared" si="3"/>
        <v>2</v>
      </c>
      <c r="U41" s="53">
        <f t="shared" si="3"/>
        <v>1</v>
      </c>
      <c r="V41" s="53">
        <f t="shared" si="3"/>
        <v>1</v>
      </c>
      <c r="W41" s="53">
        <f t="shared" si="3"/>
        <v>1</v>
      </c>
      <c r="X41" s="53">
        <f t="shared" si="3"/>
        <v>3</v>
      </c>
      <c r="Y41" s="53">
        <f t="shared" si="3"/>
        <v>2</v>
      </c>
      <c r="Z41" s="53">
        <f t="shared" si="3"/>
        <v>2</v>
      </c>
      <c r="AA41" s="53">
        <f t="shared" si="3"/>
        <v>3</v>
      </c>
      <c r="AB41" s="53">
        <f t="shared" si="3"/>
        <v>2</v>
      </c>
      <c r="AC41" s="53">
        <f t="shared" si="3"/>
        <v>2</v>
      </c>
      <c r="AD41" s="53">
        <f t="shared" si="3"/>
        <v>4</v>
      </c>
      <c r="AE41" s="53">
        <f t="shared" si="3"/>
        <v>1</v>
      </c>
      <c r="AF41" s="53">
        <f t="shared" si="3"/>
        <v>1</v>
      </c>
      <c r="AG41" s="53">
        <f t="shared" si="3"/>
        <v>1</v>
      </c>
      <c r="AH41" s="53">
        <f t="shared" si="3"/>
        <v>1</v>
      </c>
      <c r="AI41" s="53">
        <f t="shared" si="3"/>
        <v>1</v>
      </c>
      <c r="AJ41" s="53">
        <f t="shared" si="3"/>
        <v>1</v>
      </c>
      <c r="AK41" s="53">
        <f t="shared" si="3"/>
        <v>1</v>
      </c>
      <c r="AL41" s="53">
        <f t="shared" si="3"/>
        <v>1</v>
      </c>
      <c r="AM41" s="53">
        <f t="shared" si="3"/>
        <v>1</v>
      </c>
      <c r="AN41" s="53">
        <f t="shared" si="3"/>
        <v>1</v>
      </c>
      <c r="AO41" s="53">
        <f t="shared" si="3"/>
        <v>1</v>
      </c>
      <c r="AP41" s="53">
        <f t="shared" si="3"/>
        <v>2</v>
      </c>
      <c r="AQ41" s="53">
        <f t="shared" si="3"/>
        <v>1</v>
      </c>
      <c r="AR41" s="53">
        <f t="shared" si="3"/>
        <v>1</v>
      </c>
      <c r="AS41" s="53">
        <f t="shared" si="3"/>
        <v>1</v>
      </c>
      <c r="AT41" s="53">
        <f t="shared" si="3"/>
        <v>1</v>
      </c>
      <c r="AU41" s="53">
        <f t="shared" si="3"/>
        <v>3</v>
      </c>
      <c r="AV41" s="53">
        <f t="shared" si="3"/>
        <v>1</v>
      </c>
      <c r="AW41" s="53">
        <f t="shared" si="3"/>
        <v>1</v>
      </c>
      <c r="AX41" s="53">
        <f t="shared" si="3"/>
        <v>1</v>
      </c>
      <c r="AY41" s="53">
        <f t="shared" si="3"/>
        <v>1</v>
      </c>
      <c r="AZ41" s="53">
        <f t="shared" si="3"/>
        <v>1</v>
      </c>
      <c r="BA41" s="53">
        <f t="shared" si="3"/>
        <v>4</v>
      </c>
      <c r="BB41" s="53">
        <f t="shared" si="3"/>
        <v>1</v>
      </c>
      <c r="BC41" s="53">
        <f t="shared" si="3"/>
        <v>2</v>
      </c>
      <c r="BD41" s="53">
        <f t="shared" si="3"/>
        <v>1</v>
      </c>
      <c r="BE41" s="53">
        <f t="shared" si="3"/>
        <v>1</v>
      </c>
      <c r="BF41" s="53">
        <f t="shared" si="3"/>
        <v>1</v>
      </c>
      <c r="BG41" s="53">
        <f t="shared" si="3"/>
        <v>1</v>
      </c>
      <c r="BH41" s="53">
        <f t="shared" si="3"/>
        <v>1</v>
      </c>
      <c r="BI41" s="53">
        <f t="shared" si="3"/>
        <v>2</v>
      </c>
      <c r="BJ41" s="53">
        <f t="shared" si="3"/>
        <v>2</v>
      </c>
      <c r="BK41" s="53">
        <f t="shared" si="3"/>
        <v>1</v>
      </c>
      <c r="BL41" s="53">
        <f t="shared" si="3"/>
        <v>1</v>
      </c>
      <c r="BM41" s="53">
        <f t="shared" si="3"/>
        <v>1</v>
      </c>
      <c r="BN41" s="53">
        <f t="shared" si="3"/>
        <v>1</v>
      </c>
      <c r="BO41" s="53">
        <f t="shared" ref="BO41:DZ41" si="4">IF(BO5="","",COUNT(BO5:BO39))</f>
        <v>1</v>
      </c>
      <c r="BP41" s="53">
        <f t="shared" si="4"/>
        <v>1</v>
      </c>
      <c r="BQ41" s="53">
        <f t="shared" si="4"/>
        <v>1</v>
      </c>
      <c r="BR41" s="53">
        <f t="shared" si="4"/>
        <v>1</v>
      </c>
      <c r="BS41" s="53">
        <f t="shared" si="4"/>
        <v>1</v>
      </c>
      <c r="BT41" s="53">
        <f t="shared" si="4"/>
        <v>1</v>
      </c>
      <c r="BU41" s="53">
        <f t="shared" si="4"/>
        <v>1</v>
      </c>
      <c r="BV41" s="53">
        <f t="shared" si="4"/>
        <v>1</v>
      </c>
      <c r="BW41" s="53">
        <f t="shared" si="4"/>
        <v>1</v>
      </c>
      <c r="BX41" s="53">
        <f t="shared" si="4"/>
        <v>1</v>
      </c>
      <c r="BY41" s="53">
        <f t="shared" si="4"/>
        <v>1</v>
      </c>
      <c r="BZ41" s="53">
        <f t="shared" si="4"/>
        <v>1</v>
      </c>
      <c r="CA41" s="53">
        <f t="shared" si="4"/>
        <v>1</v>
      </c>
      <c r="CB41" s="53">
        <f t="shared" si="4"/>
        <v>1</v>
      </c>
      <c r="CC41" s="53">
        <f t="shared" si="4"/>
        <v>1</v>
      </c>
      <c r="CD41" s="53">
        <f t="shared" si="4"/>
        <v>1</v>
      </c>
      <c r="CE41" s="53">
        <f t="shared" si="4"/>
        <v>1</v>
      </c>
      <c r="CF41" s="53">
        <f t="shared" si="4"/>
        <v>1</v>
      </c>
      <c r="CG41" s="53">
        <f t="shared" si="4"/>
        <v>1</v>
      </c>
      <c r="CH41" s="53">
        <f t="shared" si="4"/>
        <v>1</v>
      </c>
      <c r="CI41" s="53">
        <f t="shared" si="4"/>
        <v>1</v>
      </c>
      <c r="CJ41" s="53">
        <f t="shared" si="4"/>
        <v>1</v>
      </c>
      <c r="CK41" s="53">
        <f t="shared" si="4"/>
        <v>1</v>
      </c>
      <c r="CL41" s="53">
        <f t="shared" si="4"/>
        <v>2</v>
      </c>
      <c r="CM41" s="53">
        <f t="shared" si="4"/>
        <v>1</v>
      </c>
      <c r="CN41" s="53">
        <f t="shared" si="4"/>
        <v>1</v>
      </c>
      <c r="CO41" s="53">
        <f t="shared" si="4"/>
        <v>1</v>
      </c>
      <c r="CP41" s="53">
        <f t="shared" si="4"/>
        <v>1</v>
      </c>
      <c r="CQ41" s="53">
        <f t="shared" si="4"/>
        <v>1</v>
      </c>
      <c r="CR41" s="53">
        <f t="shared" si="4"/>
        <v>1</v>
      </c>
      <c r="CS41" s="53">
        <f t="shared" si="4"/>
        <v>2</v>
      </c>
      <c r="CT41" s="53">
        <f t="shared" si="4"/>
        <v>2</v>
      </c>
      <c r="CU41" s="53">
        <f t="shared" si="4"/>
        <v>2</v>
      </c>
      <c r="CV41" s="53">
        <f t="shared" si="4"/>
        <v>2</v>
      </c>
      <c r="CW41" s="53">
        <f t="shared" si="4"/>
        <v>2</v>
      </c>
      <c r="CX41" s="53">
        <f t="shared" si="4"/>
        <v>1</v>
      </c>
      <c r="CY41" s="53">
        <f t="shared" si="4"/>
        <v>1</v>
      </c>
      <c r="CZ41" s="53">
        <f t="shared" si="4"/>
        <v>1</v>
      </c>
      <c r="DA41" s="53">
        <f t="shared" si="4"/>
        <v>1</v>
      </c>
      <c r="DB41" s="53">
        <f t="shared" si="4"/>
        <v>1</v>
      </c>
      <c r="DC41" s="53">
        <f t="shared" si="4"/>
        <v>1</v>
      </c>
      <c r="DD41" s="53">
        <f t="shared" si="4"/>
        <v>1</v>
      </c>
      <c r="DE41" s="53">
        <f t="shared" si="4"/>
        <v>1</v>
      </c>
      <c r="DF41" s="53">
        <f t="shared" si="4"/>
        <v>2</v>
      </c>
      <c r="DG41" s="53">
        <f t="shared" si="4"/>
        <v>1</v>
      </c>
      <c r="DH41" s="53">
        <f t="shared" si="4"/>
        <v>1</v>
      </c>
      <c r="DI41" s="53">
        <f t="shared" si="4"/>
        <v>1</v>
      </c>
      <c r="DJ41" s="53">
        <f t="shared" si="4"/>
        <v>1</v>
      </c>
      <c r="DK41" s="53">
        <f t="shared" si="4"/>
        <v>2</v>
      </c>
      <c r="DL41" s="53">
        <f t="shared" si="4"/>
        <v>2</v>
      </c>
      <c r="DM41" s="53">
        <f t="shared" si="4"/>
        <v>1</v>
      </c>
      <c r="DN41" s="53">
        <f t="shared" si="4"/>
        <v>1</v>
      </c>
      <c r="DO41" s="53">
        <f t="shared" si="4"/>
        <v>2</v>
      </c>
      <c r="DP41" s="53">
        <f t="shared" si="4"/>
        <v>1</v>
      </c>
      <c r="DQ41" s="53">
        <f t="shared" si="4"/>
        <v>1</v>
      </c>
      <c r="DR41" s="53">
        <f t="shared" si="4"/>
        <v>4</v>
      </c>
      <c r="DS41" s="53">
        <f t="shared" si="4"/>
        <v>1</v>
      </c>
      <c r="DT41" s="53">
        <f t="shared" si="4"/>
        <v>1</v>
      </c>
      <c r="DU41" s="53">
        <f t="shared" si="4"/>
        <v>1</v>
      </c>
      <c r="DV41" s="53">
        <f t="shared" si="4"/>
        <v>1</v>
      </c>
      <c r="DW41" s="53">
        <f t="shared" si="4"/>
        <v>1</v>
      </c>
      <c r="DX41" s="53">
        <f t="shared" si="4"/>
        <v>1</v>
      </c>
      <c r="DY41" s="53">
        <f t="shared" si="4"/>
        <v>1</v>
      </c>
      <c r="DZ41" s="53">
        <f t="shared" si="4"/>
        <v>2</v>
      </c>
      <c r="EA41" s="53">
        <f t="shared" ref="EA41:GG41" si="5">IF(EA5="","",COUNT(EA5:EA39))</f>
        <v>1</v>
      </c>
      <c r="EB41" s="53" t="str">
        <f t="shared" si="5"/>
        <v/>
      </c>
      <c r="EC41" s="53" t="str">
        <f t="shared" si="5"/>
        <v/>
      </c>
      <c r="ED41" s="53" t="str">
        <f t="shared" si="5"/>
        <v/>
      </c>
      <c r="EE41" s="53" t="str">
        <f t="shared" si="5"/>
        <v/>
      </c>
      <c r="EF41" s="53" t="str">
        <f t="shared" si="5"/>
        <v/>
      </c>
      <c r="EG41" s="53" t="str">
        <f t="shared" si="5"/>
        <v/>
      </c>
      <c r="EH41" s="53" t="str">
        <f t="shared" si="5"/>
        <v/>
      </c>
      <c r="EI41" s="53" t="str">
        <f t="shared" si="5"/>
        <v/>
      </c>
      <c r="EJ41" s="53" t="str">
        <f t="shared" si="5"/>
        <v/>
      </c>
      <c r="EK41" s="53" t="str">
        <f t="shared" si="5"/>
        <v/>
      </c>
      <c r="EL41" s="53" t="str">
        <f t="shared" si="5"/>
        <v/>
      </c>
      <c r="EM41" s="53" t="str">
        <f t="shared" si="5"/>
        <v/>
      </c>
      <c r="EN41" s="53" t="str">
        <f t="shared" si="5"/>
        <v/>
      </c>
      <c r="EO41" s="53" t="str">
        <f t="shared" si="5"/>
        <v/>
      </c>
      <c r="EP41" s="53" t="str">
        <f t="shared" si="5"/>
        <v/>
      </c>
      <c r="EQ41" s="53" t="str">
        <f t="shared" si="5"/>
        <v/>
      </c>
      <c r="ER41" s="53" t="str">
        <f t="shared" si="5"/>
        <v/>
      </c>
      <c r="ES41" s="53" t="str">
        <f t="shared" si="5"/>
        <v/>
      </c>
      <c r="ET41" s="53" t="str">
        <f t="shared" si="5"/>
        <v/>
      </c>
      <c r="EU41" s="53" t="str">
        <f t="shared" si="5"/>
        <v/>
      </c>
      <c r="EV41" s="53" t="str">
        <f t="shared" si="5"/>
        <v/>
      </c>
      <c r="EW41" s="53" t="str">
        <f t="shared" si="5"/>
        <v/>
      </c>
      <c r="EX41" s="53" t="str">
        <f t="shared" si="5"/>
        <v/>
      </c>
      <c r="EY41" s="53" t="str">
        <f t="shared" si="5"/>
        <v/>
      </c>
      <c r="EZ41" s="53" t="str">
        <f t="shared" si="5"/>
        <v/>
      </c>
      <c r="FA41" s="53" t="str">
        <f t="shared" si="5"/>
        <v/>
      </c>
      <c r="FB41" s="53" t="str">
        <f t="shared" si="5"/>
        <v/>
      </c>
      <c r="FC41" s="53" t="str">
        <f t="shared" si="5"/>
        <v/>
      </c>
      <c r="FD41" s="53" t="str">
        <f t="shared" si="5"/>
        <v/>
      </c>
      <c r="FE41" s="53" t="str">
        <f t="shared" si="5"/>
        <v/>
      </c>
      <c r="FF41" s="53" t="str">
        <f t="shared" si="5"/>
        <v/>
      </c>
      <c r="FG41" s="53" t="str">
        <f t="shared" si="5"/>
        <v/>
      </c>
      <c r="FH41" s="53" t="str">
        <f t="shared" si="5"/>
        <v/>
      </c>
      <c r="FI41" s="53" t="str">
        <f t="shared" si="5"/>
        <v/>
      </c>
      <c r="FJ41" s="53" t="str">
        <f t="shared" si="5"/>
        <v/>
      </c>
      <c r="FK41" s="53" t="str">
        <f t="shared" si="5"/>
        <v/>
      </c>
      <c r="FL41" s="53" t="str">
        <f t="shared" si="5"/>
        <v/>
      </c>
      <c r="FM41" s="53" t="str">
        <f t="shared" si="5"/>
        <v/>
      </c>
      <c r="FN41" s="53" t="str">
        <f t="shared" si="5"/>
        <v/>
      </c>
      <c r="FO41" s="53" t="str">
        <f t="shared" si="5"/>
        <v/>
      </c>
      <c r="FP41" s="53" t="str">
        <f t="shared" si="5"/>
        <v/>
      </c>
      <c r="FQ41" s="53" t="str">
        <f t="shared" si="5"/>
        <v/>
      </c>
      <c r="FR41" s="53" t="str">
        <f t="shared" si="5"/>
        <v/>
      </c>
      <c r="FS41" s="53" t="str">
        <f t="shared" si="5"/>
        <v/>
      </c>
      <c r="FT41" s="53" t="str">
        <f t="shared" si="5"/>
        <v/>
      </c>
      <c r="FU41" s="53" t="str">
        <f t="shared" si="5"/>
        <v/>
      </c>
      <c r="FV41" s="53" t="str">
        <f t="shared" si="5"/>
        <v/>
      </c>
      <c r="FW41" s="53" t="str">
        <f t="shared" si="5"/>
        <v/>
      </c>
      <c r="FX41" s="53" t="str">
        <f t="shared" si="5"/>
        <v/>
      </c>
      <c r="FY41" s="53" t="str">
        <f t="shared" si="5"/>
        <v/>
      </c>
      <c r="FZ41" s="53" t="str">
        <f t="shared" si="5"/>
        <v/>
      </c>
      <c r="GA41" s="53" t="str">
        <f t="shared" si="5"/>
        <v/>
      </c>
      <c r="GB41" s="53" t="str">
        <f t="shared" si="5"/>
        <v/>
      </c>
      <c r="GC41" s="53" t="str">
        <f t="shared" si="5"/>
        <v/>
      </c>
      <c r="GD41" s="53" t="str">
        <f t="shared" si="5"/>
        <v/>
      </c>
      <c r="GE41" s="53" t="str">
        <f t="shared" si="5"/>
        <v/>
      </c>
      <c r="GF41" s="53" t="str">
        <f t="shared" si="5"/>
        <v/>
      </c>
      <c r="GG41" s="53" t="str">
        <f t="shared" si="5"/>
        <v/>
      </c>
    </row>
    <row r="42" spans="1:467" s="61" customFormat="1">
      <c r="A42" s="293" t="s">
        <v>780</v>
      </c>
      <c r="Q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</row>
    <row r="43" spans="1:467">
      <c r="A43" s="62" t="s">
        <v>31</v>
      </c>
      <c r="B43" s="63"/>
      <c r="C43" s="64">
        <f>COUNT(B58:GG58)</f>
        <v>130</v>
      </c>
      <c r="D43" s="64"/>
      <c r="E43" s="65" t="s">
        <v>32</v>
      </c>
      <c r="F43" s="66"/>
      <c r="G43" s="53"/>
      <c r="H43" s="53"/>
      <c r="I43" s="53"/>
      <c r="J43" s="53"/>
      <c r="K43" s="53"/>
      <c r="L43" s="53"/>
      <c r="W43"/>
      <c r="X43"/>
      <c r="Y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467">
      <c r="A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W44"/>
      <c r="X44"/>
      <c r="Y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467">
      <c r="A45" s="53"/>
      <c r="C45" s="53"/>
      <c r="D45" s="53"/>
      <c r="E45" s="53"/>
      <c r="F45" s="53"/>
      <c r="G45" s="53"/>
      <c r="H45" s="53"/>
      <c r="I45" s="52"/>
      <c r="J45" s="52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467">
      <c r="A46" s="62" t="s">
        <v>33</v>
      </c>
      <c r="B46" s="63"/>
      <c r="C46" s="67">
        <f>SUM(B41:GG41)</f>
        <v>185</v>
      </c>
      <c r="D46" s="67"/>
      <c r="E46" s="68" t="s">
        <v>34</v>
      </c>
      <c r="F46" s="53" t="s">
        <v>35</v>
      </c>
      <c r="G46" s="53"/>
      <c r="H46" s="53"/>
      <c r="I46" s="53"/>
      <c r="J46" s="53"/>
      <c r="Q46" s="368" t="s">
        <v>36</v>
      </c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467">
      <c r="A47" s="53"/>
      <c r="C47" s="53"/>
      <c r="D47" s="53"/>
      <c r="E47" s="53"/>
      <c r="F47" s="53"/>
      <c r="G47" s="53"/>
      <c r="H47" s="53"/>
      <c r="I47" s="53"/>
      <c r="J47" s="53"/>
      <c r="Q47" s="369"/>
    </row>
    <row r="48" spans="1:467">
      <c r="A48" s="53"/>
      <c r="C48" s="53"/>
      <c r="D48" s="53"/>
      <c r="E48" s="53"/>
      <c r="F48" s="53"/>
      <c r="G48" s="53"/>
      <c r="H48" s="53"/>
      <c r="I48" s="53"/>
      <c r="J48" s="53"/>
      <c r="BK48" s="53"/>
    </row>
    <row r="49" spans="1:189">
      <c r="A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</row>
    <row r="50" spans="1:189">
      <c r="A50" s="53"/>
      <c r="C50" s="53"/>
      <c r="D50" s="53"/>
      <c r="E50" s="53"/>
      <c r="F50" s="53"/>
      <c r="G50" s="53"/>
      <c r="H50" s="53"/>
      <c r="I50" s="52"/>
      <c r="J50" s="52"/>
      <c r="AR50" s="53"/>
      <c r="AS50" s="53"/>
      <c r="AT50" s="53"/>
      <c r="AU50" s="53"/>
    </row>
    <row r="51" spans="1:189">
      <c r="A51" s="53"/>
      <c r="C51" s="69">
        <f>C46-1</f>
        <v>184</v>
      </c>
      <c r="D51" s="69"/>
      <c r="E51" s="53" t="s">
        <v>37</v>
      </c>
      <c r="F51" s="53"/>
      <c r="G51" s="53"/>
      <c r="H51" s="53"/>
      <c r="I51" s="52"/>
      <c r="J51" s="52"/>
    </row>
    <row r="52" spans="1:189">
      <c r="A52" s="53"/>
      <c r="B52" s="53"/>
      <c r="C52" s="53"/>
      <c r="D52" s="53"/>
      <c r="E52" s="53"/>
      <c r="F52" s="53"/>
      <c r="G52" s="53"/>
      <c r="H52" s="53"/>
      <c r="I52" s="52"/>
      <c r="J52" s="52"/>
    </row>
    <row r="53" spans="1:189">
      <c r="A53" s="53"/>
      <c r="B53" s="53"/>
      <c r="C53" s="53"/>
      <c r="D53" s="53"/>
      <c r="E53" s="53"/>
      <c r="F53" s="53"/>
      <c r="G53" s="53"/>
      <c r="H53" s="53"/>
      <c r="I53" s="52"/>
      <c r="J53" s="52"/>
    </row>
    <row r="54" spans="1:189">
      <c r="A54" s="53"/>
      <c r="B54" s="53"/>
      <c r="C54" s="53"/>
      <c r="D54" s="53"/>
      <c r="E54" s="53"/>
      <c r="F54" s="53"/>
      <c r="G54" s="53"/>
      <c r="H54" s="53"/>
      <c r="I54" s="52"/>
      <c r="J54" s="52"/>
    </row>
    <row r="55" spans="1:189">
      <c r="A55" s="53"/>
      <c r="B55" s="53"/>
      <c r="C55" s="53"/>
      <c r="D55" s="53"/>
      <c r="E55" s="53"/>
      <c r="F55" s="53"/>
      <c r="G55" s="70"/>
      <c r="H55" s="53"/>
      <c r="I55" s="52"/>
      <c r="J55" s="52"/>
    </row>
    <row r="56" spans="1:189">
      <c r="A56" s="60" t="s">
        <v>38</v>
      </c>
      <c r="B56" s="53"/>
      <c r="C56" s="53"/>
      <c r="D56" s="53"/>
      <c r="E56" s="53"/>
      <c r="F56" s="53"/>
      <c r="G56" s="53"/>
      <c r="H56" s="53"/>
      <c r="I56" s="52"/>
      <c r="J56" s="52"/>
    </row>
    <row r="57" spans="1:189">
      <c r="A57" s="53"/>
      <c r="B57" s="53"/>
      <c r="C57" s="53"/>
      <c r="D57" s="53"/>
      <c r="E57" s="53"/>
      <c r="F57" s="53"/>
      <c r="G57" s="53"/>
      <c r="H57" s="53"/>
      <c r="I57" s="52"/>
      <c r="J57" s="52"/>
      <c r="BK57" s="61"/>
    </row>
    <row r="58" spans="1:189">
      <c r="A58" s="53" t="s">
        <v>39</v>
      </c>
      <c r="B58" s="61">
        <f t="shared" ref="B58:BM58" si="6">IF(B5="","",B5)</f>
        <v>1.2872827435455452E-5</v>
      </c>
      <c r="C58" s="61">
        <f t="shared" si="6"/>
        <v>1.9266666666666666E-5</v>
      </c>
      <c r="D58" s="61">
        <f t="shared" si="6"/>
        <v>1.9266666666666666E-5</v>
      </c>
      <c r="E58" s="61">
        <f t="shared" si="6"/>
        <v>2.1185903639433637E-5</v>
      </c>
      <c r="F58" s="61">
        <f t="shared" si="6"/>
        <v>2.4700000000000001E-5</v>
      </c>
      <c r="G58" s="61">
        <f t="shared" si="6"/>
        <v>2.5523812469302678E-5</v>
      </c>
      <c r="H58" s="61">
        <f t="shared" si="6"/>
        <v>2.5999999999999998E-5</v>
      </c>
      <c r="I58" s="61">
        <f t="shared" si="6"/>
        <v>3.2174808236304253E-5</v>
      </c>
      <c r="J58" s="61">
        <f t="shared" si="6"/>
        <v>3.22351137231214E-5</v>
      </c>
      <c r="K58" s="61">
        <f t="shared" si="6"/>
        <v>3.22351137231214E-5</v>
      </c>
      <c r="L58" s="61">
        <f t="shared" si="6"/>
        <v>3.3865993091824855E-5</v>
      </c>
      <c r="M58" s="61">
        <f t="shared" si="6"/>
        <v>3.3865993091824855E-5</v>
      </c>
      <c r="N58" s="61">
        <f t="shared" si="6"/>
        <v>3.5766466360855867E-5</v>
      </c>
      <c r="O58" s="61">
        <f t="shared" si="6"/>
        <v>3.6081010741494353E-5</v>
      </c>
      <c r="P58" s="61">
        <f t="shared" si="6"/>
        <v>3.8000000000000002E-5</v>
      </c>
      <c r="Q58" s="61">
        <f t="shared" si="6"/>
        <v>4.0966666666666669E-5</v>
      </c>
      <c r="R58" s="61">
        <f t="shared" si="6"/>
        <v>4.239954027850413E-5</v>
      </c>
      <c r="S58" s="61">
        <f t="shared" si="6"/>
        <v>5.0000000000000002E-5</v>
      </c>
      <c r="T58" s="61">
        <f t="shared" si="6"/>
        <v>5.0000000000000002E-5</v>
      </c>
      <c r="U58" s="61">
        <f t="shared" si="6"/>
        <v>5.6008863293497171E-5</v>
      </c>
      <c r="V58" s="61">
        <f t="shared" si="6"/>
        <v>5.6499999999999998E-5</v>
      </c>
      <c r="W58" s="61">
        <f t="shared" si="6"/>
        <v>6.2094025539701585E-5</v>
      </c>
      <c r="X58" s="61">
        <f t="shared" si="6"/>
        <v>6.5138924540459597E-5</v>
      </c>
      <c r="Y58" s="61">
        <f t="shared" si="6"/>
        <v>6.666666666666667E-5</v>
      </c>
      <c r="Z58" s="61">
        <f t="shared" si="6"/>
        <v>6.8939832141421862E-5</v>
      </c>
      <c r="AA58" s="61">
        <f t="shared" si="6"/>
        <v>7.2108461727332144E-5</v>
      </c>
      <c r="AB58" s="61">
        <f t="shared" si="6"/>
        <v>7.3156720274684963E-5</v>
      </c>
      <c r="AC58" s="61">
        <f t="shared" si="6"/>
        <v>7.3333333333333331E-5</v>
      </c>
      <c r="AD58" s="61">
        <f t="shared" si="6"/>
        <v>7.5416666666666666E-5</v>
      </c>
      <c r="AE58" s="61">
        <f t="shared" si="6"/>
        <v>7.6236903942463802E-5</v>
      </c>
      <c r="AF58" s="61">
        <f t="shared" si="6"/>
        <v>7.6400778323059757E-5</v>
      </c>
      <c r="AG58" s="61">
        <f t="shared" si="6"/>
        <v>7.6666666666666669E-5</v>
      </c>
      <c r="AH58" s="61">
        <f t="shared" si="6"/>
        <v>7.6840887569638069E-5</v>
      </c>
      <c r="AI58" s="61">
        <f t="shared" si="6"/>
        <v>7.6840887569638069E-5</v>
      </c>
      <c r="AJ58" s="61">
        <f t="shared" si="6"/>
        <v>7.8766681379477131E-5</v>
      </c>
      <c r="AK58" s="61">
        <f t="shared" si="6"/>
        <v>7.8766681379477131E-5</v>
      </c>
      <c r="AL58" s="61">
        <f t="shared" si="6"/>
        <v>7.8766681379477131E-5</v>
      </c>
      <c r="AM58" s="61">
        <f t="shared" si="6"/>
        <v>7.8766681379477131E-5</v>
      </c>
      <c r="AN58" s="61">
        <f t="shared" si="6"/>
        <v>8.0274153841027222E-5</v>
      </c>
      <c r="AO58" s="61">
        <f t="shared" si="6"/>
        <v>8.5239102390997849E-5</v>
      </c>
      <c r="AP58" s="61">
        <f t="shared" si="6"/>
        <v>9.3828093167331065E-5</v>
      </c>
      <c r="AQ58" s="61">
        <f t="shared" si="6"/>
        <v>9.4427057573626377E-5</v>
      </c>
      <c r="AR58" s="61">
        <f t="shared" si="6"/>
        <v>9.5966190420016908E-5</v>
      </c>
      <c r="AS58" s="61">
        <f t="shared" si="6"/>
        <v>9.5978746589312882E-5</v>
      </c>
      <c r="AT58" s="61">
        <f t="shared" si="6"/>
        <v>9.6555893080218014E-5</v>
      </c>
      <c r="AU58" s="61">
        <f t="shared" si="6"/>
        <v>9.7E-5</v>
      </c>
      <c r="AV58" s="61">
        <f t="shared" si="6"/>
        <v>1.0185307653015406E-4</v>
      </c>
      <c r="AW58" s="61">
        <f t="shared" si="6"/>
        <v>1.1E-4</v>
      </c>
      <c r="AX58" s="61">
        <f t="shared" si="6"/>
        <v>1.1019147818598461E-4</v>
      </c>
      <c r="AY58" s="61">
        <f t="shared" si="6"/>
        <v>1.1135261445682932E-4</v>
      </c>
      <c r="AZ58" s="61">
        <f t="shared" si="6"/>
        <v>1.178198173825542E-4</v>
      </c>
      <c r="BA58" s="61">
        <f t="shared" si="6"/>
        <v>1.1843833333333333E-4</v>
      </c>
      <c r="BB58" s="61">
        <f t="shared" si="6"/>
        <v>1.1939149442247827E-4</v>
      </c>
      <c r="BC58" s="61">
        <f t="shared" si="6"/>
        <v>1.2025861536760588E-4</v>
      </c>
      <c r="BD58" s="61">
        <f t="shared" si="6"/>
        <v>1.2405851099797505E-4</v>
      </c>
      <c r="BE58" s="61">
        <f t="shared" si="6"/>
        <v>1.425588125755343E-4</v>
      </c>
      <c r="BF58" s="61">
        <f t="shared" si="6"/>
        <v>1.4296170455888643E-4</v>
      </c>
      <c r="BG58" s="61">
        <f t="shared" si="6"/>
        <v>1.4673365595685493E-4</v>
      </c>
      <c r="BH58" s="61">
        <f t="shared" si="6"/>
        <v>1.4673365595685493E-4</v>
      </c>
      <c r="BI58" s="61">
        <f t="shared" si="6"/>
        <v>1.4749511877297958E-4</v>
      </c>
      <c r="BJ58" s="61">
        <f t="shared" si="6"/>
        <v>1.5349999999999999E-4</v>
      </c>
      <c r="BK58" s="61">
        <f t="shared" si="6"/>
        <v>1.5404755683334943E-4</v>
      </c>
      <c r="BL58" s="61">
        <f t="shared" si="6"/>
        <v>1.5526593032539002E-4</v>
      </c>
      <c r="BM58" s="61">
        <f t="shared" si="6"/>
        <v>1.5526593032539002E-4</v>
      </c>
      <c r="BN58" s="61">
        <f t="shared" ref="BN58:DY58" si="7">IF(BN5="","",BN5)</f>
        <v>1.5566627684618814E-4</v>
      </c>
      <c r="BO58" s="61">
        <f t="shared" si="7"/>
        <v>1.624030166840946E-4</v>
      </c>
      <c r="BP58" s="61">
        <f t="shared" si="7"/>
        <v>1.6244583360268774E-4</v>
      </c>
      <c r="BQ58" s="61">
        <f t="shared" si="7"/>
        <v>1.630606070109156E-4</v>
      </c>
      <c r="BR58" s="61">
        <f t="shared" si="7"/>
        <v>1.6321428202238091E-4</v>
      </c>
      <c r="BS58" s="61">
        <f t="shared" si="7"/>
        <v>1.7578119375756386E-4</v>
      </c>
      <c r="BT58" s="61">
        <f t="shared" si="7"/>
        <v>1.7960541830365118E-4</v>
      </c>
      <c r="BU58" s="61">
        <f t="shared" si="7"/>
        <v>1.8273986732325522E-4</v>
      </c>
      <c r="BV58" s="61">
        <f t="shared" si="7"/>
        <v>1.8535803671598547E-4</v>
      </c>
      <c r="BW58" s="61">
        <f t="shared" si="7"/>
        <v>1.8636690352363816E-4</v>
      </c>
      <c r="BX58" s="61">
        <f t="shared" si="7"/>
        <v>1.9103938330077767E-4</v>
      </c>
      <c r="BY58" s="61">
        <f t="shared" si="7"/>
        <v>1.9444687992610377E-4</v>
      </c>
      <c r="BZ58" s="61">
        <f t="shared" si="7"/>
        <v>2.1110907253864804E-4</v>
      </c>
      <c r="CA58" s="61">
        <f t="shared" si="7"/>
        <v>2.1404790232427119E-4</v>
      </c>
      <c r="CB58" s="61">
        <f t="shared" si="7"/>
        <v>2.1753161421979439E-4</v>
      </c>
      <c r="CC58" s="61">
        <f t="shared" si="7"/>
        <v>2.1783347947369278E-4</v>
      </c>
      <c r="CD58" s="61">
        <f t="shared" si="7"/>
        <v>2.2000000000000001E-4</v>
      </c>
      <c r="CE58" s="61">
        <f t="shared" si="7"/>
        <v>2.2051861560499681E-4</v>
      </c>
      <c r="CF58" s="61">
        <f t="shared" si="7"/>
        <v>2.2267496503035716E-4</v>
      </c>
      <c r="CG58" s="61">
        <f t="shared" si="7"/>
        <v>2.253718661946499E-4</v>
      </c>
      <c r="CH58" s="61">
        <f t="shared" si="7"/>
        <v>2.3684056901197341E-4</v>
      </c>
      <c r="CI58" s="61">
        <f t="shared" si="7"/>
        <v>2.4374610486427211E-4</v>
      </c>
      <c r="CJ58" s="61">
        <f t="shared" si="7"/>
        <v>2.4954833540198677E-4</v>
      </c>
      <c r="CK58" s="61">
        <f t="shared" si="7"/>
        <v>2.519679532483311E-4</v>
      </c>
      <c r="CL58" s="61">
        <f t="shared" si="7"/>
        <v>2.605774768912504E-4</v>
      </c>
      <c r="CM58" s="61">
        <f t="shared" si="7"/>
        <v>2.7302749996087084E-4</v>
      </c>
      <c r="CN58" s="61">
        <f t="shared" si="7"/>
        <v>2.7384385685413096E-4</v>
      </c>
      <c r="CO58" s="61">
        <f t="shared" si="7"/>
        <v>2.7639906975612452E-4</v>
      </c>
      <c r="CP58" s="61">
        <f t="shared" si="7"/>
        <v>2.8487699962828763E-4</v>
      </c>
      <c r="CQ58" s="61">
        <f t="shared" si="7"/>
        <v>2.8590391691690693E-4</v>
      </c>
      <c r="CR58" s="61">
        <f t="shared" si="7"/>
        <v>2.8590391691690693E-4</v>
      </c>
      <c r="CS58" s="61">
        <f t="shared" si="7"/>
        <v>2.8801368141275391E-4</v>
      </c>
      <c r="CT58" s="61">
        <f t="shared" si="7"/>
        <v>2.9533333333333337E-4</v>
      </c>
      <c r="CU58" s="61">
        <f t="shared" si="7"/>
        <v>2.9999999999999997E-4</v>
      </c>
      <c r="CV58" s="61">
        <f t="shared" si="7"/>
        <v>2.9999999999999997E-4</v>
      </c>
      <c r="CW58" s="61">
        <f t="shared" si="7"/>
        <v>2.9999999999999997E-4</v>
      </c>
      <c r="CX58" s="61">
        <f t="shared" si="7"/>
        <v>3.0150224469107306E-4</v>
      </c>
      <c r="CY58" s="61">
        <f t="shared" si="7"/>
        <v>3.0516085000127532E-4</v>
      </c>
      <c r="CZ58" s="61">
        <f t="shared" si="7"/>
        <v>3.0540492014800299E-4</v>
      </c>
      <c r="DA58" s="61">
        <f t="shared" si="7"/>
        <v>3.0597600000000001E-4</v>
      </c>
      <c r="DB58" s="61">
        <f t="shared" si="7"/>
        <v>3.1073736993613934E-4</v>
      </c>
      <c r="DC58" s="61">
        <f t="shared" si="7"/>
        <v>3.1261917495535905E-4</v>
      </c>
      <c r="DD58" s="61">
        <f t="shared" si="7"/>
        <v>3.1666490950349062E-4</v>
      </c>
      <c r="DE58" s="61">
        <f t="shared" si="7"/>
        <v>3.2635035851711166E-4</v>
      </c>
      <c r="DF58" s="61">
        <f t="shared" si="7"/>
        <v>3.3266086643067225E-4</v>
      </c>
      <c r="DG58" s="61">
        <f t="shared" si="7"/>
        <v>3.347070960925836E-4</v>
      </c>
      <c r="DH58" s="61">
        <f t="shared" si="7"/>
        <v>3.3765525141401685E-4</v>
      </c>
      <c r="DI58" s="61">
        <f t="shared" si="7"/>
        <v>3.5654215755528501E-4</v>
      </c>
      <c r="DJ58" s="61">
        <f t="shared" si="7"/>
        <v>3.5900740531135728E-4</v>
      </c>
      <c r="DK58" s="61">
        <f t="shared" si="7"/>
        <v>3.6675435864666662E-4</v>
      </c>
      <c r="DL58" s="61">
        <f t="shared" si="7"/>
        <v>3.6675435864666662E-4</v>
      </c>
      <c r="DM58" s="61">
        <f t="shared" si="7"/>
        <v>3.7307076952211804E-4</v>
      </c>
      <c r="DN58" s="61">
        <f t="shared" si="7"/>
        <v>3.7999999999999997E-4</v>
      </c>
      <c r="DO58" s="61">
        <f t="shared" si="7"/>
        <v>3.9233333333333335E-4</v>
      </c>
      <c r="DP58" s="61">
        <f t="shared" si="7"/>
        <v>3.9813778149642103E-4</v>
      </c>
      <c r="DQ58" s="61">
        <f t="shared" si="7"/>
        <v>3.9813778149642103E-4</v>
      </c>
      <c r="DR58" s="61">
        <f t="shared" si="7"/>
        <v>4.0494900932400938E-4</v>
      </c>
      <c r="DS58" s="61">
        <f t="shared" si="7"/>
        <v>4.0608274589813931E-4</v>
      </c>
      <c r="DT58" s="61">
        <f t="shared" si="7"/>
        <v>4.0999999999999999E-4</v>
      </c>
      <c r="DU58" s="61">
        <f t="shared" si="7"/>
        <v>4.1077441077441078E-4</v>
      </c>
      <c r="DV58" s="61">
        <f t="shared" si="7"/>
        <v>4.5233333333333329E-4</v>
      </c>
      <c r="DW58" s="61">
        <f t="shared" si="7"/>
        <v>4.6613654531442163E-4</v>
      </c>
      <c r="DX58" s="61">
        <f t="shared" si="7"/>
        <v>4.7688109161793369E-4</v>
      </c>
      <c r="DY58" s="61">
        <f t="shared" si="7"/>
        <v>4.8706228669869502E-4</v>
      </c>
      <c r="DZ58" s="61">
        <f t="shared" ref="DZ58:GG58" si="8">IF(DZ5="","",DZ5)</f>
        <v>5.0140548643396083E-4</v>
      </c>
      <c r="EA58" s="61">
        <f t="shared" si="8"/>
        <v>5.1266744943926886E-4</v>
      </c>
      <c r="EB58" s="61" t="str">
        <f t="shared" si="8"/>
        <v/>
      </c>
      <c r="EC58" s="61" t="str">
        <f t="shared" si="8"/>
        <v/>
      </c>
      <c r="ED58" s="61" t="str">
        <f t="shared" si="8"/>
        <v/>
      </c>
      <c r="EE58" s="61" t="str">
        <f t="shared" si="8"/>
        <v/>
      </c>
      <c r="EF58" s="61" t="str">
        <f t="shared" si="8"/>
        <v/>
      </c>
      <c r="EG58" s="61" t="str">
        <f t="shared" si="8"/>
        <v/>
      </c>
      <c r="EH58" s="61" t="str">
        <f t="shared" si="8"/>
        <v/>
      </c>
      <c r="EI58" s="61" t="str">
        <f t="shared" si="8"/>
        <v/>
      </c>
      <c r="EJ58" s="61" t="str">
        <f t="shared" si="8"/>
        <v/>
      </c>
      <c r="EK58" s="61" t="str">
        <f t="shared" si="8"/>
        <v/>
      </c>
      <c r="EL58" s="61" t="str">
        <f t="shared" si="8"/>
        <v/>
      </c>
      <c r="EM58" s="61" t="str">
        <f t="shared" si="8"/>
        <v/>
      </c>
      <c r="EN58" s="61" t="str">
        <f t="shared" si="8"/>
        <v/>
      </c>
      <c r="EO58" s="61" t="str">
        <f t="shared" si="8"/>
        <v/>
      </c>
      <c r="EP58" s="61" t="str">
        <f t="shared" si="8"/>
        <v/>
      </c>
      <c r="EQ58" s="61" t="str">
        <f t="shared" si="8"/>
        <v/>
      </c>
      <c r="ER58" s="61" t="str">
        <f t="shared" si="8"/>
        <v/>
      </c>
      <c r="ES58" s="61" t="str">
        <f t="shared" si="8"/>
        <v/>
      </c>
      <c r="ET58" s="61" t="str">
        <f t="shared" si="8"/>
        <v/>
      </c>
      <c r="EU58" s="61" t="str">
        <f t="shared" si="8"/>
        <v/>
      </c>
      <c r="EV58" s="61" t="str">
        <f t="shared" si="8"/>
        <v/>
      </c>
      <c r="EW58" s="61" t="str">
        <f t="shared" si="8"/>
        <v/>
      </c>
      <c r="EX58" s="61" t="str">
        <f t="shared" si="8"/>
        <v/>
      </c>
      <c r="EY58" s="61" t="str">
        <f t="shared" si="8"/>
        <v/>
      </c>
      <c r="EZ58" s="61" t="str">
        <f t="shared" si="8"/>
        <v/>
      </c>
      <c r="FA58" s="61" t="str">
        <f t="shared" si="8"/>
        <v/>
      </c>
      <c r="FB58" s="61" t="str">
        <f t="shared" si="8"/>
        <v/>
      </c>
      <c r="FC58" s="61" t="str">
        <f t="shared" si="8"/>
        <v/>
      </c>
      <c r="FD58" s="61" t="str">
        <f t="shared" si="8"/>
        <v/>
      </c>
      <c r="FE58" s="61" t="str">
        <f t="shared" si="8"/>
        <v/>
      </c>
      <c r="FF58" s="61" t="str">
        <f t="shared" si="8"/>
        <v/>
      </c>
      <c r="FG58" s="61" t="str">
        <f t="shared" si="8"/>
        <v/>
      </c>
      <c r="FH58" s="61" t="str">
        <f t="shared" si="8"/>
        <v/>
      </c>
      <c r="FI58" s="61" t="str">
        <f t="shared" si="8"/>
        <v/>
      </c>
      <c r="FJ58" s="61" t="str">
        <f t="shared" si="8"/>
        <v/>
      </c>
      <c r="FK58" s="61" t="str">
        <f t="shared" si="8"/>
        <v/>
      </c>
      <c r="FL58" s="61" t="str">
        <f t="shared" si="8"/>
        <v/>
      </c>
      <c r="FM58" s="61" t="str">
        <f t="shared" si="8"/>
        <v/>
      </c>
      <c r="FN58" s="61" t="str">
        <f t="shared" si="8"/>
        <v/>
      </c>
      <c r="FO58" s="61" t="str">
        <f t="shared" si="8"/>
        <v/>
      </c>
      <c r="FP58" s="61" t="str">
        <f t="shared" si="8"/>
        <v/>
      </c>
      <c r="FQ58" s="61" t="str">
        <f t="shared" si="8"/>
        <v/>
      </c>
      <c r="FR58" s="61" t="str">
        <f t="shared" si="8"/>
        <v/>
      </c>
      <c r="FS58" s="61" t="str">
        <f t="shared" si="8"/>
        <v/>
      </c>
      <c r="FT58" s="61" t="str">
        <f t="shared" si="8"/>
        <v/>
      </c>
      <c r="FU58" s="61" t="str">
        <f t="shared" si="8"/>
        <v/>
      </c>
      <c r="FV58" s="61" t="str">
        <f t="shared" si="8"/>
        <v/>
      </c>
      <c r="FW58" s="61" t="str">
        <f t="shared" si="8"/>
        <v/>
      </c>
      <c r="FX58" s="61" t="str">
        <f t="shared" si="8"/>
        <v/>
      </c>
      <c r="FY58" s="61" t="str">
        <f t="shared" si="8"/>
        <v/>
      </c>
      <c r="FZ58" s="61" t="str">
        <f t="shared" si="8"/>
        <v/>
      </c>
      <c r="GA58" s="61" t="str">
        <f t="shared" si="8"/>
        <v/>
      </c>
      <c r="GB58" s="61" t="str">
        <f t="shared" si="8"/>
        <v/>
      </c>
      <c r="GC58" s="61" t="str">
        <f t="shared" si="8"/>
        <v/>
      </c>
      <c r="GD58" s="61" t="str">
        <f t="shared" si="8"/>
        <v/>
      </c>
      <c r="GE58" s="61" t="str">
        <f t="shared" si="8"/>
        <v/>
      </c>
      <c r="GF58" s="61" t="str">
        <f t="shared" si="8"/>
        <v/>
      </c>
      <c r="GG58" s="61" t="str">
        <f t="shared" si="8"/>
        <v/>
      </c>
    </row>
    <row r="59" spans="1:189">
      <c r="A59" s="53"/>
      <c r="B59" s="53"/>
      <c r="C59" s="52"/>
      <c r="D59" s="53"/>
      <c r="E59" s="53"/>
      <c r="F59" s="53"/>
      <c r="G59" s="70"/>
      <c r="H59" s="53"/>
      <c r="I59" s="52"/>
      <c r="J59" s="53"/>
      <c r="AR59" s="61"/>
      <c r="AS59" s="61"/>
      <c r="AT59" s="61"/>
      <c r="AU59" s="61"/>
    </row>
    <row r="60" spans="1:189">
      <c r="A60" s="53"/>
      <c r="B60" s="53"/>
      <c r="C60" s="53"/>
      <c r="D60" s="53"/>
      <c r="E60" s="53"/>
      <c r="F60" s="53"/>
      <c r="G60" s="53"/>
      <c r="H60" s="53"/>
      <c r="I60" s="53"/>
      <c r="J60" s="53"/>
    </row>
    <row r="61" spans="1:189">
      <c r="A61" s="53"/>
      <c r="B61" s="53"/>
      <c r="C61" s="53"/>
      <c r="D61" s="53"/>
      <c r="E61" s="53"/>
      <c r="F61" s="53"/>
      <c r="G61" s="53"/>
      <c r="H61" s="53"/>
      <c r="I61" s="53"/>
      <c r="J61" s="53"/>
    </row>
    <row r="62" spans="1:189">
      <c r="A62" s="53"/>
      <c r="B62" s="70"/>
      <c r="C62" s="70"/>
      <c r="D62" s="70"/>
      <c r="E62" s="70"/>
      <c r="F62" s="70"/>
      <c r="G62" s="70"/>
      <c r="H62" s="70"/>
      <c r="I62" s="70"/>
      <c r="J62" s="70"/>
      <c r="K62" s="30"/>
    </row>
    <row r="63" spans="1:189">
      <c r="A63" s="53"/>
      <c r="B63" s="53"/>
      <c r="C63" s="53"/>
      <c r="D63" s="53"/>
      <c r="E63" s="53"/>
      <c r="F63" s="53"/>
      <c r="G63" s="53"/>
      <c r="H63" s="53"/>
      <c r="I63" s="53"/>
      <c r="J63" s="53"/>
    </row>
    <row r="64" spans="1:189">
      <c r="A64" s="53"/>
      <c r="B64" s="53"/>
      <c r="C64" s="53"/>
      <c r="D64" s="53"/>
      <c r="E64" s="53"/>
      <c r="F64" s="53"/>
      <c r="G64" s="53"/>
      <c r="H64" s="53"/>
      <c r="I64" s="53"/>
      <c r="J64" s="53"/>
    </row>
    <row r="65" spans="1:12">
      <c r="A65" s="53"/>
      <c r="C65" s="42">
        <f>AVERAGE(B58:GG58)</f>
        <v>1.9043604419032321E-4</v>
      </c>
      <c r="D65" s="61"/>
      <c r="E65" s="53"/>
      <c r="F65" s="53"/>
      <c r="G65" s="53"/>
      <c r="H65" s="53"/>
      <c r="I65" s="53"/>
      <c r="J65" s="53"/>
    </row>
    <row r="66" spans="1:12" ht="23.25">
      <c r="A66" s="60" t="s">
        <v>40</v>
      </c>
      <c r="B66" s="53"/>
      <c r="C66" s="53"/>
      <c r="D66" s="53"/>
      <c r="E66" s="53"/>
      <c r="F66" s="53"/>
      <c r="G66" s="71"/>
      <c r="H66" s="72" t="s">
        <v>41</v>
      </c>
      <c r="I66" s="72" t="s">
        <v>42</v>
      </c>
      <c r="J66" s="73"/>
      <c r="K66" s="73"/>
    </row>
    <row r="67" spans="1:12">
      <c r="A67" s="53"/>
      <c r="B67" s="53"/>
      <c r="C67" s="53"/>
      <c r="D67" s="53"/>
      <c r="E67" s="53"/>
      <c r="F67" s="53"/>
      <c r="G67" s="71"/>
      <c r="H67" s="71"/>
      <c r="I67" s="71"/>
      <c r="J67" s="73"/>
      <c r="K67" s="73"/>
    </row>
    <row r="68" spans="1:12">
      <c r="A68" s="53"/>
      <c r="B68" s="53"/>
      <c r="C68" s="53"/>
      <c r="D68" s="53"/>
      <c r="E68" s="53"/>
      <c r="F68" s="53"/>
      <c r="G68" s="74" t="s">
        <v>43</v>
      </c>
      <c r="H68" s="75">
        <f>SKEW(B5:GG5)</f>
        <v>0.57966535985036094</v>
      </c>
      <c r="I68" s="75" t="e">
        <f>SKEW(M64:Q66)</f>
        <v>#DIV/0!</v>
      </c>
      <c r="J68" s="73"/>
      <c r="K68" s="73"/>
    </row>
    <row r="69" spans="1:12">
      <c r="A69" s="53"/>
      <c r="B69" s="53"/>
      <c r="C69" s="53"/>
      <c r="D69" s="53"/>
      <c r="E69" s="53"/>
      <c r="F69" s="53"/>
      <c r="G69" s="74" t="s">
        <v>44</v>
      </c>
      <c r="H69" s="76">
        <f>SQRT(6/H74)</f>
        <v>0.21483446221182986</v>
      </c>
      <c r="I69" s="76" t="e">
        <f>SQRT(6/I74)</f>
        <v>#DIV/0!</v>
      </c>
      <c r="J69" s="73"/>
      <c r="K69" s="73"/>
    </row>
    <row r="70" spans="1:12">
      <c r="A70" s="60" t="s">
        <v>45</v>
      </c>
      <c r="B70" s="70"/>
      <c r="C70" s="42">
        <f>VAR(B5:GG39)</f>
        <v>3.5111285665344511E-7</v>
      </c>
      <c r="D70" s="42"/>
      <c r="E70" s="70"/>
      <c r="F70" s="70"/>
      <c r="G70" s="74" t="s">
        <v>46</v>
      </c>
      <c r="H70" s="77" t="str">
        <f>IF(H68&gt;2*H69,"non-normal","normal")</f>
        <v>non-normal</v>
      </c>
      <c r="I70" s="76" t="e">
        <f>IF(I68&gt;2*I69,"non-normal","normal")</f>
        <v>#DIV/0!</v>
      </c>
      <c r="J70" s="73"/>
      <c r="K70" s="73"/>
    </row>
    <row r="71" spans="1:12">
      <c r="A71" s="53"/>
      <c r="B71" s="53"/>
      <c r="C71" s="53"/>
      <c r="D71" s="53"/>
      <c r="E71" s="53"/>
      <c r="F71" s="53"/>
      <c r="G71" s="74" t="s">
        <v>47</v>
      </c>
      <c r="H71" s="75">
        <f>KURT(B5:GG5)</f>
        <v>-0.69913973781586014</v>
      </c>
      <c r="I71" s="75" t="e">
        <f>KURT(M64:Q66)</f>
        <v>#DIV/0!</v>
      </c>
      <c r="J71" s="73"/>
      <c r="K71" s="73"/>
    </row>
    <row r="72" spans="1:12">
      <c r="A72" s="53"/>
      <c r="B72" s="53"/>
      <c r="C72" s="53"/>
      <c r="D72" s="53"/>
      <c r="E72" s="53"/>
      <c r="F72" s="53"/>
      <c r="G72" s="74" t="s">
        <v>48</v>
      </c>
      <c r="H72" s="76">
        <f>SQRT(24/H74)</f>
        <v>0.42966892442365973</v>
      </c>
      <c r="I72" s="76" t="e">
        <f>SQRT(24/I74)</f>
        <v>#DIV/0!</v>
      </c>
      <c r="J72" s="73"/>
      <c r="K72" s="73"/>
    </row>
    <row r="73" spans="1:12">
      <c r="A73" s="53"/>
      <c r="B73" s="53"/>
      <c r="C73" s="53"/>
      <c r="D73" s="53"/>
      <c r="E73" s="53"/>
      <c r="F73" s="53"/>
      <c r="G73" s="74" t="s">
        <v>49</v>
      </c>
      <c r="H73" s="77" t="str">
        <f>IF(H71&gt;2*H72,"non-normal","normal")</f>
        <v>normal</v>
      </c>
      <c r="I73" s="76" t="e">
        <f>IF(I71&gt;2*I72,"non-normal","normal")</f>
        <v>#DIV/0!</v>
      </c>
      <c r="J73" s="73"/>
      <c r="K73" s="73"/>
    </row>
    <row r="74" spans="1:12">
      <c r="A74" s="53"/>
      <c r="B74" s="53"/>
      <c r="C74" s="53"/>
      <c r="D74" s="53"/>
      <c r="E74" s="53"/>
      <c r="F74" s="53"/>
      <c r="G74" s="74" t="s">
        <v>50</v>
      </c>
      <c r="H74" s="78">
        <f>COUNT(B5:GG5)</f>
        <v>130</v>
      </c>
      <c r="I74" s="78">
        <f>COUNT(M64:Q66)</f>
        <v>0</v>
      </c>
      <c r="J74" s="79" t="s">
        <v>51</v>
      </c>
      <c r="K74" s="80" t="s">
        <v>52</v>
      </c>
      <c r="L74" s="53"/>
    </row>
    <row r="75" spans="1:12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</row>
    <row r="76" spans="1:12">
      <c r="A76" s="53" t="s">
        <v>53</v>
      </c>
      <c r="C76" s="53">
        <v>1</v>
      </c>
      <c r="D76" s="53"/>
      <c r="E76" s="53"/>
      <c r="F76" s="53"/>
      <c r="G76" s="53"/>
      <c r="H76" s="53"/>
      <c r="I76" s="53"/>
      <c r="J76" s="53"/>
      <c r="K76" s="53"/>
      <c r="L76" s="53"/>
    </row>
    <row r="77" spans="1:12">
      <c r="A77" s="53"/>
      <c r="C77" s="53"/>
      <c r="D77" s="53"/>
      <c r="E77" s="53"/>
      <c r="F77" s="53"/>
      <c r="G77" s="53"/>
      <c r="H77" s="53"/>
      <c r="I77" s="53"/>
      <c r="J77" s="53"/>
      <c r="K77" s="53"/>
      <c r="L77" s="53"/>
    </row>
    <row r="78" spans="1:12">
      <c r="A78" s="53"/>
      <c r="C78" s="53"/>
      <c r="D78" s="53"/>
      <c r="E78" s="53"/>
      <c r="F78" s="53"/>
      <c r="G78" s="53"/>
      <c r="H78" s="53"/>
      <c r="I78" s="53"/>
      <c r="J78" s="53"/>
      <c r="K78" s="53"/>
      <c r="L78" s="53"/>
    </row>
    <row r="79" spans="1:12">
      <c r="A79" s="53" t="s">
        <v>54</v>
      </c>
      <c r="C79" s="81">
        <f>1/C43+1/C76</f>
        <v>1.0076923076923077</v>
      </c>
      <c r="D79" s="81"/>
      <c r="E79" s="81"/>
      <c r="F79" s="81"/>
      <c r="G79" s="81"/>
      <c r="H79" s="81"/>
      <c r="I79" s="81"/>
      <c r="J79" s="81"/>
      <c r="K79" s="81"/>
      <c r="L79" s="53"/>
    </row>
    <row r="80" spans="1:12">
      <c r="A80" s="53"/>
      <c r="C80" s="81"/>
      <c r="D80" s="81"/>
      <c r="E80" s="81"/>
      <c r="F80" s="81"/>
      <c r="G80" s="81"/>
      <c r="H80" s="81"/>
      <c r="I80" s="81"/>
      <c r="J80" s="81"/>
      <c r="K80" s="81"/>
      <c r="L80" s="53"/>
    </row>
    <row r="81" spans="1:12">
      <c r="A81" s="53"/>
      <c r="C81" s="81"/>
      <c r="D81" s="81"/>
      <c r="E81" s="81"/>
      <c r="F81" s="81"/>
      <c r="G81" s="81"/>
      <c r="H81" s="81"/>
      <c r="I81" s="81"/>
      <c r="J81" s="81"/>
      <c r="K81" s="81"/>
      <c r="L81" s="53"/>
    </row>
    <row r="82" spans="1:12">
      <c r="A82" s="53"/>
      <c r="C82" s="81"/>
      <c r="D82" s="81"/>
      <c r="E82" s="81"/>
      <c r="F82" s="81"/>
      <c r="G82" s="81"/>
      <c r="H82" s="81"/>
      <c r="I82" s="81"/>
      <c r="J82" s="81"/>
      <c r="K82" s="81"/>
      <c r="L82" s="53"/>
    </row>
    <row r="83" spans="1:12">
      <c r="A83" s="53" t="s">
        <v>55</v>
      </c>
      <c r="C83" s="42">
        <f>C70*C79</f>
        <v>3.5381372478154854E-7</v>
      </c>
      <c r="D83" s="42"/>
      <c r="E83" s="81"/>
      <c r="F83" s="81"/>
      <c r="G83" s="81"/>
      <c r="H83" s="81"/>
      <c r="I83" s="81"/>
      <c r="J83" s="81"/>
      <c r="K83" s="81"/>
      <c r="L83" s="53"/>
    </row>
    <row r="84" spans="1:12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</row>
    <row r="85" spans="1:12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</row>
    <row r="86" spans="1:12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</row>
    <row r="87" spans="1:12">
      <c r="A87" s="53"/>
      <c r="B87" s="53"/>
      <c r="C87" s="53"/>
      <c r="D87" s="53"/>
      <c r="E87" s="53"/>
      <c r="F87" s="53"/>
      <c r="G87" s="53"/>
      <c r="H87" s="53"/>
      <c r="I87" s="53"/>
      <c r="J87" s="53"/>
    </row>
    <row r="88" spans="1:12">
      <c r="A88" s="53"/>
      <c r="B88" s="53"/>
      <c r="C88" s="53"/>
      <c r="D88" s="53"/>
      <c r="E88" s="53"/>
      <c r="F88" s="53"/>
      <c r="G88" s="53"/>
      <c r="H88" s="53"/>
      <c r="I88" s="53"/>
      <c r="J88" s="53"/>
    </row>
    <row r="89" spans="1:12">
      <c r="A89" s="60" t="s">
        <v>56</v>
      </c>
      <c r="B89" s="53"/>
      <c r="C89" s="42">
        <f>SQRT(C83)</f>
        <v>5.9482243130328275E-4</v>
      </c>
      <c r="D89" s="53"/>
      <c r="E89" s="53"/>
      <c r="F89" s="53"/>
      <c r="G89" s="53"/>
      <c r="H89" s="53"/>
      <c r="I89" s="53"/>
      <c r="J89" s="53"/>
    </row>
    <row r="90" spans="1:12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</row>
    <row r="91" spans="1:12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</row>
    <row r="92" spans="1:12">
      <c r="A92" s="60" t="s">
        <v>57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</row>
    <row r="93" spans="1:12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</row>
    <row r="94" spans="1:12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</row>
    <row r="95" spans="1:12" ht="45">
      <c r="A95" s="53" t="s">
        <v>58</v>
      </c>
      <c r="B95" s="82" t="s">
        <v>59</v>
      </c>
      <c r="C95" s="83">
        <f>TINV(2*0.01,C51)</f>
        <v>2.34678458604784</v>
      </c>
      <c r="D95" s="84"/>
      <c r="E95" s="53" t="s">
        <v>60</v>
      </c>
      <c r="F95" s="53"/>
      <c r="G95" s="53"/>
      <c r="I95" s="53"/>
      <c r="J95" s="53"/>
      <c r="K95" s="85"/>
      <c r="L95" s="53"/>
    </row>
    <row r="96" spans="1:12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</row>
    <row r="97" spans="1:12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</row>
    <row r="98" spans="1:12">
      <c r="A98" s="266" t="s">
        <v>61</v>
      </c>
      <c r="B98" s="266"/>
      <c r="C98" s="42">
        <f>C65+C95*C89</f>
        <v>1.5863561574083675E-3</v>
      </c>
      <c r="D98" s="53" t="str">
        <f>IFERROR(IF(FIND("MM",A$1,1)&gt;0,"lb/MMBtu","lb/MW"),"lb/MW")</f>
        <v>lb/MMBtu</v>
      </c>
      <c r="E98" s="53"/>
      <c r="G98" s="53"/>
      <c r="H98" s="53"/>
      <c r="I98" s="53"/>
      <c r="J98" s="53"/>
      <c r="K98" s="53"/>
      <c r="L98" s="53"/>
    </row>
    <row r="99" spans="1:12">
      <c r="A99" s="266"/>
      <c r="B99" s="266"/>
      <c r="C99" s="266"/>
      <c r="D99" s="266"/>
      <c r="E99" s="53"/>
      <c r="F99" s="53"/>
      <c r="G99" s="53"/>
      <c r="H99" s="53"/>
      <c r="I99" s="53"/>
      <c r="J99" s="53"/>
      <c r="K99" s="53"/>
      <c r="L99" s="53"/>
    </row>
    <row r="100" spans="1:12">
      <c r="A100" s="266"/>
      <c r="B100" s="266"/>
      <c r="C100" s="266"/>
      <c r="D100" s="266"/>
      <c r="E100" s="53"/>
      <c r="F100" s="53"/>
      <c r="G100" s="53"/>
      <c r="H100" s="53"/>
      <c r="I100" s="53"/>
      <c r="J100" s="53"/>
    </row>
    <row r="101" spans="1:12">
      <c r="A101" s="266"/>
      <c r="B101" s="266"/>
      <c r="C101" s="266"/>
      <c r="D101" s="266"/>
      <c r="E101" s="53"/>
      <c r="F101" s="53"/>
      <c r="G101" s="53"/>
      <c r="H101" s="53"/>
      <c r="I101" s="53"/>
      <c r="J101" s="53"/>
    </row>
    <row r="102" spans="1:12">
      <c r="A102" s="53" t="s">
        <v>165</v>
      </c>
      <c r="B102" s="86" t="s">
        <v>760</v>
      </c>
      <c r="C102" s="42">
        <f>IFERROR(IF(FIND("MM",B1,1)&gt;0,VLOOKUP(A102,'[1]Summary_Pet Coke'!$A$70:$F$88,6,FALSE),VLOOKUP(A102,'[1]Summary_Pet Coke'!$A$70:$G$88,7,FALSE)),VLOOKUP(A102,'[1]Summary_Pet Coke'!$A$70:$G$88,7,FALSE))</f>
        <v>4.0000000000000002E-4</v>
      </c>
      <c r="D102" s="53" t="str">
        <f>IFERROR(IF(FIND("MM",A$1,1)&gt;0,"lb/MMBtu","lb/MW"),"lb/MW")</f>
        <v>lb/MMBtu</v>
      </c>
      <c r="E102" s="53"/>
      <c r="F102" s="53"/>
      <c r="G102" s="53"/>
      <c r="H102" s="53"/>
      <c r="I102" s="53"/>
      <c r="J102" s="53"/>
    </row>
    <row r="103" spans="1:12">
      <c r="A103" s="53"/>
      <c r="B103" s="53"/>
      <c r="C103" s="53"/>
      <c r="D103" s="53"/>
      <c r="E103" s="53"/>
      <c r="F103" s="53"/>
      <c r="G103" s="53"/>
      <c r="H103" s="53"/>
      <c r="I103" s="53"/>
      <c r="J103" s="53"/>
    </row>
    <row r="104" spans="1:12">
      <c r="A104" s="53"/>
      <c r="B104" s="53" t="s">
        <v>776</v>
      </c>
      <c r="C104" s="42">
        <f>IFERROR(IF(FIND("MM",B1,1)&gt;0,IF(C98&lt;C102,C102*1,C98*1),IF(C98&lt;C102,C102*1,C98*1)),IF(C98&lt;C102,C102*1,C98*1))</f>
        <v>1.5863561574083675E-3</v>
      </c>
      <c r="D104" s="53" t="str">
        <f>IFERROR(IF(FIND("MM",A$1,1)&gt;0,"lb/MMBtu","lb/MW"),"lb/MW")</f>
        <v>lb/MMBtu</v>
      </c>
      <c r="E104" s="53"/>
      <c r="F104" s="53"/>
      <c r="G104" s="53"/>
      <c r="H104" s="53"/>
      <c r="I104" s="53"/>
      <c r="J104" s="53"/>
    </row>
    <row r="105" spans="1:12">
      <c r="A105" s="53"/>
      <c r="B105" s="87"/>
      <c r="C105" s="53"/>
      <c r="D105" s="53"/>
      <c r="E105" s="53"/>
      <c r="F105" s="53"/>
      <c r="G105" s="53"/>
      <c r="H105" s="53"/>
      <c r="I105" s="53"/>
      <c r="J105" s="53"/>
    </row>
    <row r="106" spans="1:12">
      <c r="A106" s="88" t="s">
        <v>62</v>
      </c>
      <c r="B106" s="53"/>
      <c r="C106" s="53"/>
      <c r="D106" s="53"/>
      <c r="E106" s="53"/>
      <c r="F106" s="53"/>
      <c r="G106" s="53"/>
      <c r="H106" s="53"/>
      <c r="I106" s="53"/>
      <c r="J106" s="53"/>
    </row>
    <row r="107" spans="1:12">
      <c r="A107" s="53"/>
      <c r="B107" s="53"/>
      <c r="C107" s="53"/>
      <c r="D107" s="53"/>
      <c r="E107" s="53"/>
      <c r="F107" s="53"/>
      <c r="G107" s="53"/>
      <c r="H107" s="53"/>
      <c r="I107" s="53"/>
      <c r="J107" s="53"/>
    </row>
    <row r="108" spans="1:12">
      <c r="A108" s="53">
        <f>PERCENTILE($B$5:$GG$5,0.25)</f>
        <v>7.6840887569638069E-5</v>
      </c>
      <c r="B108" s="53" t="s">
        <v>63</v>
      </c>
      <c r="C108" s="53"/>
      <c r="D108" s="53"/>
      <c r="E108" s="53"/>
      <c r="F108" s="53"/>
      <c r="G108" s="53"/>
      <c r="H108" s="53"/>
      <c r="I108" s="53"/>
      <c r="J108" s="53"/>
    </row>
    <row r="109" spans="1:12">
      <c r="A109" s="53">
        <f>PERCENTILE($B$5:$GG$5,0.75)</f>
        <v>2.9883333333333335E-4</v>
      </c>
      <c r="B109" s="53" t="s">
        <v>64</v>
      </c>
      <c r="C109" s="53"/>
      <c r="D109" s="53"/>
      <c r="E109" s="53"/>
      <c r="F109" s="53"/>
      <c r="G109" s="53"/>
      <c r="H109" s="53"/>
      <c r="I109" s="53"/>
      <c r="J109" s="53"/>
    </row>
    <row r="110" spans="1:12">
      <c r="A110" s="53">
        <f>A109-A108</f>
        <v>2.2199244576369528E-4</v>
      </c>
      <c r="B110" s="53" t="s">
        <v>65</v>
      </c>
      <c r="C110" s="53"/>
      <c r="D110" s="53"/>
      <c r="E110" s="53"/>
      <c r="F110" s="53"/>
      <c r="G110" s="53"/>
      <c r="H110" s="53"/>
      <c r="I110" s="53"/>
      <c r="J110" s="53"/>
    </row>
    <row r="111" spans="1:12">
      <c r="A111" s="53"/>
      <c r="B111" s="53"/>
      <c r="C111" s="53"/>
      <c r="D111" s="53"/>
      <c r="E111" s="53"/>
      <c r="F111" s="53"/>
      <c r="G111" s="53"/>
      <c r="H111" s="53"/>
      <c r="I111" s="53"/>
      <c r="J111" s="53"/>
    </row>
    <row r="112" spans="1:12">
      <c r="A112" s="53"/>
      <c r="B112" s="53"/>
      <c r="C112" s="53"/>
      <c r="D112" s="53"/>
      <c r="E112" s="53"/>
      <c r="F112" s="53"/>
      <c r="G112" s="53"/>
      <c r="H112" s="53"/>
      <c r="I112" s="53"/>
      <c r="J112" s="53"/>
    </row>
    <row r="113" spans="1:189">
      <c r="A113" s="53" t="s">
        <v>66</v>
      </c>
      <c r="B113" s="53" t="str">
        <f>IF(COUNT(B5:B39)&gt;1,IF(MAX(B5:B39)&gt;100*MIN(B5:B39),"Gross Outlier",""),"")</f>
        <v/>
      </c>
      <c r="C113" s="53" t="str">
        <f t="shared" ref="C113:BN113" si="9">IF(COUNT(C5:C39)&gt;1,IF(MAX(C5:C39)&gt;100*MIN(C5:C39),"Gross Outlier",""),"")</f>
        <v/>
      </c>
      <c r="D113" s="53" t="str">
        <f t="shared" si="9"/>
        <v/>
      </c>
      <c r="E113" s="53" t="str">
        <f t="shared" si="9"/>
        <v/>
      </c>
      <c r="F113" s="53" t="str">
        <f t="shared" si="9"/>
        <v/>
      </c>
      <c r="G113" s="53" t="str">
        <f t="shared" si="9"/>
        <v/>
      </c>
      <c r="H113" s="53" t="str">
        <f t="shared" si="9"/>
        <v/>
      </c>
      <c r="I113" s="53" t="str">
        <f t="shared" si="9"/>
        <v/>
      </c>
      <c r="J113" s="53" t="str">
        <f t="shared" si="9"/>
        <v/>
      </c>
      <c r="K113" s="53" t="str">
        <f t="shared" si="9"/>
        <v/>
      </c>
      <c r="L113" s="53" t="str">
        <f t="shared" si="9"/>
        <v/>
      </c>
      <c r="M113" s="53" t="str">
        <f t="shared" si="9"/>
        <v/>
      </c>
      <c r="N113" s="53" t="str">
        <f t="shared" si="9"/>
        <v/>
      </c>
      <c r="O113" s="53" t="str">
        <f t="shared" si="9"/>
        <v/>
      </c>
      <c r="P113" s="53" t="str">
        <f t="shared" si="9"/>
        <v/>
      </c>
      <c r="Q113" s="53" t="str">
        <f t="shared" si="9"/>
        <v/>
      </c>
      <c r="R113" s="53" t="str">
        <f t="shared" si="9"/>
        <v/>
      </c>
      <c r="S113" s="53" t="str">
        <f t="shared" si="9"/>
        <v/>
      </c>
      <c r="T113" s="53" t="str">
        <f t="shared" si="9"/>
        <v/>
      </c>
      <c r="U113" s="53" t="str">
        <f t="shared" si="9"/>
        <v/>
      </c>
      <c r="V113" s="53" t="str">
        <f t="shared" si="9"/>
        <v/>
      </c>
      <c r="W113" s="53" t="str">
        <f t="shared" si="9"/>
        <v/>
      </c>
      <c r="X113" s="53" t="str">
        <f t="shared" si="9"/>
        <v/>
      </c>
      <c r="Y113" s="53" t="str">
        <f t="shared" si="9"/>
        <v/>
      </c>
      <c r="Z113" s="53" t="str">
        <f t="shared" si="9"/>
        <v/>
      </c>
      <c r="AA113" s="53" t="str">
        <f t="shared" si="9"/>
        <v/>
      </c>
      <c r="AB113" s="53" t="str">
        <f t="shared" si="9"/>
        <v/>
      </c>
      <c r="AC113" s="53" t="str">
        <f t="shared" si="9"/>
        <v/>
      </c>
      <c r="AD113" s="53" t="str">
        <f t="shared" si="9"/>
        <v/>
      </c>
      <c r="AE113" s="53" t="str">
        <f t="shared" si="9"/>
        <v/>
      </c>
      <c r="AF113" s="53" t="str">
        <f t="shared" si="9"/>
        <v/>
      </c>
      <c r="AG113" s="53" t="str">
        <f t="shared" si="9"/>
        <v/>
      </c>
      <c r="AH113" s="53" t="str">
        <f t="shared" si="9"/>
        <v/>
      </c>
      <c r="AI113" s="53" t="str">
        <f t="shared" si="9"/>
        <v/>
      </c>
      <c r="AJ113" s="53" t="str">
        <f t="shared" si="9"/>
        <v/>
      </c>
      <c r="AK113" s="53" t="str">
        <f t="shared" si="9"/>
        <v/>
      </c>
      <c r="AL113" s="53" t="str">
        <f t="shared" si="9"/>
        <v/>
      </c>
      <c r="AM113" s="53" t="str">
        <f t="shared" si="9"/>
        <v/>
      </c>
      <c r="AN113" s="53" t="str">
        <f t="shared" si="9"/>
        <v/>
      </c>
      <c r="AO113" s="53" t="str">
        <f t="shared" si="9"/>
        <v/>
      </c>
      <c r="AP113" s="53" t="str">
        <f t="shared" si="9"/>
        <v/>
      </c>
      <c r="AQ113" s="53" t="str">
        <f t="shared" si="9"/>
        <v/>
      </c>
      <c r="AR113" s="53" t="str">
        <f t="shared" si="9"/>
        <v/>
      </c>
      <c r="AS113" s="53" t="str">
        <f t="shared" si="9"/>
        <v/>
      </c>
      <c r="AT113" s="53" t="str">
        <f t="shared" si="9"/>
        <v/>
      </c>
      <c r="AU113" s="53" t="str">
        <f t="shared" si="9"/>
        <v/>
      </c>
      <c r="AV113" s="53" t="str">
        <f t="shared" si="9"/>
        <v/>
      </c>
      <c r="AW113" s="53" t="str">
        <f t="shared" si="9"/>
        <v/>
      </c>
      <c r="AX113" s="53" t="str">
        <f t="shared" si="9"/>
        <v/>
      </c>
      <c r="AY113" s="53" t="str">
        <f t="shared" si="9"/>
        <v/>
      </c>
      <c r="AZ113" s="53" t="str">
        <f t="shared" si="9"/>
        <v/>
      </c>
      <c r="BA113" s="53" t="str">
        <f t="shared" si="9"/>
        <v/>
      </c>
      <c r="BB113" s="53" t="str">
        <f t="shared" si="9"/>
        <v/>
      </c>
      <c r="BC113" s="53" t="str">
        <f t="shared" si="9"/>
        <v/>
      </c>
      <c r="BD113" s="53" t="str">
        <f t="shared" si="9"/>
        <v/>
      </c>
      <c r="BE113" s="53" t="str">
        <f t="shared" si="9"/>
        <v/>
      </c>
      <c r="BF113" s="53" t="str">
        <f t="shared" si="9"/>
        <v/>
      </c>
      <c r="BG113" s="53" t="str">
        <f t="shared" si="9"/>
        <v/>
      </c>
      <c r="BH113" s="53" t="str">
        <f t="shared" si="9"/>
        <v/>
      </c>
      <c r="BI113" s="53" t="str">
        <f t="shared" si="9"/>
        <v/>
      </c>
      <c r="BJ113" s="53" t="str">
        <f t="shared" si="9"/>
        <v/>
      </c>
      <c r="BK113" s="53" t="str">
        <f t="shared" si="9"/>
        <v/>
      </c>
      <c r="BL113" s="53" t="str">
        <f t="shared" si="9"/>
        <v/>
      </c>
      <c r="BM113" s="53" t="str">
        <f t="shared" si="9"/>
        <v/>
      </c>
      <c r="BN113" s="53" t="str">
        <f t="shared" si="9"/>
        <v/>
      </c>
      <c r="BO113" s="53" t="str">
        <f t="shared" ref="BO113:DZ113" si="10">IF(COUNT(BO5:BO39)&gt;1,IF(MAX(BO5:BO39)&gt;100*MIN(BO5:BO39),"Gross Outlier",""),"")</f>
        <v/>
      </c>
      <c r="BP113" s="53" t="str">
        <f t="shared" si="10"/>
        <v/>
      </c>
      <c r="BQ113" s="53" t="str">
        <f t="shared" si="10"/>
        <v/>
      </c>
      <c r="BR113" s="53" t="str">
        <f t="shared" si="10"/>
        <v/>
      </c>
      <c r="BS113" s="53" t="str">
        <f t="shared" si="10"/>
        <v/>
      </c>
      <c r="BT113" s="53" t="str">
        <f t="shared" si="10"/>
        <v/>
      </c>
      <c r="BU113" s="53" t="str">
        <f t="shared" si="10"/>
        <v/>
      </c>
      <c r="BV113" s="53" t="str">
        <f t="shared" si="10"/>
        <v/>
      </c>
      <c r="BW113" s="53" t="str">
        <f t="shared" si="10"/>
        <v/>
      </c>
      <c r="BX113" s="53" t="str">
        <f t="shared" si="10"/>
        <v/>
      </c>
      <c r="BY113" s="53" t="str">
        <f t="shared" si="10"/>
        <v/>
      </c>
      <c r="BZ113" s="53" t="str">
        <f t="shared" si="10"/>
        <v/>
      </c>
      <c r="CA113" s="53" t="str">
        <f t="shared" si="10"/>
        <v/>
      </c>
      <c r="CB113" s="53" t="str">
        <f t="shared" si="10"/>
        <v/>
      </c>
      <c r="CC113" s="53" t="str">
        <f t="shared" si="10"/>
        <v/>
      </c>
      <c r="CD113" s="53" t="str">
        <f t="shared" si="10"/>
        <v/>
      </c>
      <c r="CE113" s="53" t="str">
        <f t="shared" si="10"/>
        <v/>
      </c>
      <c r="CF113" s="53" t="str">
        <f t="shared" si="10"/>
        <v/>
      </c>
      <c r="CG113" s="53" t="str">
        <f t="shared" si="10"/>
        <v/>
      </c>
      <c r="CH113" s="53" t="str">
        <f t="shared" si="10"/>
        <v/>
      </c>
      <c r="CI113" s="53" t="str">
        <f t="shared" si="10"/>
        <v/>
      </c>
      <c r="CJ113" s="53" t="str">
        <f t="shared" si="10"/>
        <v/>
      </c>
      <c r="CK113" s="53" t="str">
        <f t="shared" si="10"/>
        <v/>
      </c>
      <c r="CL113" s="53" t="str">
        <f t="shared" si="10"/>
        <v/>
      </c>
      <c r="CM113" s="53" t="str">
        <f t="shared" si="10"/>
        <v/>
      </c>
      <c r="CN113" s="53" t="str">
        <f t="shared" si="10"/>
        <v/>
      </c>
      <c r="CO113" s="53" t="str">
        <f t="shared" si="10"/>
        <v/>
      </c>
      <c r="CP113" s="53" t="str">
        <f t="shared" si="10"/>
        <v/>
      </c>
      <c r="CQ113" s="53" t="str">
        <f t="shared" si="10"/>
        <v/>
      </c>
      <c r="CR113" s="53" t="str">
        <f t="shared" si="10"/>
        <v/>
      </c>
      <c r="CS113" s="53" t="str">
        <f t="shared" si="10"/>
        <v/>
      </c>
      <c r="CT113" s="53" t="str">
        <f t="shared" si="10"/>
        <v/>
      </c>
      <c r="CU113" s="53" t="str">
        <f t="shared" si="10"/>
        <v/>
      </c>
      <c r="CV113" s="53" t="str">
        <f t="shared" si="10"/>
        <v/>
      </c>
      <c r="CW113" s="53" t="str">
        <f t="shared" si="10"/>
        <v/>
      </c>
      <c r="CX113" s="53" t="str">
        <f t="shared" si="10"/>
        <v/>
      </c>
      <c r="CY113" s="53" t="str">
        <f t="shared" si="10"/>
        <v/>
      </c>
      <c r="CZ113" s="53" t="str">
        <f t="shared" si="10"/>
        <v/>
      </c>
      <c r="DA113" s="53" t="str">
        <f t="shared" si="10"/>
        <v/>
      </c>
      <c r="DB113" s="53" t="str">
        <f t="shared" si="10"/>
        <v/>
      </c>
      <c r="DC113" s="53" t="str">
        <f t="shared" si="10"/>
        <v/>
      </c>
      <c r="DD113" s="53" t="str">
        <f t="shared" si="10"/>
        <v/>
      </c>
      <c r="DE113" s="53" t="str">
        <f t="shared" si="10"/>
        <v/>
      </c>
      <c r="DF113" s="53" t="str">
        <f t="shared" si="10"/>
        <v/>
      </c>
      <c r="DG113" s="53" t="str">
        <f t="shared" si="10"/>
        <v/>
      </c>
      <c r="DH113" s="53" t="str">
        <f t="shared" si="10"/>
        <v/>
      </c>
      <c r="DI113" s="53" t="str">
        <f t="shared" si="10"/>
        <v/>
      </c>
      <c r="DJ113" s="53" t="str">
        <f t="shared" si="10"/>
        <v/>
      </c>
      <c r="DK113" s="53" t="str">
        <f t="shared" si="10"/>
        <v/>
      </c>
      <c r="DL113" s="53" t="str">
        <f t="shared" si="10"/>
        <v/>
      </c>
      <c r="DM113" s="53" t="str">
        <f t="shared" si="10"/>
        <v/>
      </c>
      <c r="DN113" s="53" t="str">
        <f t="shared" si="10"/>
        <v/>
      </c>
      <c r="DO113" s="53" t="str">
        <f t="shared" si="10"/>
        <v/>
      </c>
      <c r="DP113" s="53" t="str">
        <f t="shared" si="10"/>
        <v/>
      </c>
      <c r="DQ113" s="53" t="str">
        <f t="shared" si="10"/>
        <v/>
      </c>
      <c r="DR113" s="53" t="str">
        <f t="shared" si="10"/>
        <v/>
      </c>
      <c r="DS113" s="53" t="str">
        <f t="shared" si="10"/>
        <v/>
      </c>
      <c r="DT113" s="53" t="str">
        <f t="shared" si="10"/>
        <v/>
      </c>
      <c r="DU113" s="53" t="str">
        <f t="shared" si="10"/>
        <v/>
      </c>
      <c r="DV113" s="53" t="str">
        <f t="shared" si="10"/>
        <v/>
      </c>
      <c r="DW113" s="53" t="str">
        <f t="shared" si="10"/>
        <v/>
      </c>
      <c r="DX113" s="53" t="str">
        <f t="shared" si="10"/>
        <v/>
      </c>
      <c r="DY113" s="53" t="str">
        <f t="shared" si="10"/>
        <v/>
      </c>
      <c r="DZ113" s="53" t="str">
        <f t="shared" si="10"/>
        <v/>
      </c>
      <c r="EA113" s="53" t="str">
        <f t="shared" ref="EA113:GG113" si="11">IF(COUNT(EA5:EA39)&gt;1,IF(MAX(EA5:EA39)&gt;100*MIN(EA5:EA39),"Gross Outlier",""),"")</f>
        <v/>
      </c>
      <c r="EB113" s="53" t="str">
        <f t="shared" si="11"/>
        <v/>
      </c>
      <c r="EC113" s="53" t="str">
        <f t="shared" si="11"/>
        <v/>
      </c>
      <c r="ED113" s="53" t="str">
        <f t="shared" si="11"/>
        <v/>
      </c>
      <c r="EE113" s="53" t="str">
        <f t="shared" si="11"/>
        <v/>
      </c>
      <c r="EF113" s="53" t="str">
        <f t="shared" si="11"/>
        <v/>
      </c>
      <c r="EG113" s="53" t="str">
        <f t="shared" si="11"/>
        <v/>
      </c>
      <c r="EH113" s="53" t="str">
        <f t="shared" si="11"/>
        <v/>
      </c>
      <c r="EI113" s="53" t="str">
        <f t="shared" si="11"/>
        <v/>
      </c>
      <c r="EJ113" s="53" t="str">
        <f t="shared" si="11"/>
        <v/>
      </c>
      <c r="EK113" s="53" t="str">
        <f t="shared" si="11"/>
        <v/>
      </c>
      <c r="EL113" s="53" t="str">
        <f t="shared" si="11"/>
        <v/>
      </c>
      <c r="EM113" s="53" t="str">
        <f t="shared" si="11"/>
        <v/>
      </c>
      <c r="EN113" s="53" t="str">
        <f t="shared" si="11"/>
        <v/>
      </c>
      <c r="EO113" s="53" t="str">
        <f t="shared" si="11"/>
        <v/>
      </c>
      <c r="EP113" s="53" t="str">
        <f t="shared" si="11"/>
        <v/>
      </c>
      <c r="EQ113" s="53" t="str">
        <f t="shared" si="11"/>
        <v/>
      </c>
      <c r="ER113" s="53" t="str">
        <f t="shared" si="11"/>
        <v/>
      </c>
      <c r="ES113" s="53" t="str">
        <f t="shared" si="11"/>
        <v/>
      </c>
      <c r="ET113" s="53" t="str">
        <f t="shared" si="11"/>
        <v/>
      </c>
      <c r="EU113" s="53" t="str">
        <f t="shared" si="11"/>
        <v/>
      </c>
      <c r="EV113" s="53" t="str">
        <f t="shared" si="11"/>
        <v/>
      </c>
      <c r="EW113" s="53" t="str">
        <f t="shared" si="11"/>
        <v/>
      </c>
      <c r="EX113" s="53" t="str">
        <f t="shared" si="11"/>
        <v/>
      </c>
      <c r="EY113" s="53" t="str">
        <f t="shared" si="11"/>
        <v/>
      </c>
      <c r="EZ113" s="53" t="str">
        <f t="shared" si="11"/>
        <v/>
      </c>
      <c r="FA113" s="53" t="str">
        <f t="shared" si="11"/>
        <v/>
      </c>
      <c r="FB113" s="53" t="str">
        <f t="shared" si="11"/>
        <v/>
      </c>
      <c r="FC113" s="53" t="str">
        <f t="shared" si="11"/>
        <v/>
      </c>
      <c r="FD113" s="53" t="str">
        <f t="shared" si="11"/>
        <v/>
      </c>
      <c r="FE113" s="53" t="str">
        <f t="shared" si="11"/>
        <v/>
      </c>
      <c r="FF113" s="53" t="str">
        <f t="shared" si="11"/>
        <v/>
      </c>
      <c r="FG113" s="53" t="str">
        <f t="shared" si="11"/>
        <v/>
      </c>
      <c r="FH113" s="53" t="str">
        <f t="shared" si="11"/>
        <v/>
      </c>
      <c r="FI113" s="53" t="str">
        <f t="shared" si="11"/>
        <v/>
      </c>
      <c r="FJ113" s="53" t="str">
        <f t="shared" si="11"/>
        <v/>
      </c>
      <c r="FK113" s="53" t="str">
        <f t="shared" si="11"/>
        <v/>
      </c>
      <c r="FL113" s="53" t="str">
        <f t="shared" si="11"/>
        <v/>
      </c>
      <c r="FM113" s="53" t="str">
        <f t="shared" si="11"/>
        <v/>
      </c>
      <c r="FN113" s="53" t="str">
        <f t="shared" si="11"/>
        <v/>
      </c>
      <c r="FO113" s="53" t="str">
        <f t="shared" si="11"/>
        <v/>
      </c>
      <c r="FP113" s="53" t="str">
        <f t="shared" si="11"/>
        <v/>
      </c>
      <c r="FQ113" s="53" t="str">
        <f t="shared" si="11"/>
        <v/>
      </c>
      <c r="FR113" s="53" t="str">
        <f t="shared" si="11"/>
        <v/>
      </c>
      <c r="FS113" s="53" t="str">
        <f t="shared" si="11"/>
        <v/>
      </c>
      <c r="FT113" s="53" t="str">
        <f t="shared" si="11"/>
        <v/>
      </c>
      <c r="FU113" s="53" t="str">
        <f t="shared" si="11"/>
        <v/>
      </c>
      <c r="FV113" s="53" t="str">
        <f t="shared" si="11"/>
        <v/>
      </c>
      <c r="FW113" s="53" t="str">
        <f t="shared" si="11"/>
        <v/>
      </c>
      <c r="FX113" s="53" t="str">
        <f t="shared" si="11"/>
        <v/>
      </c>
      <c r="FY113" s="53" t="str">
        <f t="shared" si="11"/>
        <v/>
      </c>
      <c r="FZ113" s="53" t="str">
        <f t="shared" si="11"/>
        <v/>
      </c>
      <c r="GA113" s="53" t="str">
        <f t="shared" si="11"/>
        <v/>
      </c>
      <c r="GB113" s="53" t="str">
        <f t="shared" si="11"/>
        <v/>
      </c>
      <c r="GC113" s="53" t="str">
        <f t="shared" si="11"/>
        <v/>
      </c>
      <c r="GD113" s="53" t="str">
        <f t="shared" si="11"/>
        <v/>
      </c>
      <c r="GE113" s="53" t="str">
        <f t="shared" si="11"/>
        <v/>
      </c>
      <c r="GF113" s="53" t="str">
        <f t="shared" si="11"/>
        <v/>
      </c>
      <c r="GG113" s="53" t="str">
        <f t="shared" si="11"/>
        <v/>
      </c>
    </row>
    <row r="114" spans="1:189">
      <c r="A114" s="53" t="s">
        <v>67</v>
      </c>
      <c r="B114" s="53" t="str">
        <f>IF(B5="","",IF(B$5&lt;$A108-(3*$A$110),"Far Outlier Low",""))</f>
        <v/>
      </c>
      <c r="C114" s="53" t="str">
        <f t="shared" ref="C114:BN114" si="12">IF(C5="","",IF(C$5&lt;$A108-(3*$A$110),"Far Outlier Low",""))</f>
        <v/>
      </c>
      <c r="D114" s="53" t="str">
        <f t="shared" si="12"/>
        <v/>
      </c>
      <c r="E114" s="53" t="str">
        <f t="shared" si="12"/>
        <v/>
      </c>
      <c r="F114" s="53" t="str">
        <f t="shared" si="12"/>
        <v/>
      </c>
      <c r="G114" s="53" t="str">
        <f t="shared" si="12"/>
        <v/>
      </c>
      <c r="H114" s="53" t="str">
        <f t="shared" si="12"/>
        <v/>
      </c>
      <c r="I114" s="53" t="str">
        <f t="shared" si="12"/>
        <v/>
      </c>
      <c r="J114" s="53" t="str">
        <f t="shared" si="12"/>
        <v/>
      </c>
      <c r="K114" s="53" t="str">
        <f t="shared" si="12"/>
        <v/>
      </c>
      <c r="L114" s="53" t="str">
        <f t="shared" si="12"/>
        <v/>
      </c>
      <c r="M114" s="53" t="str">
        <f t="shared" si="12"/>
        <v/>
      </c>
      <c r="N114" s="53" t="str">
        <f t="shared" si="12"/>
        <v/>
      </c>
      <c r="O114" s="53" t="str">
        <f t="shared" si="12"/>
        <v/>
      </c>
      <c r="P114" s="53" t="str">
        <f t="shared" si="12"/>
        <v/>
      </c>
      <c r="Q114" s="53" t="str">
        <f t="shared" si="12"/>
        <v/>
      </c>
      <c r="R114" s="53" t="str">
        <f t="shared" si="12"/>
        <v/>
      </c>
      <c r="S114" s="53" t="str">
        <f t="shared" si="12"/>
        <v/>
      </c>
      <c r="T114" s="53" t="str">
        <f t="shared" si="12"/>
        <v/>
      </c>
      <c r="U114" s="53" t="str">
        <f t="shared" si="12"/>
        <v/>
      </c>
      <c r="V114" s="53" t="str">
        <f t="shared" si="12"/>
        <v/>
      </c>
      <c r="W114" s="53" t="str">
        <f t="shared" si="12"/>
        <v/>
      </c>
      <c r="X114" s="53" t="str">
        <f t="shared" si="12"/>
        <v/>
      </c>
      <c r="Y114" s="53" t="str">
        <f t="shared" si="12"/>
        <v/>
      </c>
      <c r="Z114" s="53" t="str">
        <f t="shared" si="12"/>
        <v/>
      </c>
      <c r="AA114" s="53" t="str">
        <f t="shared" si="12"/>
        <v/>
      </c>
      <c r="AB114" s="53" t="str">
        <f t="shared" si="12"/>
        <v/>
      </c>
      <c r="AC114" s="53" t="str">
        <f t="shared" si="12"/>
        <v/>
      </c>
      <c r="AD114" s="53" t="str">
        <f t="shared" si="12"/>
        <v/>
      </c>
      <c r="AE114" s="53" t="str">
        <f t="shared" si="12"/>
        <v/>
      </c>
      <c r="AF114" s="53" t="str">
        <f t="shared" si="12"/>
        <v/>
      </c>
      <c r="AG114" s="53" t="str">
        <f t="shared" si="12"/>
        <v/>
      </c>
      <c r="AH114" s="53" t="str">
        <f t="shared" si="12"/>
        <v/>
      </c>
      <c r="AI114" s="53" t="str">
        <f t="shared" si="12"/>
        <v/>
      </c>
      <c r="AJ114" s="53" t="str">
        <f t="shared" si="12"/>
        <v/>
      </c>
      <c r="AK114" s="53" t="str">
        <f t="shared" si="12"/>
        <v/>
      </c>
      <c r="AL114" s="53" t="str">
        <f t="shared" si="12"/>
        <v/>
      </c>
      <c r="AM114" s="53" t="str">
        <f t="shared" si="12"/>
        <v/>
      </c>
      <c r="AN114" s="53" t="str">
        <f t="shared" si="12"/>
        <v/>
      </c>
      <c r="AO114" s="53" t="str">
        <f t="shared" si="12"/>
        <v/>
      </c>
      <c r="AP114" s="53" t="str">
        <f t="shared" si="12"/>
        <v/>
      </c>
      <c r="AQ114" s="53" t="str">
        <f t="shared" si="12"/>
        <v/>
      </c>
      <c r="AR114" s="53" t="str">
        <f t="shared" si="12"/>
        <v/>
      </c>
      <c r="AS114" s="53" t="str">
        <f t="shared" si="12"/>
        <v/>
      </c>
      <c r="AT114" s="53" t="str">
        <f t="shared" si="12"/>
        <v/>
      </c>
      <c r="AU114" s="53" t="str">
        <f t="shared" si="12"/>
        <v/>
      </c>
      <c r="AV114" s="53" t="str">
        <f t="shared" si="12"/>
        <v/>
      </c>
      <c r="AW114" s="53" t="str">
        <f t="shared" si="12"/>
        <v/>
      </c>
      <c r="AX114" s="53" t="str">
        <f t="shared" si="12"/>
        <v/>
      </c>
      <c r="AY114" s="53" t="str">
        <f t="shared" si="12"/>
        <v/>
      </c>
      <c r="AZ114" s="53" t="str">
        <f t="shared" si="12"/>
        <v/>
      </c>
      <c r="BA114" s="53" t="str">
        <f t="shared" si="12"/>
        <v/>
      </c>
      <c r="BB114" s="53" t="str">
        <f t="shared" si="12"/>
        <v/>
      </c>
      <c r="BC114" s="53" t="str">
        <f t="shared" si="12"/>
        <v/>
      </c>
      <c r="BD114" s="53" t="str">
        <f t="shared" si="12"/>
        <v/>
      </c>
      <c r="BE114" s="53" t="str">
        <f t="shared" si="12"/>
        <v/>
      </c>
      <c r="BF114" s="53" t="str">
        <f t="shared" si="12"/>
        <v/>
      </c>
      <c r="BG114" s="53" t="str">
        <f t="shared" si="12"/>
        <v/>
      </c>
      <c r="BH114" s="53" t="str">
        <f t="shared" si="12"/>
        <v/>
      </c>
      <c r="BI114" s="53" t="str">
        <f t="shared" si="12"/>
        <v/>
      </c>
      <c r="BJ114" s="53" t="str">
        <f t="shared" si="12"/>
        <v/>
      </c>
      <c r="BK114" s="53" t="str">
        <f t="shared" si="12"/>
        <v/>
      </c>
      <c r="BL114" s="53" t="str">
        <f t="shared" si="12"/>
        <v/>
      </c>
      <c r="BM114" s="53" t="str">
        <f t="shared" si="12"/>
        <v/>
      </c>
      <c r="BN114" s="53" t="str">
        <f t="shared" si="12"/>
        <v/>
      </c>
      <c r="BO114" s="53" t="str">
        <f t="shared" ref="BO114:DZ114" si="13">IF(BO5="","",IF(BO$5&lt;$A108-(3*$A$110),"Far Outlier Low",""))</f>
        <v/>
      </c>
      <c r="BP114" s="53" t="str">
        <f t="shared" si="13"/>
        <v/>
      </c>
      <c r="BQ114" s="53" t="str">
        <f t="shared" si="13"/>
        <v/>
      </c>
      <c r="BR114" s="53" t="str">
        <f t="shared" si="13"/>
        <v/>
      </c>
      <c r="BS114" s="53" t="str">
        <f t="shared" si="13"/>
        <v/>
      </c>
      <c r="BT114" s="53" t="str">
        <f t="shared" si="13"/>
        <v/>
      </c>
      <c r="BU114" s="53" t="str">
        <f t="shared" si="13"/>
        <v/>
      </c>
      <c r="BV114" s="53" t="str">
        <f t="shared" si="13"/>
        <v/>
      </c>
      <c r="BW114" s="53" t="str">
        <f t="shared" si="13"/>
        <v/>
      </c>
      <c r="BX114" s="53" t="str">
        <f t="shared" si="13"/>
        <v/>
      </c>
      <c r="BY114" s="53" t="str">
        <f t="shared" si="13"/>
        <v/>
      </c>
      <c r="BZ114" s="53" t="str">
        <f t="shared" si="13"/>
        <v/>
      </c>
      <c r="CA114" s="53" t="str">
        <f t="shared" si="13"/>
        <v/>
      </c>
      <c r="CB114" s="53" t="str">
        <f t="shared" si="13"/>
        <v/>
      </c>
      <c r="CC114" s="53" t="str">
        <f t="shared" si="13"/>
        <v/>
      </c>
      <c r="CD114" s="53" t="str">
        <f t="shared" si="13"/>
        <v/>
      </c>
      <c r="CE114" s="53" t="str">
        <f t="shared" si="13"/>
        <v/>
      </c>
      <c r="CF114" s="53" t="str">
        <f t="shared" si="13"/>
        <v/>
      </c>
      <c r="CG114" s="53" t="str">
        <f t="shared" si="13"/>
        <v/>
      </c>
      <c r="CH114" s="53" t="str">
        <f t="shared" si="13"/>
        <v/>
      </c>
      <c r="CI114" s="53" t="str">
        <f t="shared" si="13"/>
        <v/>
      </c>
      <c r="CJ114" s="53" t="str">
        <f t="shared" si="13"/>
        <v/>
      </c>
      <c r="CK114" s="53" t="str">
        <f t="shared" si="13"/>
        <v/>
      </c>
      <c r="CL114" s="53" t="str">
        <f t="shared" si="13"/>
        <v/>
      </c>
      <c r="CM114" s="53" t="str">
        <f t="shared" si="13"/>
        <v/>
      </c>
      <c r="CN114" s="53" t="str">
        <f t="shared" si="13"/>
        <v/>
      </c>
      <c r="CO114" s="53" t="str">
        <f t="shared" si="13"/>
        <v/>
      </c>
      <c r="CP114" s="53" t="str">
        <f t="shared" si="13"/>
        <v/>
      </c>
      <c r="CQ114" s="53" t="str">
        <f t="shared" si="13"/>
        <v/>
      </c>
      <c r="CR114" s="53" t="str">
        <f t="shared" si="13"/>
        <v/>
      </c>
      <c r="CS114" s="53" t="str">
        <f t="shared" si="13"/>
        <v/>
      </c>
      <c r="CT114" s="53" t="str">
        <f t="shared" si="13"/>
        <v/>
      </c>
      <c r="CU114" s="53" t="str">
        <f t="shared" si="13"/>
        <v/>
      </c>
      <c r="CV114" s="53" t="str">
        <f t="shared" si="13"/>
        <v/>
      </c>
      <c r="CW114" s="53" t="str">
        <f t="shared" si="13"/>
        <v/>
      </c>
      <c r="CX114" s="53" t="str">
        <f t="shared" si="13"/>
        <v/>
      </c>
      <c r="CY114" s="53" t="str">
        <f t="shared" si="13"/>
        <v/>
      </c>
      <c r="CZ114" s="53" t="str">
        <f t="shared" si="13"/>
        <v/>
      </c>
      <c r="DA114" s="53" t="str">
        <f t="shared" si="13"/>
        <v/>
      </c>
      <c r="DB114" s="53" t="str">
        <f t="shared" si="13"/>
        <v/>
      </c>
      <c r="DC114" s="53" t="str">
        <f t="shared" si="13"/>
        <v/>
      </c>
      <c r="DD114" s="53" t="str">
        <f t="shared" si="13"/>
        <v/>
      </c>
      <c r="DE114" s="53" t="str">
        <f t="shared" si="13"/>
        <v/>
      </c>
      <c r="DF114" s="53" t="str">
        <f t="shared" si="13"/>
        <v/>
      </c>
      <c r="DG114" s="53" t="str">
        <f t="shared" si="13"/>
        <v/>
      </c>
      <c r="DH114" s="53" t="str">
        <f t="shared" si="13"/>
        <v/>
      </c>
      <c r="DI114" s="53" t="str">
        <f t="shared" si="13"/>
        <v/>
      </c>
      <c r="DJ114" s="53" t="str">
        <f t="shared" si="13"/>
        <v/>
      </c>
      <c r="DK114" s="53" t="str">
        <f t="shared" si="13"/>
        <v/>
      </c>
      <c r="DL114" s="53" t="str">
        <f t="shared" si="13"/>
        <v/>
      </c>
      <c r="DM114" s="53" t="str">
        <f t="shared" si="13"/>
        <v/>
      </c>
      <c r="DN114" s="53" t="str">
        <f t="shared" si="13"/>
        <v/>
      </c>
      <c r="DO114" s="53" t="str">
        <f t="shared" si="13"/>
        <v/>
      </c>
      <c r="DP114" s="53" t="str">
        <f t="shared" si="13"/>
        <v/>
      </c>
      <c r="DQ114" s="53" t="str">
        <f t="shared" si="13"/>
        <v/>
      </c>
      <c r="DR114" s="53" t="str">
        <f t="shared" si="13"/>
        <v/>
      </c>
      <c r="DS114" s="53" t="str">
        <f t="shared" si="13"/>
        <v/>
      </c>
      <c r="DT114" s="53" t="str">
        <f t="shared" si="13"/>
        <v/>
      </c>
      <c r="DU114" s="53" t="str">
        <f t="shared" si="13"/>
        <v/>
      </c>
      <c r="DV114" s="53" t="str">
        <f t="shared" si="13"/>
        <v/>
      </c>
      <c r="DW114" s="53" t="str">
        <f t="shared" si="13"/>
        <v/>
      </c>
      <c r="DX114" s="53" t="str">
        <f t="shared" si="13"/>
        <v/>
      </c>
      <c r="DY114" s="53" t="str">
        <f t="shared" si="13"/>
        <v/>
      </c>
      <c r="DZ114" s="53" t="str">
        <f t="shared" si="13"/>
        <v/>
      </c>
      <c r="EA114" s="53" t="str">
        <f t="shared" ref="EA114:GG114" si="14">IF(EA5="","",IF(EA$5&lt;$A108-(3*$A$110),"Far Outlier Low",""))</f>
        <v/>
      </c>
      <c r="EB114" s="53" t="str">
        <f t="shared" si="14"/>
        <v/>
      </c>
      <c r="EC114" s="53" t="str">
        <f t="shared" si="14"/>
        <v/>
      </c>
      <c r="ED114" s="53" t="str">
        <f t="shared" si="14"/>
        <v/>
      </c>
      <c r="EE114" s="53" t="str">
        <f t="shared" si="14"/>
        <v/>
      </c>
      <c r="EF114" s="53" t="str">
        <f t="shared" si="14"/>
        <v/>
      </c>
      <c r="EG114" s="53" t="str">
        <f t="shared" si="14"/>
        <v/>
      </c>
      <c r="EH114" s="53" t="str">
        <f t="shared" si="14"/>
        <v/>
      </c>
      <c r="EI114" s="53" t="str">
        <f t="shared" si="14"/>
        <v/>
      </c>
      <c r="EJ114" s="53" t="str">
        <f t="shared" si="14"/>
        <v/>
      </c>
      <c r="EK114" s="53" t="str">
        <f t="shared" si="14"/>
        <v/>
      </c>
      <c r="EL114" s="53" t="str">
        <f t="shared" si="14"/>
        <v/>
      </c>
      <c r="EM114" s="53" t="str">
        <f t="shared" si="14"/>
        <v/>
      </c>
      <c r="EN114" s="53" t="str">
        <f t="shared" si="14"/>
        <v/>
      </c>
      <c r="EO114" s="53" t="str">
        <f t="shared" si="14"/>
        <v/>
      </c>
      <c r="EP114" s="53" t="str">
        <f t="shared" si="14"/>
        <v/>
      </c>
      <c r="EQ114" s="53" t="str">
        <f t="shared" si="14"/>
        <v/>
      </c>
      <c r="ER114" s="53" t="str">
        <f t="shared" si="14"/>
        <v/>
      </c>
      <c r="ES114" s="53" t="str">
        <f t="shared" si="14"/>
        <v/>
      </c>
      <c r="ET114" s="53" t="str">
        <f t="shared" si="14"/>
        <v/>
      </c>
      <c r="EU114" s="53" t="str">
        <f t="shared" si="14"/>
        <v/>
      </c>
      <c r="EV114" s="53" t="str">
        <f t="shared" si="14"/>
        <v/>
      </c>
      <c r="EW114" s="53" t="str">
        <f t="shared" si="14"/>
        <v/>
      </c>
      <c r="EX114" s="53" t="str">
        <f t="shared" si="14"/>
        <v/>
      </c>
      <c r="EY114" s="53" t="str">
        <f t="shared" si="14"/>
        <v/>
      </c>
      <c r="EZ114" s="53" t="str">
        <f t="shared" si="14"/>
        <v/>
      </c>
      <c r="FA114" s="53" t="str">
        <f t="shared" si="14"/>
        <v/>
      </c>
      <c r="FB114" s="53" t="str">
        <f t="shared" si="14"/>
        <v/>
      </c>
      <c r="FC114" s="53" t="str">
        <f t="shared" si="14"/>
        <v/>
      </c>
      <c r="FD114" s="53" t="str">
        <f t="shared" si="14"/>
        <v/>
      </c>
      <c r="FE114" s="53" t="str">
        <f t="shared" si="14"/>
        <v/>
      </c>
      <c r="FF114" s="53" t="str">
        <f t="shared" si="14"/>
        <v/>
      </c>
      <c r="FG114" s="53" t="str">
        <f t="shared" si="14"/>
        <v/>
      </c>
      <c r="FH114" s="53" t="str">
        <f t="shared" si="14"/>
        <v/>
      </c>
      <c r="FI114" s="53" t="str">
        <f t="shared" si="14"/>
        <v/>
      </c>
      <c r="FJ114" s="53" t="str">
        <f t="shared" si="14"/>
        <v/>
      </c>
      <c r="FK114" s="53" t="str">
        <f t="shared" si="14"/>
        <v/>
      </c>
      <c r="FL114" s="53" t="str">
        <f t="shared" si="14"/>
        <v/>
      </c>
      <c r="FM114" s="53" t="str">
        <f t="shared" si="14"/>
        <v/>
      </c>
      <c r="FN114" s="53" t="str">
        <f t="shared" si="14"/>
        <v/>
      </c>
      <c r="FO114" s="53" t="str">
        <f t="shared" si="14"/>
        <v/>
      </c>
      <c r="FP114" s="53" t="str">
        <f t="shared" si="14"/>
        <v/>
      </c>
      <c r="FQ114" s="53" t="str">
        <f t="shared" si="14"/>
        <v/>
      </c>
      <c r="FR114" s="53" t="str">
        <f t="shared" si="14"/>
        <v/>
      </c>
      <c r="FS114" s="53" t="str">
        <f t="shared" si="14"/>
        <v/>
      </c>
      <c r="FT114" s="53" t="str">
        <f t="shared" si="14"/>
        <v/>
      </c>
      <c r="FU114" s="53" t="str">
        <f t="shared" si="14"/>
        <v/>
      </c>
      <c r="FV114" s="53" t="str">
        <f t="shared" si="14"/>
        <v/>
      </c>
      <c r="FW114" s="53" t="str">
        <f t="shared" si="14"/>
        <v/>
      </c>
      <c r="FX114" s="53" t="str">
        <f t="shared" si="14"/>
        <v/>
      </c>
      <c r="FY114" s="53" t="str">
        <f t="shared" si="14"/>
        <v/>
      </c>
      <c r="FZ114" s="53" t="str">
        <f t="shared" si="14"/>
        <v/>
      </c>
      <c r="GA114" s="53" t="str">
        <f t="shared" si="14"/>
        <v/>
      </c>
      <c r="GB114" s="53" t="str">
        <f t="shared" si="14"/>
        <v/>
      </c>
      <c r="GC114" s="53" t="str">
        <f t="shared" si="14"/>
        <v/>
      </c>
      <c r="GD114" s="53" t="str">
        <f t="shared" si="14"/>
        <v/>
      </c>
      <c r="GE114" s="53" t="str">
        <f t="shared" si="14"/>
        <v/>
      </c>
      <c r="GF114" s="53" t="str">
        <f t="shared" si="14"/>
        <v/>
      </c>
      <c r="GG114" s="53" t="str">
        <f t="shared" si="14"/>
        <v/>
      </c>
    </row>
    <row r="115" spans="1:189">
      <c r="A115" s="53" t="s">
        <v>68</v>
      </c>
      <c r="B115" s="53" t="str">
        <f>IF(B5="","",IF(B$5&gt;$A109+(3*$A$110),"Far Outlier High",""))</f>
        <v/>
      </c>
      <c r="C115" s="53" t="str">
        <f t="shared" ref="C115:BN115" si="15">IF(C5="","",IF(C$5&gt;$A109+(3*$A$110),"Far Outlier High",""))</f>
        <v/>
      </c>
      <c r="D115" s="53" t="str">
        <f t="shared" si="15"/>
        <v/>
      </c>
      <c r="E115" s="53" t="str">
        <f t="shared" si="15"/>
        <v/>
      </c>
      <c r="F115" s="53" t="str">
        <f t="shared" si="15"/>
        <v/>
      </c>
      <c r="G115" s="53" t="str">
        <f t="shared" si="15"/>
        <v/>
      </c>
      <c r="H115" s="53" t="str">
        <f t="shared" si="15"/>
        <v/>
      </c>
      <c r="I115" s="53" t="str">
        <f t="shared" si="15"/>
        <v/>
      </c>
      <c r="J115" s="53" t="str">
        <f t="shared" si="15"/>
        <v/>
      </c>
      <c r="K115" s="53" t="str">
        <f t="shared" si="15"/>
        <v/>
      </c>
      <c r="L115" s="53" t="str">
        <f t="shared" si="15"/>
        <v/>
      </c>
      <c r="M115" s="53" t="str">
        <f t="shared" si="15"/>
        <v/>
      </c>
      <c r="N115" s="53" t="str">
        <f t="shared" si="15"/>
        <v/>
      </c>
      <c r="O115" s="53" t="str">
        <f t="shared" si="15"/>
        <v/>
      </c>
      <c r="P115" s="53" t="str">
        <f t="shared" si="15"/>
        <v/>
      </c>
      <c r="Q115" s="53" t="str">
        <f t="shared" si="15"/>
        <v/>
      </c>
      <c r="R115" s="53" t="str">
        <f t="shared" si="15"/>
        <v/>
      </c>
      <c r="S115" s="53" t="str">
        <f t="shared" si="15"/>
        <v/>
      </c>
      <c r="T115" s="53" t="str">
        <f t="shared" si="15"/>
        <v/>
      </c>
      <c r="U115" s="53" t="str">
        <f t="shared" si="15"/>
        <v/>
      </c>
      <c r="V115" s="53" t="str">
        <f t="shared" si="15"/>
        <v/>
      </c>
      <c r="W115" s="53" t="str">
        <f t="shared" si="15"/>
        <v/>
      </c>
      <c r="X115" s="53" t="str">
        <f t="shared" si="15"/>
        <v/>
      </c>
      <c r="Y115" s="53" t="str">
        <f t="shared" si="15"/>
        <v/>
      </c>
      <c r="Z115" s="53" t="str">
        <f t="shared" si="15"/>
        <v/>
      </c>
      <c r="AA115" s="53" t="str">
        <f t="shared" si="15"/>
        <v/>
      </c>
      <c r="AB115" s="53" t="str">
        <f t="shared" si="15"/>
        <v/>
      </c>
      <c r="AC115" s="53" t="str">
        <f t="shared" si="15"/>
        <v/>
      </c>
      <c r="AD115" s="53" t="str">
        <f t="shared" si="15"/>
        <v/>
      </c>
      <c r="AE115" s="53" t="str">
        <f t="shared" si="15"/>
        <v/>
      </c>
      <c r="AF115" s="53" t="str">
        <f t="shared" si="15"/>
        <v/>
      </c>
      <c r="AG115" s="53" t="str">
        <f t="shared" si="15"/>
        <v/>
      </c>
      <c r="AH115" s="53" t="str">
        <f t="shared" si="15"/>
        <v/>
      </c>
      <c r="AI115" s="53" t="str">
        <f t="shared" si="15"/>
        <v/>
      </c>
      <c r="AJ115" s="53" t="str">
        <f t="shared" si="15"/>
        <v/>
      </c>
      <c r="AK115" s="53" t="str">
        <f t="shared" si="15"/>
        <v/>
      </c>
      <c r="AL115" s="53" t="str">
        <f t="shared" si="15"/>
        <v/>
      </c>
      <c r="AM115" s="53" t="str">
        <f t="shared" si="15"/>
        <v/>
      </c>
      <c r="AN115" s="53" t="str">
        <f t="shared" si="15"/>
        <v/>
      </c>
      <c r="AO115" s="53" t="str">
        <f t="shared" si="15"/>
        <v/>
      </c>
      <c r="AP115" s="53" t="str">
        <f t="shared" si="15"/>
        <v/>
      </c>
      <c r="AQ115" s="53" t="str">
        <f t="shared" si="15"/>
        <v/>
      </c>
      <c r="AR115" s="53" t="str">
        <f t="shared" si="15"/>
        <v/>
      </c>
      <c r="AS115" s="53" t="str">
        <f t="shared" si="15"/>
        <v/>
      </c>
      <c r="AT115" s="53" t="str">
        <f t="shared" si="15"/>
        <v/>
      </c>
      <c r="AU115" s="53" t="str">
        <f t="shared" si="15"/>
        <v/>
      </c>
      <c r="AV115" s="53" t="str">
        <f t="shared" si="15"/>
        <v/>
      </c>
      <c r="AW115" s="53" t="str">
        <f t="shared" si="15"/>
        <v/>
      </c>
      <c r="AX115" s="53" t="str">
        <f t="shared" si="15"/>
        <v/>
      </c>
      <c r="AY115" s="53" t="str">
        <f t="shared" si="15"/>
        <v/>
      </c>
      <c r="AZ115" s="53" t="str">
        <f t="shared" si="15"/>
        <v/>
      </c>
      <c r="BA115" s="53" t="str">
        <f t="shared" si="15"/>
        <v/>
      </c>
      <c r="BB115" s="53" t="str">
        <f t="shared" si="15"/>
        <v/>
      </c>
      <c r="BC115" s="53" t="str">
        <f t="shared" si="15"/>
        <v/>
      </c>
      <c r="BD115" s="53" t="str">
        <f t="shared" si="15"/>
        <v/>
      </c>
      <c r="BE115" s="53" t="str">
        <f t="shared" si="15"/>
        <v/>
      </c>
      <c r="BF115" s="53" t="str">
        <f t="shared" si="15"/>
        <v/>
      </c>
      <c r="BG115" s="53" t="str">
        <f t="shared" si="15"/>
        <v/>
      </c>
      <c r="BH115" s="53" t="str">
        <f t="shared" si="15"/>
        <v/>
      </c>
      <c r="BI115" s="53" t="str">
        <f t="shared" si="15"/>
        <v/>
      </c>
      <c r="BJ115" s="53" t="str">
        <f t="shared" si="15"/>
        <v/>
      </c>
      <c r="BK115" s="53" t="str">
        <f t="shared" si="15"/>
        <v/>
      </c>
      <c r="BL115" s="53" t="str">
        <f t="shared" si="15"/>
        <v/>
      </c>
      <c r="BM115" s="53" t="str">
        <f t="shared" si="15"/>
        <v/>
      </c>
      <c r="BN115" s="53" t="str">
        <f t="shared" si="15"/>
        <v/>
      </c>
      <c r="BO115" s="53" t="str">
        <f t="shared" ref="BO115:DZ115" si="16">IF(BO5="","",IF(BO$5&gt;$A109+(3*$A$110),"Far Outlier High",""))</f>
        <v/>
      </c>
      <c r="BP115" s="53" t="str">
        <f t="shared" si="16"/>
        <v/>
      </c>
      <c r="BQ115" s="53" t="str">
        <f t="shared" si="16"/>
        <v/>
      </c>
      <c r="BR115" s="53" t="str">
        <f t="shared" si="16"/>
        <v/>
      </c>
      <c r="BS115" s="53" t="str">
        <f t="shared" si="16"/>
        <v/>
      </c>
      <c r="BT115" s="53" t="str">
        <f t="shared" si="16"/>
        <v/>
      </c>
      <c r="BU115" s="53" t="str">
        <f t="shared" si="16"/>
        <v/>
      </c>
      <c r="BV115" s="53" t="str">
        <f t="shared" si="16"/>
        <v/>
      </c>
      <c r="BW115" s="53" t="str">
        <f t="shared" si="16"/>
        <v/>
      </c>
      <c r="BX115" s="53" t="str">
        <f t="shared" si="16"/>
        <v/>
      </c>
      <c r="BY115" s="53" t="str">
        <f t="shared" si="16"/>
        <v/>
      </c>
      <c r="BZ115" s="53" t="str">
        <f t="shared" si="16"/>
        <v/>
      </c>
      <c r="CA115" s="53" t="str">
        <f t="shared" si="16"/>
        <v/>
      </c>
      <c r="CB115" s="53" t="str">
        <f t="shared" si="16"/>
        <v/>
      </c>
      <c r="CC115" s="53" t="str">
        <f t="shared" si="16"/>
        <v/>
      </c>
      <c r="CD115" s="53" t="str">
        <f t="shared" si="16"/>
        <v/>
      </c>
      <c r="CE115" s="53" t="str">
        <f t="shared" si="16"/>
        <v/>
      </c>
      <c r="CF115" s="53" t="str">
        <f t="shared" si="16"/>
        <v/>
      </c>
      <c r="CG115" s="53" t="str">
        <f t="shared" si="16"/>
        <v/>
      </c>
      <c r="CH115" s="53" t="str">
        <f t="shared" si="16"/>
        <v/>
      </c>
      <c r="CI115" s="53" t="str">
        <f t="shared" si="16"/>
        <v/>
      </c>
      <c r="CJ115" s="53" t="str">
        <f t="shared" si="16"/>
        <v/>
      </c>
      <c r="CK115" s="53" t="str">
        <f t="shared" si="16"/>
        <v/>
      </c>
      <c r="CL115" s="53" t="str">
        <f t="shared" si="16"/>
        <v/>
      </c>
      <c r="CM115" s="53" t="str">
        <f t="shared" si="16"/>
        <v/>
      </c>
      <c r="CN115" s="53" t="str">
        <f t="shared" si="16"/>
        <v/>
      </c>
      <c r="CO115" s="53" t="str">
        <f t="shared" si="16"/>
        <v/>
      </c>
      <c r="CP115" s="53" t="str">
        <f t="shared" si="16"/>
        <v/>
      </c>
      <c r="CQ115" s="53" t="str">
        <f t="shared" si="16"/>
        <v/>
      </c>
      <c r="CR115" s="53" t="str">
        <f t="shared" si="16"/>
        <v/>
      </c>
      <c r="CS115" s="53" t="str">
        <f t="shared" si="16"/>
        <v/>
      </c>
      <c r="CT115" s="53" t="str">
        <f t="shared" si="16"/>
        <v/>
      </c>
      <c r="CU115" s="53" t="str">
        <f t="shared" si="16"/>
        <v/>
      </c>
      <c r="CV115" s="53" t="str">
        <f t="shared" si="16"/>
        <v/>
      </c>
      <c r="CW115" s="53" t="str">
        <f t="shared" si="16"/>
        <v/>
      </c>
      <c r="CX115" s="53" t="str">
        <f t="shared" si="16"/>
        <v/>
      </c>
      <c r="CY115" s="53" t="str">
        <f t="shared" si="16"/>
        <v/>
      </c>
      <c r="CZ115" s="53" t="str">
        <f t="shared" si="16"/>
        <v/>
      </c>
      <c r="DA115" s="53" t="str">
        <f t="shared" si="16"/>
        <v/>
      </c>
      <c r="DB115" s="53" t="str">
        <f t="shared" si="16"/>
        <v/>
      </c>
      <c r="DC115" s="53" t="str">
        <f t="shared" si="16"/>
        <v/>
      </c>
      <c r="DD115" s="53" t="str">
        <f t="shared" si="16"/>
        <v/>
      </c>
      <c r="DE115" s="53" t="str">
        <f t="shared" si="16"/>
        <v/>
      </c>
      <c r="DF115" s="53" t="str">
        <f t="shared" si="16"/>
        <v/>
      </c>
      <c r="DG115" s="53" t="str">
        <f t="shared" si="16"/>
        <v/>
      </c>
      <c r="DH115" s="53" t="str">
        <f t="shared" si="16"/>
        <v/>
      </c>
      <c r="DI115" s="53" t="str">
        <f t="shared" si="16"/>
        <v/>
      </c>
      <c r="DJ115" s="53" t="str">
        <f t="shared" si="16"/>
        <v/>
      </c>
      <c r="DK115" s="53" t="str">
        <f t="shared" si="16"/>
        <v/>
      </c>
      <c r="DL115" s="53" t="str">
        <f t="shared" si="16"/>
        <v/>
      </c>
      <c r="DM115" s="53" t="str">
        <f t="shared" si="16"/>
        <v/>
      </c>
      <c r="DN115" s="53" t="str">
        <f t="shared" si="16"/>
        <v/>
      </c>
      <c r="DO115" s="53" t="str">
        <f t="shared" si="16"/>
        <v/>
      </c>
      <c r="DP115" s="53" t="str">
        <f t="shared" si="16"/>
        <v/>
      </c>
      <c r="DQ115" s="53" t="str">
        <f t="shared" si="16"/>
        <v/>
      </c>
      <c r="DR115" s="53" t="str">
        <f t="shared" si="16"/>
        <v/>
      </c>
      <c r="DS115" s="53" t="str">
        <f t="shared" si="16"/>
        <v/>
      </c>
      <c r="DT115" s="53" t="str">
        <f t="shared" si="16"/>
        <v/>
      </c>
      <c r="DU115" s="53" t="str">
        <f t="shared" si="16"/>
        <v/>
      </c>
      <c r="DV115" s="53" t="str">
        <f t="shared" si="16"/>
        <v/>
      </c>
      <c r="DW115" s="53" t="str">
        <f t="shared" si="16"/>
        <v/>
      </c>
      <c r="DX115" s="53" t="str">
        <f t="shared" si="16"/>
        <v/>
      </c>
      <c r="DY115" s="53" t="str">
        <f t="shared" si="16"/>
        <v/>
      </c>
      <c r="DZ115" s="53" t="str">
        <f t="shared" si="16"/>
        <v/>
      </c>
      <c r="EA115" s="53" t="str">
        <f t="shared" ref="EA115:GG115" si="17">IF(EA5="","",IF(EA$5&gt;$A109+(3*$A$110),"Far Outlier High",""))</f>
        <v/>
      </c>
      <c r="EB115" s="53" t="str">
        <f t="shared" si="17"/>
        <v/>
      </c>
      <c r="EC115" s="53" t="str">
        <f t="shared" si="17"/>
        <v/>
      </c>
      <c r="ED115" s="53" t="str">
        <f t="shared" si="17"/>
        <v/>
      </c>
      <c r="EE115" s="53" t="str">
        <f t="shared" si="17"/>
        <v/>
      </c>
      <c r="EF115" s="53" t="str">
        <f t="shared" si="17"/>
        <v/>
      </c>
      <c r="EG115" s="53" t="str">
        <f t="shared" si="17"/>
        <v/>
      </c>
      <c r="EH115" s="53" t="str">
        <f t="shared" si="17"/>
        <v/>
      </c>
      <c r="EI115" s="53" t="str">
        <f t="shared" si="17"/>
        <v/>
      </c>
      <c r="EJ115" s="53" t="str">
        <f t="shared" si="17"/>
        <v/>
      </c>
      <c r="EK115" s="53" t="str">
        <f t="shared" si="17"/>
        <v/>
      </c>
      <c r="EL115" s="53" t="str">
        <f t="shared" si="17"/>
        <v/>
      </c>
      <c r="EM115" s="53" t="str">
        <f t="shared" si="17"/>
        <v/>
      </c>
      <c r="EN115" s="53" t="str">
        <f t="shared" si="17"/>
        <v/>
      </c>
      <c r="EO115" s="53" t="str">
        <f t="shared" si="17"/>
        <v/>
      </c>
      <c r="EP115" s="53" t="str">
        <f t="shared" si="17"/>
        <v/>
      </c>
      <c r="EQ115" s="53" t="str">
        <f t="shared" si="17"/>
        <v/>
      </c>
      <c r="ER115" s="53" t="str">
        <f t="shared" si="17"/>
        <v/>
      </c>
      <c r="ES115" s="53" t="str">
        <f t="shared" si="17"/>
        <v/>
      </c>
      <c r="ET115" s="53" t="str">
        <f t="shared" si="17"/>
        <v/>
      </c>
      <c r="EU115" s="53" t="str">
        <f t="shared" si="17"/>
        <v/>
      </c>
      <c r="EV115" s="53" t="str">
        <f t="shared" si="17"/>
        <v/>
      </c>
      <c r="EW115" s="53" t="str">
        <f t="shared" si="17"/>
        <v/>
      </c>
      <c r="EX115" s="53" t="str">
        <f t="shared" si="17"/>
        <v/>
      </c>
      <c r="EY115" s="53" t="str">
        <f t="shared" si="17"/>
        <v/>
      </c>
      <c r="EZ115" s="53" t="str">
        <f t="shared" si="17"/>
        <v/>
      </c>
      <c r="FA115" s="53" t="str">
        <f t="shared" si="17"/>
        <v/>
      </c>
      <c r="FB115" s="53" t="str">
        <f t="shared" si="17"/>
        <v/>
      </c>
      <c r="FC115" s="53" t="str">
        <f t="shared" si="17"/>
        <v/>
      </c>
      <c r="FD115" s="53" t="str">
        <f t="shared" si="17"/>
        <v/>
      </c>
      <c r="FE115" s="53" t="str">
        <f t="shared" si="17"/>
        <v/>
      </c>
      <c r="FF115" s="53" t="str">
        <f t="shared" si="17"/>
        <v/>
      </c>
      <c r="FG115" s="53" t="str">
        <f t="shared" si="17"/>
        <v/>
      </c>
      <c r="FH115" s="53" t="str">
        <f t="shared" si="17"/>
        <v/>
      </c>
      <c r="FI115" s="53" t="str">
        <f t="shared" si="17"/>
        <v/>
      </c>
      <c r="FJ115" s="53" t="str">
        <f t="shared" si="17"/>
        <v/>
      </c>
      <c r="FK115" s="53" t="str">
        <f t="shared" si="17"/>
        <v/>
      </c>
      <c r="FL115" s="53" t="str">
        <f t="shared" si="17"/>
        <v/>
      </c>
      <c r="FM115" s="53" t="str">
        <f t="shared" si="17"/>
        <v/>
      </c>
      <c r="FN115" s="53" t="str">
        <f t="shared" si="17"/>
        <v/>
      </c>
      <c r="FO115" s="53" t="str">
        <f t="shared" si="17"/>
        <v/>
      </c>
      <c r="FP115" s="53" t="str">
        <f t="shared" si="17"/>
        <v/>
      </c>
      <c r="FQ115" s="53" t="str">
        <f t="shared" si="17"/>
        <v/>
      </c>
      <c r="FR115" s="53" t="str">
        <f t="shared" si="17"/>
        <v/>
      </c>
      <c r="FS115" s="53" t="str">
        <f t="shared" si="17"/>
        <v/>
      </c>
      <c r="FT115" s="53" t="str">
        <f t="shared" si="17"/>
        <v/>
      </c>
      <c r="FU115" s="53" t="str">
        <f t="shared" si="17"/>
        <v/>
      </c>
      <c r="FV115" s="53" t="str">
        <f t="shared" si="17"/>
        <v/>
      </c>
      <c r="FW115" s="53" t="str">
        <f t="shared" si="17"/>
        <v/>
      </c>
      <c r="FX115" s="53" t="str">
        <f t="shared" si="17"/>
        <v/>
      </c>
      <c r="FY115" s="53" t="str">
        <f t="shared" si="17"/>
        <v/>
      </c>
      <c r="FZ115" s="53" t="str">
        <f t="shared" si="17"/>
        <v/>
      </c>
      <c r="GA115" s="53" t="str">
        <f t="shared" si="17"/>
        <v/>
      </c>
      <c r="GB115" s="53" t="str">
        <f t="shared" si="17"/>
        <v/>
      </c>
      <c r="GC115" s="53" t="str">
        <f t="shared" si="17"/>
        <v/>
      </c>
      <c r="GD115" s="53" t="str">
        <f t="shared" si="17"/>
        <v/>
      </c>
      <c r="GE115" s="53" t="str">
        <f t="shared" si="17"/>
        <v/>
      </c>
      <c r="GF115" s="53" t="str">
        <f t="shared" si="17"/>
        <v/>
      </c>
      <c r="GG115" s="53" t="str">
        <f t="shared" si="17"/>
        <v/>
      </c>
    </row>
    <row r="116" spans="1:189">
      <c r="A116" s="53" t="s">
        <v>69</v>
      </c>
      <c r="B116" s="53" t="str">
        <f>IF(B5="","",IF(B$5&lt;$A108-(1.5*$A$110),"Near Outlier Low",""))</f>
        <v/>
      </c>
      <c r="C116" s="53" t="str">
        <f t="shared" ref="C116:BN116" si="18">IF(C5="","",IF(C$5&lt;$A108-(1.5*$A$110),"Near Outlier Low",""))</f>
        <v/>
      </c>
      <c r="D116" s="53" t="str">
        <f t="shared" si="18"/>
        <v/>
      </c>
      <c r="E116" s="53" t="str">
        <f t="shared" si="18"/>
        <v/>
      </c>
      <c r="F116" s="53" t="str">
        <f t="shared" si="18"/>
        <v/>
      </c>
      <c r="G116" s="53" t="str">
        <f t="shared" si="18"/>
        <v/>
      </c>
      <c r="H116" s="53" t="str">
        <f t="shared" si="18"/>
        <v/>
      </c>
      <c r="I116" s="53" t="str">
        <f t="shared" si="18"/>
        <v/>
      </c>
      <c r="J116" s="53" t="str">
        <f t="shared" si="18"/>
        <v/>
      </c>
      <c r="K116" s="53" t="str">
        <f t="shared" si="18"/>
        <v/>
      </c>
      <c r="L116" s="53" t="str">
        <f t="shared" si="18"/>
        <v/>
      </c>
      <c r="M116" s="53" t="str">
        <f t="shared" si="18"/>
        <v/>
      </c>
      <c r="N116" s="53" t="str">
        <f t="shared" si="18"/>
        <v/>
      </c>
      <c r="O116" s="53" t="str">
        <f t="shared" si="18"/>
        <v/>
      </c>
      <c r="P116" s="53" t="str">
        <f t="shared" si="18"/>
        <v/>
      </c>
      <c r="Q116" s="53" t="str">
        <f t="shared" si="18"/>
        <v/>
      </c>
      <c r="R116" s="53" t="str">
        <f t="shared" si="18"/>
        <v/>
      </c>
      <c r="S116" s="53" t="str">
        <f t="shared" si="18"/>
        <v/>
      </c>
      <c r="T116" s="53" t="str">
        <f t="shared" si="18"/>
        <v/>
      </c>
      <c r="U116" s="53" t="str">
        <f t="shared" si="18"/>
        <v/>
      </c>
      <c r="V116" s="53" t="str">
        <f t="shared" si="18"/>
        <v/>
      </c>
      <c r="W116" s="53" t="str">
        <f t="shared" si="18"/>
        <v/>
      </c>
      <c r="X116" s="53" t="str">
        <f t="shared" si="18"/>
        <v/>
      </c>
      <c r="Y116" s="53" t="str">
        <f t="shared" si="18"/>
        <v/>
      </c>
      <c r="Z116" s="53" t="str">
        <f t="shared" si="18"/>
        <v/>
      </c>
      <c r="AA116" s="53" t="str">
        <f t="shared" si="18"/>
        <v/>
      </c>
      <c r="AB116" s="53" t="str">
        <f t="shared" si="18"/>
        <v/>
      </c>
      <c r="AC116" s="53" t="str">
        <f t="shared" si="18"/>
        <v/>
      </c>
      <c r="AD116" s="53" t="str">
        <f t="shared" si="18"/>
        <v/>
      </c>
      <c r="AE116" s="53" t="str">
        <f t="shared" si="18"/>
        <v/>
      </c>
      <c r="AF116" s="53" t="str">
        <f t="shared" si="18"/>
        <v/>
      </c>
      <c r="AG116" s="53" t="str">
        <f t="shared" si="18"/>
        <v/>
      </c>
      <c r="AH116" s="53" t="str">
        <f t="shared" si="18"/>
        <v/>
      </c>
      <c r="AI116" s="53" t="str">
        <f t="shared" si="18"/>
        <v/>
      </c>
      <c r="AJ116" s="53" t="str">
        <f t="shared" si="18"/>
        <v/>
      </c>
      <c r="AK116" s="53" t="str">
        <f t="shared" si="18"/>
        <v/>
      </c>
      <c r="AL116" s="53" t="str">
        <f t="shared" si="18"/>
        <v/>
      </c>
      <c r="AM116" s="53" t="str">
        <f t="shared" si="18"/>
        <v/>
      </c>
      <c r="AN116" s="53" t="str">
        <f t="shared" si="18"/>
        <v/>
      </c>
      <c r="AO116" s="53" t="str">
        <f t="shared" si="18"/>
        <v/>
      </c>
      <c r="AP116" s="53" t="str">
        <f t="shared" si="18"/>
        <v/>
      </c>
      <c r="AQ116" s="53" t="str">
        <f t="shared" si="18"/>
        <v/>
      </c>
      <c r="AR116" s="53" t="str">
        <f t="shared" si="18"/>
        <v/>
      </c>
      <c r="AS116" s="53" t="str">
        <f t="shared" si="18"/>
        <v/>
      </c>
      <c r="AT116" s="53" t="str">
        <f t="shared" si="18"/>
        <v/>
      </c>
      <c r="AU116" s="53" t="str">
        <f t="shared" si="18"/>
        <v/>
      </c>
      <c r="AV116" s="53" t="str">
        <f t="shared" si="18"/>
        <v/>
      </c>
      <c r="AW116" s="53" t="str">
        <f t="shared" si="18"/>
        <v/>
      </c>
      <c r="AX116" s="53" t="str">
        <f t="shared" si="18"/>
        <v/>
      </c>
      <c r="AY116" s="53" t="str">
        <f t="shared" si="18"/>
        <v/>
      </c>
      <c r="AZ116" s="53" t="str">
        <f t="shared" si="18"/>
        <v/>
      </c>
      <c r="BA116" s="53" t="str">
        <f t="shared" si="18"/>
        <v/>
      </c>
      <c r="BB116" s="53" t="str">
        <f t="shared" si="18"/>
        <v/>
      </c>
      <c r="BC116" s="53" t="str">
        <f t="shared" si="18"/>
        <v/>
      </c>
      <c r="BD116" s="53" t="str">
        <f t="shared" si="18"/>
        <v/>
      </c>
      <c r="BE116" s="53" t="str">
        <f t="shared" si="18"/>
        <v/>
      </c>
      <c r="BF116" s="53" t="str">
        <f t="shared" si="18"/>
        <v/>
      </c>
      <c r="BG116" s="53" t="str">
        <f t="shared" si="18"/>
        <v/>
      </c>
      <c r="BH116" s="53" t="str">
        <f t="shared" si="18"/>
        <v/>
      </c>
      <c r="BI116" s="53" t="str">
        <f t="shared" si="18"/>
        <v/>
      </c>
      <c r="BJ116" s="53" t="str">
        <f t="shared" si="18"/>
        <v/>
      </c>
      <c r="BK116" s="53" t="str">
        <f t="shared" si="18"/>
        <v/>
      </c>
      <c r="BL116" s="53" t="str">
        <f t="shared" si="18"/>
        <v/>
      </c>
      <c r="BM116" s="53" t="str">
        <f t="shared" si="18"/>
        <v/>
      </c>
      <c r="BN116" s="53" t="str">
        <f t="shared" si="18"/>
        <v/>
      </c>
      <c r="BO116" s="53" t="str">
        <f t="shared" ref="BO116:DZ116" si="19">IF(BO5="","",IF(BO$5&lt;$A108-(1.5*$A$110),"Near Outlier Low",""))</f>
        <v/>
      </c>
      <c r="BP116" s="53" t="str">
        <f t="shared" si="19"/>
        <v/>
      </c>
      <c r="BQ116" s="53" t="str">
        <f t="shared" si="19"/>
        <v/>
      </c>
      <c r="BR116" s="53" t="str">
        <f t="shared" si="19"/>
        <v/>
      </c>
      <c r="BS116" s="53" t="str">
        <f t="shared" si="19"/>
        <v/>
      </c>
      <c r="BT116" s="53" t="str">
        <f t="shared" si="19"/>
        <v/>
      </c>
      <c r="BU116" s="53" t="str">
        <f t="shared" si="19"/>
        <v/>
      </c>
      <c r="BV116" s="53" t="str">
        <f t="shared" si="19"/>
        <v/>
      </c>
      <c r="BW116" s="53" t="str">
        <f t="shared" si="19"/>
        <v/>
      </c>
      <c r="BX116" s="53" t="str">
        <f t="shared" si="19"/>
        <v/>
      </c>
      <c r="BY116" s="53" t="str">
        <f t="shared" si="19"/>
        <v/>
      </c>
      <c r="BZ116" s="53" t="str">
        <f t="shared" si="19"/>
        <v/>
      </c>
      <c r="CA116" s="53" t="str">
        <f t="shared" si="19"/>
        <v/>
      </c>
      <c r="CB116" s="53" t="str">
        <f t="shared" si="19"/>
        <v/>
      </c>
      <c r="CC116" s="53" t="str">
        <f t="shared" si="19"/>
        <v/>
      </c>
      <c r="CD116" s="53" t="str">
        <f t="shared" si="19"/>
        <v/>
      </c>
      <c r="CE116" s="53" t="str">
        <f t="shared" si="19"/>
        <v/>
      </c>
      <c r="CF116" s="53" t="str">
        <f t="shared" si="19"/>
        <v/>
      </c>
      <c r="CG116" s="53" t="str">
        <f t="shared" si="19"/>
        <v/>
      </c>
      <c r="CH116" s="53" t="str">
        <f t="shared" si="19"/>
        <v/>
      </c>
      <c r="CI116" s="53" t="str">
        <f t="shared" si="19"/>
        <v/>
      </c>
      <c r="CJ116" s="53" t="str">
        <f t="shared" si="19"/>
        <v/>
      </c>
      <c r="CK116" s="53" t="str">
        <f t="shared" si="19"/>
        <v/>
      </c>
      <c r="CL116" s="53" t="str">
        <f t="shared" si="19"/>
        <v/>
      </c>
      <c r="CM116" s="53" t="str">
        <f t="shared" si="19"/>
        <v/>
      </c>
      <c r="CN116" s="53" t="str">
        <f t="shared" si="19"/>
        <v/>
      </c>
      <c r="CO116" s="53" t="str">
        <f t="shared" si="19"/>
        <v/>
      </c>
      <c r="CP116" s="53" t="str">
        <f t="shared" si="19"/>
        <v/>
      </c>
      <c r="CQ116" s="53" t="str">
        <f t="shared" si="19"/>
        <v/>
      </c>
      <c r="CR116" s="53" t="str">
        <f t="shared" si="19"/>
        <v/>
      </c>
      <c r="CS116" s="53" t="str">
        <f t="shared" si="19"/>
        <v/>
      </c>
      <c r="CT116" s="53" t="str">
        <f t="shared" si="19"/>
        <v/>
      </c>
      <c r="CU116" s="53" t="str">
        <f t="shared" si="19"/>
        <v/>
      </c>
      <c r="CV116" s="53" t="str">
        <f t="shared" si="19"/>
        <v/>
      </c>
      <c r="CW116" s="53" t="str">
        <f t="shared" si="19"/>
        <v/>
      </c>
      <c r="CX116" s="53" t="str">
        <f t="shared" si="19"/>
        <v/>
      </c>
      <c r="CY116" s="53" t="str">
        <f t="shared" si="19"/>
        <v/>
      </c>
      <c r="CZ116" s="53" t="str">
        <f t="shared" si="19"/>
        <v/>
      </c>
      <c r="DA116" s="53" t="str">
        <f t="shared" si="19"/>
        <v/>
      </c>
      <c r="DB116" s="53" t="str">
        <f t="shared" si="19"/>
        <v/>
      </c>
      <c r="DC116" s="53" t="str">
        <f t="shared" si="19"/>
        <v/>
      </c>
      <c r="DD116" s="53" t="str">
        <f t="shared" si="19"/>
        <v/>
      </c>
      <c r="DE116" s="53" t="str">
        <f t="shared" si="19"/>
        <v/>
      </c>
      <c r="DF116" s="53" t="str">
        <f t="shared" si="19"/>
        <v/>
      </c>
      <c r="DG116" s="53" t="str">
        <f t="shared" si="19"/>
        <v/>
      </c>
      <c r="DH116" s="53" t="str">
        <f t="shared" si="19"/>
        <v/>
      </c>
      <c r="DI116" s="53" t="str">
        <f t="shared" si="19"/>
        <v/>
      </c>
      <c r="DJ116" s="53" t="str">
        <f t="shared" si="19"/>
        <v/>
      </c>
      <c r="DK116" s="53" t="str">
        <f t="shared" si="19"/>
        <v/>
      </c>
      <c r="DL116" s="53" t="str">
        <f t="shared" si="19"/>
        <v/>
      </c>
      <c r="DM116" s="53" t="str">
        <f t="shared" si="19"/>
        <v/>
      </c>
      <c r="DN116" s="53" t="str">
        <f t="shared" si="19"/>
        <v/>
      </c>
      <c r="DO116" s="53" t="str">
        <f t="shared" si="19"/>
        <v/>
      </c>
      <c r="DP116" s="53" t="str">
        <f t="shared" si="19"/>
        <v/>
      </c>
      <c r="DQ116" s="53" t="str">
        <f t="shared" si="19"/>
        <v/>
      </c>
      <c r="DR116" s="53" t="str">
        <f t="shared" si="19"/>
        <v/>
      </c>
      <c r="DS116" s="53" t="str">
        <f t="shared" si="19"/>
        <v/>
      </c>
      <c r="DT116" s="53" t="str">
        <f t="shared" si="19"/>
        <v/>
      </c>
      <c r="DU116" s="53" t="str">
        <f t="shared" si="19"/>
        <v/>
      </c>
      <c r="DV116" s="53" t="str">
        <f t="shared" si="19"/>
        <v/>
      </c>
      <c r="DW116" s="53" t="str">
        <f t="shared" si="19"/>
        <v/>
      </c>
      <c r="DX116" s="53" t="str">
        <f t="shared" si="19"/>
        <v/>
      </c>
      <c r="DY116" s="53" t="str">
        <f t="shared" si="19"/>
        <v/>
      </c>
      <c r="DZ116" s="53" t="str">
        <f t="shared" si="19"/>
        <v/>
      </c>
      <c r="EA116" s="53" t="str">
        <f t="shared" ref="EA116:GG116" si="20">IF(EA5="","",IF(EA$5&lt;$A108-(1.5*$A$110),"Near Outlier Low",""))</f>
        <v/>
      </c>
      <c r="EB116" s="53" t="str">
        <f t="shared" si="20"/>
        <v/>
      </c>
      <c r="EC116" s="53" t="str">
        <f t="shared" si="20"/>
        <v/>
      </c>
      <c r="ED116" s="53" t="str">
        <f t="shared" si="20"/>
        <v/>
      </c>
      <c r="EE116" s="53" t="str">
        <f t="shared" si="20"/>
        <v/>
      </c>
      <c r="EF116" s="53" t="str">
        <f t="shared" si="20"/>
        <v/>
      </c>
      <c r="EG116" s="53" t="str">
        <f t="shared" si="20"/>
        <v/>
      </c>
      <c r="EH116" s="53" t="str">
        <f t="shared" si="20"/>
        <v/>
      </c>
      <c r="EI116" s="53" t="str">
        <f t="shared" si="20"/>
        <v/>
      </c>
      <c r="EJ116" s="53" t="str">
        <f t="shared" si="20"/>
        <v/>
      </c>
      <c r="EK116" s="53" t="str">
        <f t="shared" si="20"/>
        <v/>
      </c>
      <c r="EL116" s="53" t="str">
        <f t="shared" si="20"/>
        <v/>
      </c>
      <c r="EM116" s="53" t="str">
        <f t="shared" si="20"/>
        <v/>
      </c>
      <c r="EN116" s="53" t="str">
        <f t="shared" si="20"/>
        <v/>
      </c>
      <c r="EO116" s="53" t="str">
        <f t="shared" si="20"/>
        <v/>
      </c>
      <c r="EP116" s="53" t="str">
        <f t="shared" si="20"/>
        <v/>
      </c>
      <c r="EQ116" s="53" t="str">
        <f t="shared" si="20"/>
        <v/>
      </c>
      <c r="ER116" s="53" t="str">
        <f t="shared" si="20"/>
        <v/>
      </c>
      <c r="ES116" s="53" t="str">
        <f t="shared" si="20"/>
        <v/>
      </c>
      <c r="ET116" s="53" t="str">
        <f t="shared" si="20"/>
        <v/>
      </c>
      <c r="EU116" s="53" t="str">
        <f t="shared" si="20"/>
        <v/>
      </c>
      <c r="EV116" s="53" t="str">
        <f t="shared" si="20"/>
        <v/>
      </c>
      <c r="EW116" s="53" t="str">
        <f t="shared" si="20"/>
        <v/>
      </c>
      <c r="EX116" s="53" t="str">
        <f t="shared" si="20"/>
        <v/>
      </c>
      <c r="EY116" s="53" t="str">
        <f t="shared" si="20"/>
        <v/>
      </c>
      <c r="EZ116" s="53" t="str">
        <f t="shared" si="20"/>
        <v/>
      </c>
      <c r="FA116" s="53" t="str">
        <f t="shared" si="20"/>
        <v/>
      </c>
      <c r="FB116" s="53" t="str">
        <f t="shared" si="20"/>
        <v/>
      </c>
      <c r="FC116" s="53" t="str">
        <f t="shared" si="20"/>
        <v/>
      </c>
      <c r="FD116" s="53" t="str">
        <f t="shared" si="20"/>
        <v/>
      </c>
      <c r="FE116" s="53" t="str">
        <f t="shared" si="20"/>
        <v/>
      </c>
      <c r="FF116" s="53" t="str">
        <f t="shared" si="20"/>
        <v/>
      </c>
      <c r="FG116" s="53" t="str">
        <f t="shared" si="20"/>
        <v/>
      </c>
      <c r="FH116" s="53" t="str">
        <f t="shared" si="20"/>
        <v/>
      </c>
      <c r="FI116" s="53" t="str">
        <f t="shared" si="20"/>
        <v/>
      </c>
      <c r="FJ116" s="53" t="str">
        <f t="shared" si="20"/>
        <v/>
      </c>
      <c r="FK116" s="53" t="str">
        <f t="shared" si="20"/>
        <v/>
      </c>
      <c r="FL116" s="53" t="str">
        <f t="shared" si="20"/>
        <v/>
      </c>
      <c r="FM116" s="53" t="str">
        <f t="shared" si="20"/>
        <v/>
      </c>
      <c r="FN116" s="53" t="str">
        <f t="shared" si="20"/>
        <v/>
      </c>
      <c r="FO116" s="53" t="str">
        <f t="shared" si="20"/>
        <v/>
      </c>
      <c r="FP116" s="53" t="str">
        <f t="shared" si="20"/>
        <v/>
      </c>
      <c r="FQ116" s="53" t="str">
        <f t="shared" si="20"/>
        <v/>
      </c>
      <c r="FR116" s="53" t="str">
        <f t="shared" si="20"/>
        <v/>
      </c>
      <c r="FS116" s="53" t="str">
        <f t="shared" si="20"/>
        <v/>
      </c>
      <c r="FT116" s="53" t="str">
        <f t="shared" si="20"/>
        <v/>
      </c>
      <c r="FU116" s="53" t="str">
        <f t="shared" si="20"/>
        <v/>
      </c>
      <c r="FV116" s="53" t="str">
        <f t="shared" si="20"/>
        <v/>
      </c>
      <c r="FW116" s="53" t="str">
        <f t="shared" si="20"/>
        <v/>
      </c>
      <c r="FX116" s="53" t="str">
        <f t="shared" si="20"/>
        <v/>
      </c>
      <c r="FY116" s="53" t="str">
        <f t="shared" si="20"/>
        <v/>
      </c>
      <c r="FZ116" s="53" t="str">
        <f t="shared" si="20"/>
        <v/>
      </c>
      <c r="GA116" s="53" t="str">
        <f t="shared" si="20"/>
        <v/>
      </c>
      <c r="GB116" s="53" t="str">
        <f t="shared" si="20"/>
        <v/>
      </c>
      <c r="GC116" s="53" t="str">
        <f t="shared" si="20"/>
        <v/>
      </c>
      <c r="GD116" s="53" t="str">
        <f t="shared" si="20"/>
        <v/>
      </c>
      <c r="GE116" s="53" t="str">
        <f t="shared" si="20"/>
        <v/>
      </c>
      <c r="GF116" s="53" t="str">
        <f t="shared" si="20"/>
        <v/>
      </c>
      <c r="GG116" s="53" t="str">
        <f t="shared" si="20"/>
        <v/>
      </c>
    </row>
    <row r="117" spans="1:189">
      <c r="A117" s="53" t="s">
        <v>70</v>
      </c>
      <c r="B117" s="53" t="str">
        <f>IF(B5="","",IF(B$5&gt;$A109+(1.5*$A$110),"Near Outlier High",""))</f>
        <v/>
      </c>
      <c r="C117" s="53" t="str">
        <f t="shared" ref="C117:BN117" si="21">IF(C5="","",IF(C$5&gt;$A109+(1.5*$A$110),"Near Outlier High",""))</f>
        <v/>
      </c>
      <c r="D117" s="53" t="str">
        <f t="shared" si="21"/>
        <v/>
      </c>
      <c r="E117" s="53" t="str">
        <f t="shared" si="21"/>
        <v/>
      </c>
      <c r="F117" s="53" t="str">
        <f t="shared" si="21"/>
        <v/>
      </c>
      <c r="G117" s="53" t="str">
        <f t="shared" si="21"/>
        <v/>
      </c>
      <c r="H117" s="53" t="str">
        <f t="shared" si="21"/>
        <v/>
      </c>
      <c r="I117" s="53" t="str">
        <f t="shared" si="21"/>
        <v/>
      </c>
      <c r="J117" s="53" t="str">
        <f t="shared" si="21"/>
        <v/>
      </c>
      <c r="K117" s="53" t="str">
        <f t="shared" si="21"/>
        <v/>
      </c>
      <c r="L117" s="53" t="str">
        <f t="shared" si="21"/>
        <v/>
      </c>
      <c r="M117" s="53" t="str">
        <f t="shared" si="21"/>
        <v/>
      </c>
      <c r="N117" s="53" t="str">
        <f t="shared" si="21"/>
        <v/>
      </c>
      <c r="O117" s="53" t="str">
        <f t="shared" si="21"/>
        <v/>
      </c>
      <c r="P117" s="53" t="str">
        <f t="shared" si="21"/>
        <v/>
      </c>
      <c r="Q117" s="53" t="str">
        <f t="shared" si="21"/>
        <v/>
      </c>
      <c r="R117" s="53" t="str">
        <f t="shared" si="21"/>
        <v/>
      </c>
      <c r="S117" s="53" t="str">
        <f t="shared" si="21"/>
        <v/>
      </c>
      <c r="T117" s="53" t="str">
        <f t="shared" si="21"/>
        <v/>
      </c>
      <c r="U117" s="53" t="str">
        <f t="shared" si="21"/>
        <v/>
      </c>
      <c r="V117" s="53" t="str">
        <f t="shared" si="21"/>
        <v/>
      </c>
      <c r="W117" s="53" t="str">
        <f t="shared" si="21"/>
        <v/>
      </c>
      <c r="X117" s="53" t="str">
        <f t="shared" si="21"/>
        <v/>
      </c>
      <c r="Y117" s="53" t="str">
        <f t="shared" si="21"/>
        <v/>
      </c>
      <c r="Z117" s="53" t="str">
        <f t="shared" si="21"/>
        <v/>
      </c>
      <c r="AA117" s="53" t="str">
        <f t="shared" si="21"/>
        <v/>
      </c>
      <c r="AB117" s="53" t="str">
        <f t="shared" si="21"/>
        <v/>
      </c>
      <c r="AC117" s="53" t="str">
        <f t="shared" si="21"/>
        <v/>
      </c>
      <c r="AD117" s="53" t="str">
        <f t="shared" si="21"/>
        <v/>
      </c>
      <c r="AE117" s="53" t="str">
        <f t="shared" si="21"/>
        <v/>
      </c>
      <c r="AF117" s="53" t="str">
        <f t="shared" si="21"/>
        <v/>
      </c>
      <c r="AG117" s="53" t="str">
        <f t="shared" si="21"/>
        <v/>
      </c>
      <c r="AH117" s="53" t="str">
        <f t="shared" si="21"/>
        <v/>
      </c>
      <c r="AI117" s="53" t="str">
        <f t="shared" si="21"/>
        <v/>
      </c>
      <c r="AJ117" s="53" t="str">
        <f t="shared" si="21"/>
        <v/>
      </c>
      <c r="AK117" s="53" t="str">
        <f t="shared" si="21"/>
        <v/>
      </c>
      <c r="AL117" s="53" t="str">
        <f t="shared" si="21"/>
        <v/>
      </c>
      <c r="AM117" s="53" t="str">
        <f t="shared" si="21"/>
        <v/>
      </c>
      <c r="AN117" s="53" t="str">
        <f t="shared" si="21"/>
        <v/>
      </c>
      <c r="AO117" s="53" t="str">
        <f t="shared" si="21"/>
        <v/>
      </c>
      <c r="AP117" s="53" t="str">
        <f t="shared" si="21"/>
        <v/>
      </c>
      <c r="AQ117" s="53" t="str">
        <f t="shared" si="21"/>
        <v/>
      </c>
      <c r="AR117" s="53" t="str">
        <f t="shared" si="21"/>
        <v/>
      </c>
      <c r="AS117" s="53" t="str">
        <f t="shared" si="21"/>
        <v/>
      </c>
      <c r="AT117" s="53" t="str">
        <f t="shared" si="21"/>
        <v/>
      </c>
      <c r="AU117" s="53" t="str">
        <f t="shared" si="21"/>
        <v/>
      </c>
      <c r="AV117" s="53" t="str">
        <f t="shared" si="21"/>
        <v/>
      </c>
      <c r="AW117" s="53" t="str">
        <f t="shared" si="21"/>
        <v/>
      </c>
      <c r="AX117" s="53" t="str">
        <f t="shared" si="21"/>
        <v/>
      </c>
      <c r="AY117" s="53" t="str">
        <f t="shared" si="21"/>
        <v/>
      </c>
      <c r="AZ117" s="53" t="str">
        <f t="shared" si="21"/>
        <v/>
      </c>
      <c r="BA117" s="53" t="str">
        <f t="shared" si="21"/>
        <v/>
      </c>
      <c r="BB117" s="53" t="str">
        <f t="shared" si="21"/>
        <v/>
      </c>
      <c r="BC117" s="53" t="str">
        <f t="shared" si="21"/>
        <v/>
      </c>
      <c r="BD117" s="53" t="str">
        <f t="shared" si="21"/>
        <v/>
      </c>
      <c r="BE117" s="53" t="str">
        <f t="shared" si="21"/>
        <v/>
      </c>
      <c r="BF117" s="53" t="str">
        <f t="shared" si="21"/>
        <v/>
      </c>
      <c r="BG117" s="53" t="str">
        <f t="shared" si="21"/>
        <v/>
      </c>
      <c r="BH117" s="53" t="str">
        <f t="shared" si="21"/>
        <v/>
      </c>
      <c r="BI117" s="53" t="str">
        <f t="shared" si="21"/>
        <v/>
      </c>
      <c r="BJ117" s="53" t="str">
        <f t="shared" si="21"/>
        <v/>
      </c>
      <c r="BK117" s="53" t="str">
        <f t="shared" si="21"/>
        <v/>
      </c>
      <c r="BL117" s="53" t="str">
        <f t="shared" si="21"/>
        <v/>
      </c>
      <c r="BM117" s="53" t="str">
        <f t="shared" si="21"/>
        <v/>
      </c>
      <c r="BN117" s="53" t="str">
        <f t="shared" si="21"/>
        <v/>
      </c>
      <c r="BO117" s="53" t="str">
        <f t="shared" ref="BO117:DZ117" si="22">IF(BO5="","",IF(BO$5&gt;$A109+(1.5*$A$110),"Near Outlier High",""))</f>
        <v/>
      </c>
      <c r="BP117" s="53" t="str">
        <f t="shared" si="22"/>
        <v/>
      </c>
      <c r="BQ117" s="53" t="str">
        <f t="shared" si="22"/>
        <v/>
      </c>
      <c r="BR117" s="53" t="str">
        <f t="shared" si="22"/>
        <v/>
      </c>
      <c r="BS117" s="53" t="str">
        <f t="shared" si="22"/>
        <v/>
      </c>
      <c r="BT117" s="53" t="str">
        <f t="shared" si="22"/>
        <v/>
      </c>
      <c r="BU117" s="53" t="str">
        <f t="shared" si="22"/>
        <v/>
      </c>
      <c r="BV117" s="53" t="str">
        <f t="shared" si="22"/>
        <v/>
      </c>
      <c r="BW117" s="53" t="str">
        <f t="shared" si="22"/>
        <v/>
      </c>
      <c r="BX117" s="53" t="str">
        <f t="shared" si="22"/>
        <v/>
      </c>
      <c r="BY117" s="53" t="str">
        <f t="shared" si="22"/>
        <v/>
      </c>
      <c r="BZ117" s="53" t="str">
        <f t="shared" si="22"/>
        <v/>
      </c>
      <c r="CA117" s="53" t="str">
        <f t="shared" si="22"/>
        <v/>
      </c>
      <c r="CB117" s="53" t="str">
        <f t="shared" si="22"/>
        <v/>
      </c>
      <c r="CC117" s="53" t="str">
        <f t="shared" si="22"/>
        <v/>
      </c>
      <c r="CD117" s="53" t="str">
        <f t="shared" si="22"/>
        <v/>
      </c>
      <c r="CE117" s="53" t="str">
        <f t="shared" si="22"/>
        <v/>
      </c>
      <c r="CF117" s="53" t="str">
        <f t="shared" si="22"/>
        <v/>
      </c>
      <c r="CG117" s="53" t="str">
        <f t="shared" si="22"/>
        <v/>
      </c>
      <c r="CH117" s="53" t="str">
        <f t="shared" si="22"/>
        <v/>
      </c>
      <c r="CI117" s="53" t="str">
        <f t="shared" si="22"/>
        <v/>
      </c>
      <c r="CJ117" s="53" t="str">
        <f t="shared" si="22"/>
        <v/>
      </c>
      <c r="CK117" s="53" t="str">
        <f t="shared" si="22"/>
        <v/>
      </c>
      <c r="CL117" s="53" t="str">
        <f t="shared" si="22"/>
        <v/>
      </c>
      <c r="CM117" s="53" t="str">
        <f t="shared" si="22"/>
        <v/>
      </c>
      <c r="CN117" s="53" t="str">
        <f t="shared" si="22"/>
        <v/>
      </c>
      <c r="CO117" s="53" t="str">
        <f t="shared" si="22"/>
        <v/>
      </c>
      <c r="CP117" s="53" t="str">
        <f t="shared" si="22"/>
        <v/>
      </c>
      <c r="CQ117" s="53" t="str">
        <f t="shared" si="22"/>
        <v/>
      </c>
      <c r="CR117" s="53" t="str">
        <f t="shared" si="22"/>
        <v/>
      </c>
      <c r="CS117" s="53" t="str">
        <f t="shared" si="22"/>
        <v/>
      </c>
      <c r="CT117" s="53" t="str">
        <f t="shared" si="22"/>
        <v/>
      </c>
      <c r="CU117" s="53" t="str">
        <f t="shared" si="22"/>
        <v/>
      </c>
      <c r="CV117" s="53" t="str">
        <f t="shared" si="22"/>
        <v/>
      </c>
      <c r="CW117" s="53" t="str">
        <f t="shared" si="22"/>
        <v/>
      </c>
      <c r="CX117" s="53" t="str">
        <f t="shared" si="22"/>
        <v/>
      </c>
      <c r="CY117" s="53" t="str">
        <f t="shared" si="22"/>
        <v/>
      </c>
      <c r="CZ117" s="53" t="str">
        <f t="shared" si="22"/>
        <v/>
      </c>
      <c r="DA117" s="53" t="str">
        <f t="shared" si="22"/>
        <v/>
      </c>
      <c r="DB117" s="53" t="str">
        <f t="shared" si="22"/>
        <v/>
      </c>
      <c r="DC117" s="53" t="str">
        <f t="shared" si="22"/>
        <v/>
      </c>
      <c r="DD117" s="53" t="str">
        <f t="shared" si="22"/>
        <v/>
      </c>
      <c r="DE117" s="53" t="str">
        <f t="shared" si="22"/>
        <v/>
      </c>
      <c r="DF117" s="53" t="str">
        <f t="shared" si="22"/>
        <v/>
      </c>
      <c r="DG117" s="53" t="str">
        <f t="shared" si="22"/>
        <v/>
      </c>
      <c r="DH117" s="53" t="str">
        <f t="shared" si="22"/>
        <v/>
      </c>
      <c r="DI117" s="53" t="str">
        <f t="shared" si="22"/>
        <v/>
      </c>
      <c r="DJ117" s="53" t="str">
        <f t="shared" si="22"/>
        <v/>
      </c>
      <c r="DK117" s="53" t="str">
        <f t="shared" si="22"/>
        <v/>
      </c>
      <c r="DL117" s="53" t="str">
        <f t="shared" si="22"/>
        <v/>
      </c>
      <c r="DM117" s="53" t="str">
        <f t="shared" si="22"/>
        <v/>
      </c>
      <c r="DN117" s="53" t="str">
        <f t="shared" si="22"/>
        <v/>
      </c>
      <c r="DO117" s="53" t="str">
        <f t="shared" si="22"/>
        <v/>
      </c>
      <c r="DP117" s="53" t="str">
        <f t="shared" si="22"/>
        <v/>
      </c>
      <c r="DQ117" s="53" t="str">
        <f t="shared" si="22"/>
        <v/>
      </c>
      <c r="DR117" s="53" t="str">
        <f t="shared" si="22"/>
        <v/>
      </c>
      <c r="DS117" s="53" t="str">
        <f t="shared" si="22"/>
        <v/>
      </c>
      <c r="DT117" s="53" t="str">
        <f t="shared" si="22"/>
        <v/>
      </c>
      <c r="DU117" s="53" t="str">
        <f t="shared" si="22"/>
        <v/>
      </c>
      <c r="DV117" s="53" t="str">
        <f t="shared" si="22"/>
        <v/>
      </c>
      <c r="DW117" s="53" t="str">
        <f t="shared" si="22"/>
        <v/>
      </c>
      <c r="DX117" s="53" t="str">
        <f t="shared" si="22"/>
        <v/>
      </c>
      <c r="DY117" s="53" t="str">
        <f t="shared" si="22"/>
        <v/>
      </c>
      <c r="DZ117" s="53" t="str">
        <f t="shared" si="22"/>
        <v/>
      </c>
      <c r="EA117" s="53" t="str">
        <f t="shared" ref="EA117:GG117" si="23">IF(EA5="","",IF(EA$5&gt;$A109+(1.5*$A$110),"Near Outlier High",""))</f>
        <v/>
      </c>
      <c r="EB117" s="53" t="str">
        <f t="shared" si="23"/>
        <v/>
      </c>
      <c r="EC117" s="53" t="str">
        <f t="shared" si="23"/>
        <v/>
      </c>
      <c r="ED117" s="53" t="str">
        <f t="shared" si="23"/>
        <v/>
      </c>
      <c r="EE117" s="53" t="str">
        <f t="shared" si="23"/>
        <v/>
      </c>
      <c r="EF117" s="53" t="str">
        <f t="shared" si="23"/>
        <v/>
      </c>
      <c r="EG117" s="53" t="str">
        <f t="shared" si="23"/>
        <v/>
      </c>
      <c r="EH117" s="53" t="str">
        <f t="shared" si="23"/>
        <v/>
      </c>
      <c r="EI117" s="53" t="str">
        <f t="shared" si="23"/>
        <v/>
      </c>
      <c r="EJ117" s="53" t="str">
        <f t="shared" si="23"/>
        <v/>
      </c>
      <c r="EK117" s="53" t="str">
        <f t="shared" si="23"/>
        <v/>
      </c>
      <c r="EL117" s="53" t="str">
        <f t="shared" si="23"/>
        <v/>
      </c>
      <c r="EM117" s="53" t="str">
        <f t="shared" si="23"/>
        <v/>
      </c>
      <c r="EN117" s="53" t="str">
        <f t="shared" si="23"/>
        <v/>
      </c>
      <c r="EO117" s="53" t="str">
        <f t="shared" si="23"/>
        <v/>
      </c>
      <c r="EP117" s="53" t="str">
        <f t="shared" si="23"/>
        <v/>
      </c>
      <c r="EQ117" s="53" t="str">
        <f t="shared" si="23"/>
        <v/>
      </c>
      <c r="ER117" s="53" t="str">
        <f t="shared" si="23"/>
        <v/>
      </c>
      <c r="ES117" s="53" t="str">
        <f t="shared" si="23"/>
        <v/>
      </c>
      <c r="ET117" s="53" t="str">
        <f t="shared" si="23"/>
        <v/>
      </c>
      <c r="EU117" s="53" t="str">
        <f t="shared" si="23"/>
        <v/>
      </c>
      <c r="EV117" s="53" t="str">
        <f t="shared" si="23"/>
        <v/>
      </c>
      <c r="EW117" s="53" t="str">
        <f t="shared" si="23"/>
        <v/>
      </c>
      <c r="EX117" s="53" t="str">
        <f t="shared" si="23"/>
        <v/>
      </c>
      <c r="EY117" s="53" t="str">
        <f t="shared" si="23"/>
        <v/>
      </c>
      <c r="EZ117" s="53" t="str">
        <f t="shared" si="23"/>
        <v/>
      </c>
      <c r="FA117" s="53" t="str">
        <f t="shared" si="23"/>
        <v/>
      </c>
      <c r="FB117" s="53" t="str">
        <f t="shared" si="23"/>
        <v/>
      </c>
      <c r="FC117" s="53" t="str">
        <f t="shared" si="23"/>
        <v/>
      </c>
      <c r="FD117" s="53" t="str">
        <f t="shared" si="23"/>
        <v/>
      </c>
      <c r="FE117" s="53" t="str">
        <f t="shared" si="23"/>
        <v/>
      </c>
      <c r="FF117" s="53" t="str">
        <f t="shared" si="23"/>
        <v/>
      </c>
      <c r="FG117" s="53" t="str">
        <f t="shared" si="23"/>
        <v/>
      </c>
      <c r="FH117" s="53" t="str">
        <f t="shared" si="23"/>
        <v/>
      </c>
      <c r="FI117" s="53" t="str">
        <f t="shared" si="23"/>
        <v/>
      </c>
      <c r="FJ117" s="53" t="str">
        <f t="shared" si="23"/>
        <v/>
      </c>
      <c r="FK117" s="53" t="str">
        <f t="shared" si="23"/>
        <v/>
      </c>
      <c r="FL117" s="53" t="str">
        <f t="shared" si="23"/>
        <v/>
      </c>
      <c r="FM117" s="53" t="str">
        <f t="shared" si="23"/>
        <v/>
      </c>
      <c r="FN117" s="53" t="str">
        <f t="shared" si="23"/>
        <v/>
      </c>
      <c r="FO117" s="53" t="str">
        <f t="shared" si="23"/>
        <v/>
      </c>
      <c r="FP117" s="53" t="str">
        <f t="shared" si="23"/>
        <v/>
      </c>
      <c r="FQ117" s="53" t="str">
        <f t="shared" si="23"/>
        <v/>
      </c>
      <c r="FR117" s="53" t="str">
        <f t="shared" si="23"/>
        <v/>
      </c>
      <c r="FS117" s="53" t="str">
        <f t="shared" si="23"/>
        <v/>
      </c>
      <c r="FT117" s="53" t="str">
        <f t="shared" si="23"/>
        <v/>
      </c>
      <c r="FU117" s="53" t="str">
        <f t="shared" si="23"/>
        <v/>
      </c>
      <c r="FV117" s="53" t="str">
        <f t="shared" si="23"/>
        <v/>
      </c>
      <c r="FW117" s="53" t="str">
        <f t="shared" si="23"/>
        <v/>
      </c>
      <c r="FX117" s="53" t="str">
        <f t="shared" si="23"/>
        <v/>
      </c>
      <c r="FY117" s="53" t="str">
        <f t="shared" si="23"/>
        <v/>
      </c>
      <c r="FZ117" s="53" t="str">
        <f t="shared" si="23"/>
        <v/>
      </c>
      <c r="GA117" s="53" t="str">
        <f t="shared" si="23"/>
        <v/>
      </c>
      <c r="GB117" s="53" t="str">
        <f t="shared" si="23"/>
        <v/>
      </c>
      <c r="GC117" s="53" t="str">
        <f t="shared" si="23"/>
        <v/>
      </c>
      <c r="GD117" s="53" t="str">
        <f t="shared" si="23"/>
        <v/>
      </c>
      <c r="GE117" s="53" t="str">
        <f t="shared" si="23"/>
        <v/>
      </c>
      <c r="GF117" s="53" t="str">
        <f t="shared" si="23"/>
        <v/>
      </c>
      <c r="GG117" s="53" t="str">
        <f t="shared" si="23"/>
        <v/>
      </c>
    </row>
    <row r="119" spans="1:189">
      <c r="A119" s="53"/>
      <c r="B119" s="53"/>
      <c r="C119" s="53"/>
      <c r="D119" s="53"/>
      <c r="E119" s="53"/>
      <c r="F119" s="53"/>
      <c r="G119" s="53"/>
      <c r="H119" s="53"/>
      <c r="I119" s="53"/>
      <c r="J119" s="53"/>
    </row>
    <row r="120" spans="1:189">
      <c r="A120" s="53"/>
      <c r="B120" s="53"/>
      <c r="C120" s="53"/>
      <c r="D120" s="53"/>
      <c r="E120" s="53"/>
      <c r="F120" s="53"/>
      <c r="G120" s="53"/>
      <c r="H120" s="53"/>
      <c r="I120" s="53"/>
      <c r="J120" s="53"/>
    </row>
    <row r="121" spans="1:189">
      <c r="A121" s="53"/>
      <c r="B121" s="53"/>
      <c r="C121" s="53"/>
      <c r="D121" s="53"/>
      <c r="E121" s="53"/>
      <c r="F121" s="53"/>
      <c r="G121" s="53"/>
      <c r="H121" s="53"/>
      <c r="I121" s="53"/>
      <c r="J121" s="53"/>
    </row>
    <row r="122" spans="1:189">
      <c r="A122" s="53"/>
      <c r="B122" s="53"/>
      <c r="C122" s="53"/>
      <c r="D122" s="53"/>
      <c r="E122" s="53"/>
      <c r="F122" s="53"/>
      <c r="G122" s="53"/>
      <c r="H122" s="53"/>
      <c r="I122" s="53"/>
      <c r="J122" s="53"/>
    </row>
    <row r="123" spans="1:189">
      <c r="A123" s="53"/>
      <c r="B123" s="53"/>
      <c r="C123" s="53"/>
      <c r="D123" s="53"/>
      <c r="E123" s="53"/>
      <c r="F123" s="53"/>
      <c r="G123" s="53"/>
      <c r="H123" s="53"/>
      <c r="I123" s="53"/>
      <c r="J123" s="53"/>
    </row>
    <row r="124" spans="1:189">
      <c r="A124" s="53"/>
      <c r="B124" s="53"/>
      <c r="C124" s="53"/>
      <c r="D124" s="53"/>
      <c r="E124" s="53"/>
      <c r="F124" s="53"/>
      <c r="G124" s="53"/>
      <c r="H124" s="53"/>
      <c r="I124" s="53"/>
      <c r="J124" s="53"/>
    </row>
    <row r="125" spans="1:189">
      <c r="A125" s="53"/>
      <c r="B125" s="53"/>
      <c r="C125" s="53"/>
      <c r="D125" s="53"/>
      <c r="E125" s="53"/>
      <c r="F125" s="53"/>
      <c r="G125" s="53"/>
      <c r="H125" s="53"/>
      <c r="I125" s="53"/>
      <c r="J125" s="53"/>
    </row>
    <row r="126" spans="1:189">
      <c r="A126" s="53"/>
      <c r="B126" s="53"/>
      <c r="C126" s="53"/>
      <c r="D126" s="53"/>
      <c r="E126" s="53"/>
      <c r="F126" s="53"/>
      <c r="G126" s="53"/>
      <c r="H126" s="53"/>
      <c r="I126" s="53"/>
      <c r="J126" s="53"/>
    </row>
    <row r="127" spans="1:189">
      <c r="A127" s="53"/>
      <c r="B127" s="53"/>
      <c r="C127" s="53"/>
      <c r="D127" s="53"/>
      <c r="E127" s="53"/>
      <c r="F127" s="53"/>
      <c r="G127" s="53"/>
      <c r="H127" s="53"/>
      <c r="I127" s="53"/>
      <c r="J127" s="53"/>
    </row>
    <row r="128" spans="1:189">
      <c r="A128" s="53"/>
      <c r="B128" s="53"/>
      <c r="C128" s="53"/>
      <c r="D128" s="53"/>
      <c r="E128" s="53"/>
      <c r="F128" s="53"/>
      <c r="G128" s="53"/>
      <c r="H128" s="53"/>
      <c r="I128" s="53"/>
      <c r="J128" s="53"/>
    </row>
    <row r="129" spans="1:10">
      <c r="A129" s="53"/>
      <c r="B129" s="53"/>
      <c r="C129" s="53"/>
      <c r="D129" s="53"/>
      <c r="E129" s="53"/>
      <c r="F129" s="53"/>
      <c r="G129" s="53"/>
      <c r="H129" s="53"/>
      <c r="I129" s="53"/>
      <c r="J129" s="53"/>
    </row>
    <row r="130" spans="1:10">
      <c r="A130" s="53"/>
      <c r="B130" s="53"/>
      <c r="C130" s="53"/>
      <c r="D130" s="53"/>
      <c r="E130" s="53"/>
      <c r="F130" s="53"/>
      <c r="G130" s="53"/>
      <c r="H130" s="53"/>
      <c r="I130" s="53"/>
      <c r="J130" s="53"/>
    </row>
    <row r="131" spans="1:10">
      <c r="A131" s="53"/>
      <c r="B131" s="53"/>
      <c r="C131" s="53"/>
      <c r="D131" s="53"/>
      <c r="E131" s="53"/>
      <c r="F131" s="53"/>
      <c r="G131" s="53"/>
      <c r="H131" s="53"/>
      <c r="I131" s="53"/>
      <c r="J131" s="53"/>
    </row>
    <row r="132" spans="1:10">
      <c r="A132" s="53"/>
      <c r="B132" s="53"/>
      <c r="C132" s="53"/>
      <c r="D132" s="53"/>
      <c r="E132" s="53"/>
      <c r="F132" s="53"/>
      <c r="G132" s="53"/>
      <c r="H132" s="53"/>
      <c r="I132" s="53"/>
      <c r="J132" s="53"/>
    </row>
    <row r="133" spans="1:10">
      <c r="A133" s="53"/>
      <c r="B133" s="53"/>
      <c r="C133" s="53"/>
      <c r="D133" s="53"/>
      <c r="E133" s="53"/>
      <c r="F133" s="53"/>
      <c r="G133" s="53"/>
      <c r="H133" s="53"/>
      <c r="I133" s="53"/>
      <c r="J133" s="53"/>
    </row>
    <row r="134" spans="1:10">
      <c r="A134" s="53"/>
      <c r="B134" s="53"/>
      <c r="C134" s="53"/>
      <c r="D134" s="53"/>
      <c r="E134" s="53"/>
      <c r="F134" s="53"/>
      <c r="G134" s="53"/>
      <c r="H134" s="53"/>
      <c r="I134" s="53"/>
      <c r="J134" s="53"/>
    </row>
    <row r="135" spans="1:10">
      <c r="A135" s="53"/>
      <c r="B135" s="53"/>
      <c r="C135" s="53"/>
      <c r="D135" s="53"/>
      <c r="E135" s="53"/>
      <c r="F135" s="53"/>
      <c r="G135" s="53"/>
      <c r="H135" s="53"/>
      <c r="I135" s="53"/>
      <c r="J135" s="53"/>
    </row>
    <row r="136" spans="1:10">
      <c r="A136" s="53"/>
      <c r="B136" s="53"/>
      <c r="C136" s="53"/>
      <c r="D136" s="53"/>
      <c r="E136" s="53"/>
      <c r="F136" s="53"/>
      <c r="G136" s="53"/>
      <c r="H136" s="53"/>
      <c r="I136" s="53"/>
      <c r="J136" s="53"/>
    </row>
    <row r="137" spans="1:10">
      <c r="A137" s="53"/>
      <c r="B137" s="53"/>
      <c r="C137" s="53"/>
      <c r="D137" s="53"/>
      <c r="E137" s="53"/>
      <c r="F137" s="53"/>
      <c r="G137" s="53"/>
      <c r="H137" s="53"/>
      <c r="I137" s="53"/>
      <c r="J137" s="53"/>
    </row>
    <row r="138" spans="1:10">
      <c r="A138" s="53"/>
      <c r="B138" s="53"/>
      <c r="C138" s="53"/>
      <c r="D138" s="53"/>
      <c r="E138" s="53"/>
      <c r="F138" s="53"/>
      <c r="G138" s="53"/>
      <c r="H138" s="53"/>
      <c r="I138" s="53"/>
      <c r="J138" s="53"/>
    </row>
    <row r="139" spans="1:10">
      <c r="A139" s="53"/>
      <c r="B139" s="53"/>
      <c r="C139" s="53"/>
      <c r="D139" s="53"/>
      <c r="E139" s="53"/>
      <c r="F139" s="53"/>
      <c r="G139" s="53"/>
      <c r="H139" s="53"/>
      <c r="I139" s="53"/>
      <c r="J139" s="53"/>
    </row>
    <row r="140" spans="1:10">
      <c r="A140" s="53"/>
      <c r="B140" s="53"/>
      <c r="C140" s="53"/>
      <c r="D140" s="53"/>
      <c r="E140" s="53"/>
      <c r="F140" s="53"/>
      <c r="G140" s="53"/>
      <c r="H140" s="53"/>
      <c r="I140" s="53"/>
      <c r="J140" s="53"/>
    </row>
    <row r="141" spans="1:10">
      <c r="A141" s="53"/>
      <c r="B141" s="53"/>
      <c r="C141" s="53"/>
      <c r="D141" s="53"/>
      <c r="E141" s="53"/>
      <c r="F141" s="53"/>
      <c r="G141" s="53"/>
      <c r="H141" s="53"/>
      <c r="I141" s="53"/>
      <c r="J141" s="53"/>
    </row>
    <row r="142" spans="1:10">
      <c r="A142" s="53"/>
      <c r="B142" s="53"/>
      <c r="C142" s="53"/>
      <c r="D142" s="53"/>
      <c r="E142" s="53"/>
      <c r="F142" s="53"/>
      <c r="G142" s="53"/>
      <c r="H142" s="53"/>
      <c r="I142" s="53"/>
      <c r="J142" s="53"/>
    </row>
    <row r="143" spans="1:10">
      <c r="A143" s="53"/>
      <c r="B143" s="53"/>
      <c r="C143" s="53"/>
      <c r="D143" s="53"/>
      <c r="E143" s="53"/>
      <c r="F143" s="53"/>
      <c r="G143" s="53"/>
      <c r="H143" s="53"/>
      <c r="I143" s="53"/>
      <c r="J143" s="53"/>
    </row>
    <row r="144" spans="1:10">
      <c r="A144" s="53"/>
      <c r="B144" s="53"/>
      <c r="C144" s="53"/>
      <c r="D144" s="53"/>
      <c r="E144" s="53"/>
      <c r="F144" s="53"/>
      <c r="G144" s="53"/>
      <c r="H144" s="53"/>
      <c r="I144" s="53"/>
      <c r="J144" s="53"/>
    </row>
    <row r="145" spans="1:10">
      <c r="A145" s="53"/>
      <c r="B145" s="53"/>
      <c r="C145" s="53"/>
      <c r="D145" s="53"/>
      <c r="E145" s="53"/>
      <c r="F145" s="53"/>
      <c r="G145" s="53"/>
      <c r="H145" s="53"/>
      <c r="I145" s="53"/>
      <c r="J145" s="53"/>
    </row>
    <row r="146" spans="1:10">
      <c r="A146" s="53"/>
      <c r="B146" s="53"/>
      <c r="C146" s="53"/>
      <c r="D146" s="53"/>
      <c r="E146" s="53"/>
      <c r="F146" s="53"/>
      <c r="G146" s="53"/>
      <c r="H146" s="53"/>
      <c r="I146" s="53"/>
      <c r="J146" s="53"/>
    </row>
    <row r="147" spans="1:10">
      <c r="A147" s="53"/>
      <c r="B147" s="53"/>
      <c r="C147" s="53"/>
      <c r="D147" s="53"/>
      <c r="E147" s="53"/>
      <c r="F147" s="53"/>
      <c r="G147" s="53"/>
      <c r="H147" s="53"/>
      <c r="I147" s="53"/>
      <c r="J147" s="53"/>
    </row>
    <row r="148" spans="1:10">
      <c r="A148" s="53"/>
      <c r="B148" s="53"/>
      <c r="C148" s="53"/>
      <c r="D148" s="53"/>
      <c r="E148" s="53"/>
      <c r="F148" s="53"/>
      <c r="G148" s="53"/>
      <c r="H148" s="53"/>
      <c r="I148" s="53"/>
      <c r="J148" s="53"/>
    </row>
    <row r="149" spans="1:10">
      <c r="A149" s="53"/>
      <c r="B149" s="53"/>
      <c r="C149" s="53"/>
      <c r="D149" s="53"/>
      <c r="E149" s="53"/>
      <c r="F149" s="53"/>
      <c r="G149" s="53"/>
      <c r="H149" s="53"/>
      <c r="I149" s="53"/>
      <c r="J149" s="53"/>
    </row>
    <row r="150" spans="1:10">
      <c r="A150" s="53"/>
      <c r="B150" s="53"/>
      <c r="C150" s="53"/>
      <c r="D150" s="53"/>
      <c r="E150" s="53"/>
      <c r="F150" s="53"/>
      <c r="G150" s="53"/>
      <c r="H150" s="53"/>
      <c r="I150" s="53"/>
      <c r="J150" s="53"/>
    </row>
    <row r="151" spans="1:10">
      <c r="A151" s="53"/>
      <c r="B151" s="53"/>
      <c r="C151" s="53"/>
      <c r="D151" s="53"/>
      <c r="E151" s="53"/>
      <c r="F151" s="53"/>
      <c r="G151" s="53"/>
      <c r="H151" s="53"/>
      <c r="I151" s="53"/>
      <c r="J151" s="53"/>
    </row>
    <row r="152" spans="1:10">
      <c r="A152" s="53"/>
      <c r="B152" s="53"/>
      <c r="C152" s="53"/>
      <c r="D152" s="53"/>
      <c r="E152" s="53"/>
      <c r="F152" s="53"/>
      <c r="G152" s="53"/>
      <c r="H152" s="53"/>
      <c r="I152" s="53"/>
      <c r="J152" s="53"/>
    </row>
    <row r="153" spans="1:10">
      <c r="A153" s="53"/>
      <c r="B153" s="53"/>
      <c r="C153" s="53"/>
      <c r="D153" s="53"/>
      <c r="E153" s="53"/>
      <c r="F153" s="53"/>
      <c r="G153" s="53"/>
      <c r="H153" s="53"/>
      <c r="I153" s="53"/>
      <c r="J153" s="53"/>
    </row>
    <row r="154" spans="1:10">
      <c r="A154" s="53"/>
      <c r="B154" s="53"/>
      <c r="C154" s="53"/>
      <c r="D154" s="53"/>
      <c r="E154" s="53"/>
      <c r="F154" s="53"/>
      <c r="G154" s="53"/>
      <c r="H154" s="53"/>
      <c r="I154" s="53"/>
      <c r="J154" s="53"/>
    </row>
    <row r="155" spans="1:10">
      <c r="A155" s="53"/>
      <c r="B155" s="53"/>
      <c r="C155" s="53"/>
      <c r="D155" s="53"/>
      <c r="E155" s="53"/>
      <c r="F155" s="53"/>
      <c r="G155" s="53"/>
      <c r="H155" s="53"/>
      <c r="I155" s="53"/>
      <c r="J155" s="53"/>
    </row>
    <row r="156" spans="1:10">
      <c r="A156" s="53"/>
      <c r="B156" s="53"/>
      <c r="C156" s="53"/>
      <c r="D156" s="53"/>
      <c r="E156" s="53"/>
      <c r="F156" s="53"/>
      <c r="G156" s="53"/>
      <c r="H156" s="53"/>
      <c r="I156" s="53"/>
      <c r="J156" s="53"/>
    </row>
    <row r="157" spans="1:10">
      <c r="A157" s="53"/>
      <c r="B157" s="53"/>
      <c r="C157" s="53"/>
      <c r="D157" s="53"/>
      <c r="E157" s="53"/>
      <c r="F157" s="53"/>
      <c r="G157" s="53"/>
      <c r="H157" s="53"/>
      <c r="I157" s="53"/>
      <c r="J157" s="53"/>
    </row>
    <row r="158" spans="1:10">
      <c r="A158" s="53"/>
      <c r="B158" s="53"/>
      <c r="C158" s="53"/>
      <c r="D158" s="53"/>
      <c r="E158" s="53"/>
      <c r="F158" s="53"/>
      <c r="G158" s="53"/>
      <c r="H158" s="53"/>
      <c r="I158" s="53"/>
      <c r="J158" s="53"/>
    </row>
    <row r="159" spans="1:10">
      <c r="A159" s="53"/>
      <c r="B159" s="53"/>
      <c r="C159" s="53"/>
      <c r="D159" s="53"/>
      <c r="E159" s="53"/>
      <c r="F159" s="53"/>
      <c r="G159" s="53"/>
      <c r="H159" s="53"/>
      <c r="I159" s="53"/>
      <c r="J159" s="53"/>
    </row>
    <row r="160" spans="1:10">
      <c r="A160" s="53"/>
      <c r="B160" s="53"/>
      <c r="C160" s="53"/>
      <c r="D160" s="53"/>
      <c r="E160" s="53"/>
      <c r="F160" s="53"/>
      <c r="G160" s="53"/>
      <c r="H160" s="53"/>
      <c r="I160" s="53"/>
      <c r="J160" s="53"/>
    </row>
    <row r="161" spans="1:10">
      <c r="A161" s="53"/>
      <c r="B161" s="53"/>
      <c r="C161" s="53"/>
      <c r="D161" s="53"/>
      <c r="E161" s="53"/>
      <c r="F161" s="53"/>
      <c r="G161" s="53"/>
      <c r="H161" s="53"/>
      <c r="I161" s="53"/>
      <c r="J161" s="53"/>
    </row>
    <row r="162" spans="1:10">
      <c r="A162" s="53"/>
      <c r="B162" s="53"/>
      <c r="C162" s="53"/>
      <c r="D162" s="53"/>
      <c r="E162" s="53"/>
      <c r="F162" s="53"/>
      <c r="G162" s="53"/>
      <c r="H162" s="53"/>
      <c r="I162" s="53"/>
      <c r="J162" s="53"/>
    </row>
    <row r="163" spans="1:10">
      <c r="A163" s="53"/>
      <c r="B163" s="53"/>
      <c r="C163" s="53"/>
      <c r="D163" s="53"/>
      <c r="E163" s="53"/>
      <c r="F163" s="53"/>
      <c r="G163" s="53"/>
      <c r="H163" s="53"/>
      <c r="I163" s="53"/>
      <c r="J163" s="53"/>
    </row>
    <row r="164" spans="1:10">
      <c r="A164" s="53"/>
      <c r="B164" s="53"/>
      <c r="C164" s="53"/>
      <c r="D164" s="53"/>
      <c r="E164" s="53"/>
      <c r="F164" s="53"/>
      <c r="G164" s="53"/>
      <c r="H164" s="53"/>
      <c r="I164" s="53"/>
      <c r="J164" s="53"/>
    </row>
    <row r="165" spans="1:10">
      <c r="A165" s="53"/>
      <c r="B165" s="53"/>
      <c r="C165" s="53"/>
      <c r="D165" s="53"/>
      <c r="E165" s="53"/>
      <c r="F165" s="53"/>
      <c r="G165" s="53"/>
      <c r="H165" s="53"/>
      <c r="I165" s="53"/>
      <c r="J165" s="53"/>
    </row>
    <row r="166" spans="1:10">
      <c r="A166" s="53"/>
      <c r="B166" s="53"/>
      <c r="C166" s="53"/>
      <c r="D166" s="53"/>
      <c r="E166" s="53"/>
      <c r="F166" s="53"/>
      <c r="G166" s="53"/>
      <c r="H166" s="53"/>
      <c r="I166" s="53"/>
      <c r="J166" s="53"/>
    </row>
    <row r="167" spans="1:10">
      <c r="A167" s="53"/>
      <c r="B167" s="53"/>
      <c r="C167" s="53"/>
      <c r="D167" s="53"/>
      <c r="E167" s="53"/>
      <c r="F167" s="53"/>
      <c r="G167" s="53"/>
      <c r="H167" s="53"/>
      <c r="I167" s="53"/>
      <c r="J167" s="53"/>
    </row>
    <row r="168" spans="1:10">
      <c r="A168" s="53"/>
      <c r="B168" s="53"/>
      <c r="C168" s="53"/>
      <c r="D168" s="53"/>
      <c r="E168" s="53"/>
      <c r="F168" s="53"/>
      <c r="G168" s="53"/>
      <c r="H168" s="53"/>
      <c r="I168" s="53"/>
      <c r="J168" s="53"/>
    </row>
    <row r="169" spans="1:10">
      <c r="A169" s="53"/>
      <c r="B169" s="53"/>
      <c r="C169" s="53"/>
      <c r="D169" s="53"/>
      <c r="E169" s="53"/>
      <c r="F169" s="53"/>
      <c r="G169" s="53"/>
      <c r="H169" s="53"/>
      <c r="I169" s="53"/>
      <c r="J169" s="53"/>
    </row>
    <row r="170" spans="1:10">
      <c r="A170" s="53"/>
      <c r="B170" s="53"/>
      <c r="C170" s="53"/>
      <c r="D170" s="53"/>
      <c r="E170" s="53"/>
      <c r="F170" s="53"/>
      <c r="G170" s="53"/>
      <c r="H170" s="53"/>
      <c r="I170" s="53"/>
      <c r="J170" s="53"/>
    </row>
    <row r="171" spans="1:10">
      <c r="A171" s="53"/>
      <c r="B171" s="53"/>
      <c r="C171" s="53"/>
      <c r="D171" s="53"/>
      <c r="E171" s="53"/>
      <c r="F171" s="53"/>
      <c r="G171" s="53"/>
      <c r="H171" s="53"/>
      <c r="I171" s="53"/>
      <c r="J171" s="53"/>
    </row>
    <row r="172" spans="1:10">
      <c r="A172" s="53"/>
      <c r="B172" s="53"/>
      <c r="C172" s="53"/>
      <c r="D172" s="53"/>
      <c r="E172" s="53"/>
      <c r="F172" s="53"/>
      <c r="G172" s="53"/>
      <c r="H172" s="53"/>
      <c r="I172" s="53"/>
      <c r="J172" s="53"/>
    </row>
    <row r="173" spans="1:10">
      <c r="A173" s="53"/>
      <c r="B173" s="53"/>
      <c r="C173" s="53"/>
      <c r="D173" s="53"/>
      <c r="E173" s="53"/>
      <c r="F173" s="53"/>
      <c r="G173" s="53"/>
      <c r="H173" s="53"/>
      <c r="I173" s="53"/>
      <c r="J173" s="53"/>
    </row>
    <row r="174" spans="1:10">
      <c r="A174" s="53"/>
      <c r="B174" s="53"/>
      <c r="C174" s="53"/>
      <c r="D174" s="53"/>
      <c r="E174" s="53"/>
      <c r="F174" s="53"/>
      <c r="G174" s="53"/>
      <c r="H174" s="53"/>
      <c r="I174" s="53"/>
      <c r="J174" s="53"/>
    </row>
    <row r="175" spans="1:10">
      <c r="A175" s="53"/>
      <c r="B175" s="53"/>
      <c r="C175" s="53"/>
      <c r="D175" s="53"/>
      <c r="E175" s="53"/>
      <c r="F175" s="53"/>
      <c r="G175" s="53"/>
      <c r="H175" s="53"/>
      <c r="I175" s="53"/>
      <c r="J175" s="53"/>
    </row>
    <row r="176" spans="1:10">
      <c r="A176" s="53"/>
      <c r="B176" s="53"/>
      <c r="C176" s="53"/>
      <c r="D176" s="53"/>
      <c r="E176" s="53"/>
      <c r="F176" s="53"/>
      <c r="G176" s="53"/>
      <c r="H176" s="53"/>
      <c r="I176" s="53"/>
      <c r="J176" s="53"/>
    </row>
    <row r="177" spans="1:10">
      <c r="A177" s="53"/>
      <c r="B177" s="53"/>
      <c r="C177" s="53"/>
      <c r="D177" s="53"/>
      <c r="E177" s="53"/>
      <c r="F177" s="53"/>
      <c r="G177" s="53"/>
      <c r="H177" s="53"/>
      <c r="I177" s="53"/>
      <c r="J177" s="53"/>
    </row>
    <row r="178" spans="1:10">
      <c r="A178" s="53"/>
      <c r="B178" s="53"/>
      <c r="C178" s="53"/>
      <c r="D178" s="53"/>
      <c r="E178" s="53"/>
      <c r="F178" s="53"/>
      <c r="G178" s="53"/>
      <c r="H178" s="53"/>
      <c r="I178" s="53"/>
      <c r="J178" s="53"/>
    </row>
    <row r="179" spans="1:10">
      <c r="A179" s="53"/>
      <c r="B179" s="53"/>
      <c r="C179" s="53"/>
      <c r="D179" s="53"/>
      <c r="E179" s="53"/>
      <c r="F179" s="53"/>
      <c r="G179" s="53"/>
      <c r="H179" s="53"/>
      <c r="I179" s="53"/>
      <c r="J179" s="53"/>
    </row>
    <row r="180" spans="1:10">
      <c r="A180" s="53"/>
      <c r="B180" s="53"/>
      <c r="C180" s="53"/>
      <c r="D180" s="53"/>
      <c r="E180" s="53"/>
      <c r="F180" s="53"/>
      <c r="G180" s="53"/>
      <c r="H180" s="53"/>
      <c r="I180" s="53"/>
      <c r="J180" s="53"/>
    </row>
    <row r="181" spans="1:10">
      <c r="A181" s="53"/>
      <c r="B181" s="53"/>
      <c r="C181" s="53"/>
      <c r="D181" s="53"/>
      <c r="E181" s="53"/>
      <c r="F181" s="53"/>
      <c r="G181" s="53"/>
      <c r="H181" s="53"/>
      <c r="I181" s="53"/>
      <c r="J181" s="53"/>
    </row>
    <row r="182" spans="1:10">
      <c r="A182" s="53"/>
      <c r="B182" s="53"/>
      <c r="C182" s="53"/>
      <c r="D182" s="53"/>
      <c r="E182" s="53"/>
      <c r="F182" s="53"/>
      <c r="G182" s="53"/>
      <c r="H182" s="53"/>
      <c r="I182" s="53"/>
      <c r="J182" s="53"/>
    </row>
    <row r="183" spans="1:10">
      <c r="A183" s="53"/>
      <c r="B183" s="53"/>
      <c r="C183" s="53"/>
      <c r="D183" s="53"/>
      <c r="E183" s="53"/>
      <c r="F183" s="53"/>
      <c r="G183" s="53"/>
      <c r="H183" s="53"/>
      <c r="I183" s="53"/>
      <c r="J183" s="53"/>
    </row>
    <row r="184" spans="1:10">
      <c r="A184" s="53"/>
      <c r="B184" s="53"/>
      <c r="C184" s="53"/>
      <c r="D184" s="53"/>
      <c r="E184" s="53"/>
      <c r="F184" s="53"/>
      <c r="G184" s="53"/>
      <c r="H184" s="53"/>
      <c r="I184" s="53"/>
      <c r="J184" s="53"/>
    </row>
    <row r="185" spans="1:10">
      <c r="A185" s="53"/>
      <c r="B185" s="53"/>
      <c r="C185" s="53"/>
      <c r="D185" s="53"/>
      <c r="E185" s="53"/>
      <c r="F185" s="53"/>
      <c r="G185" s="53"/>
      <c r="H185" s="53"/>
      <c r="I185" s="53"/>
      <c r="J185" s="53"/>
    </row>
    <row r="186" spans="1:10">
      <c r="A186" s="53"/>
      <c r="B186" s="53"/>
      <c r="C186" s="53"/>
      <c r="D186" s="53"/>
      <c r="E186" s="53"/>
      <c r="F186" s="53"/>
      <c r="G186" s="53"/>
      <c r="H186" s="53"/>
      <c r="I186" s="53"/>
      <c r="J186" s="53"/>
    </row>
    <row r="187" spans="1:10">
      <c r="A187" s="53"/>
      <c r="B187" s="53"/>
      <c r="C187" s="53"/>
      <c r="D187" s="53"/>
      <c r="E187" s="53"/>
      <c r="F187" s="53"/>
      <c r="G187" s="53"/>
      <c r="H187" s="53"/>
      <c r="I187" s="53"/>
      <c r="J187" s="53"/>
    </row>
    <row r="188" spans="1:10">
      <c r="A188" s="53"/>
      <c r="B188" s="53"/>
      <c r="C188" s="53"/>
      <c r="D188" s="53"/>
      <c r="E188" s="53"/>
      <c r="F188" s="53"/>
      <c r="G188" s="53"/>
      <c r="H188" s="53"/>
      <c r="I188" s="53"/>
      <c r="J188" s="53"/>
    </row>
    <row r="189" spans="1:10">
      <c r="A189" s="53"/>
      <c r="B189" s="53"/>
      <c r="C189" s="53"/>
      <c r="D189" s="53"/>
      <c r="E189" s="53"/>
      <c r="F189" s="53"/>
      <c r="G189" s="53"/>
      <c r="H189" s="53"/>
      <c r="I189" s="53"/>
      <c r="J189" s="53"/>
    </row>
    <row r="190" spans="1:10">
      <c r="A190" s="53"/>
      <c r="B190" s="53"/>
      <c r="C190" s="53"/>
      <c r="D190" s="53"/>
      <c r="E190" s="53"/>
      <c r="F190" s="53"/>
      <c r="G190" s="53"/>
      <c r="H190" s="53"/>
      <c r="I190" s="53"/>
      <c r="J190" s="53"/>
    </row>
    <row r="191" spans="1:10">
      <c r="A191" s="53"/>
      <c r="B191" s="53"/>
      <c r="C191" s="53"/>
      <c r="D191" s="53"/>
      <c r="E191" s="53"/>
      <c r="F191" s="53"/>
      <c r="G191" s="53"/>
      <c r="H191" s="53"/>
      <c r="I191" s="53"/>
      <c r="J191" s="53"/>
    </row>
    <row r="192" spans="1:10">
      <c r="A192" s="53"/>
      <c r="B192" s="53"/>
      <c r="C192" s="53"/>
      <c r="D192" s="53"/>
      <c r="E192" s="53"/>
      <c r="F192" s="53"/>
      <c r="G192" s="53"/>
      <c r="H192" s="53"/>
      <c r="I192" s="53"/>
      <c r="J192" s="53"/>
    </row>
    <row r="193" spans="1:10">
      <c r="A193" s="53"/>
      <c r="B193" s="53"/>
      <c r="C193" s="53"/>
      <c r="D193" s="53"/>
      <c r="E193" s="53"/>
      <c r="F193" s="53"/>
      <c r="G193" s="53"/>
      <c r="H193" s="53"/>
      <c r="I193" s="53"/>
      <c r="J193" s="53"/>
    </row>
    <row r="194" spans="1:10">
      <c r="A194" s="53"/>
      <c r="B194" s="53"/>
      <c r="C194" s="53"/>
      <c r="D194" s="53"/>
      <c r="E194" s="53"/>
      <c r="F194" s="53"/>
      <c r="G194" s="53"/>
      <c r="H194" s="53"/>
      <c r="I194" s="53"/>
      <c r="J194" s="53"/>
    </row>
    <row r="195" spans="1:10">
      <c r="A195" s="53"/>
      <c r="B195" s="53"/>
      <c r="C195" s="53"/>
      <c r="D195" s="53"/>
      <c r="E195" s="53"/>
      <c r="F195" s="53"/>
      <c r="G195" s="53"/>
      <c r="H195" s="53"/>
      <c r="I195" s="53"/>
      <c r="J195" s="53"/>
    </row>
    <row r="196" spans="1:10">
      <c r="A196" s="53"/>
      <c r="B196" s="53"/>
      <c r="C196" s="53"/>
      <c r="D196" s="53"/>
      <c r="E196" s="53"/>
      <c r="F196" s="53"/>
      <c r="G196" s="53"/>
      <c r="H196" s="53"/>
      <c r="I196" s="53"/>
      <c r="J196" s="53"/>
    </row>
    <row r="197" spans="1:10">
      <c r="A197" s="53"/>
      <c r="B197" s="53"/>
      <c r="C197" s="53"/>
      <c r="D197" s="53"/>
      <c r="E197" s="53"/>
      <c r="F197" s="53"/>
      <c r="G197" s="53"/>
      <c r="H197" s="53"/>
      <c r="I197" s="53"/>
      <c r="J197" s="53"/>
    </row>
    <row r="198" spans="1:10">
      <c r="A198" s="53"/>
      <c r="B198" s="53"/>
      <c r="C198" s="53"/>
      <c r="D198" s="53"/>
      <c r="E198" s="53"/>
      <c r="F198" s="53"/>
      <c r="G198" s="53"/>
      <c r="H198" s="53"/>
      <c r="I198" s="53"/>
      <c r="J198" s="53"/>
    </row>
    <row r="199" spans="1:10">
      <c r="A199" s="53"/>
      <c r="B199" s="53"/>
      <c r="C199" s="53"/>
      <c r="D199" s="53"/>
      <c r="E199" s="53"/>
      <c r="F199" s="53"/>
      <c r="G199" s="53"/>
      <c r="H199" s="53"/>
      <c r="I199" s="53"/>
      <c r="J199" s="53"/>
    </row>
    <row r="200" spans="1:10">
      <c r="A200" s="53"/>
      <c r="B200" s="53"/>
      <c r="C200" s="53"/>
      <c r="D200" s="53"/>
      <c r="E200" s="53"/>
      <c r="F200" s="53"/>
      <c r="G200" s="53"/>
      <c r="H200" s="53"/>
      <c r="I200" s="53"/>
      <c r="J200" s="53"/>
    </row>
    <row r="201" spans="1:10">
      <c r="A201" s="53"/>
      <c r="B201" s="53"/>
      <c r="C201" s="53"/>
      <c r="D201" s="53"/>
      <c r="E201" s="53"/>
      <c r="F201" s="53"/>
      <c r="G201" s="53"/>
      <c r="H201" s="53"/>
      <c r="I201" s="53"/>
      <c r="J201" s="53"/>
    </row>
    <row r="202" spans="1:10">
      <c r="A202" s="53"/>
      <c r="B202" s="53"/>
      <c r="C202" s="53"/>
      <c r="D202" s="53"/>
      <c r="E202" s="53"/>
      <c r="F202" s="53"/>
      <c r="G202" s="53"/>
      <c r="H202" s="53"/>
      <c r="I202" s="53"/>
      <c r="J202" s="53"/>
    </row>
    <row r="203" spans="1:10">
      <c r="A203" s="53"/>
      <c r="B203" s="53"/>
      <c r="C203" s="53"/>
      <c r="D203" s="53"/>
      <c r="E203" s="53"/>
      <c r="F203" s="53"/>
      <c r="G203" s="53"/>
      <c r="H203" s="53"/>
      <c r="I203" s="53"/>
      <c r="J203" s="53"/>
    </row>
    <row r="204" spans="1:10">
      <c r="A204" s="53"/>
      <c r="B204" s="53"/>
      <c r="C204" s="53"/>
      <c r="D204" s="53"/>
      <c r="E204" s="53"/>
      <c r="F204" s="53"/>
      <c r="G204" s="53"/>
      <c r="H204" s="53"/>
      <c r="I204" s="53"/>
      <c r="J204" s="53"/>
    </row>
    <row r="205" spans="1:10">
      <c r="A205" s="53"/>
      <c r="B205" s="53"/>
      <c r="C205" s="53"/>
      <c r="D205" s="53"/>
      <c r="E205" s="53"/>
      <c r="F205" s="53"/>
      <c r="G205" s="53"/>
      <c r="H205" s="53"/>
      <c r="I205" s="53"/>
      <c r="J205" s="53"/>
    </row>
    <row r="206" spans="1:10">
      <c r="A206" s="53"/>
      <c r="B206" s="53"/>
      <c r="C206" s="53"/>
      <c r="D206" s="53"/>
      <c r="E206" s="53"/>
      <c r="F206" s="53"/>
      <c r="G206" s="53"/>
      <c r="H206" s="53"/>
      <c r="I206" s="53"/>
      <c r="J206" s="53"/>
    </row>
    <row r="207" spans="1:10">
      <c r="A207" s="53"/>
      <c r="B207" s="53"/>
      <c r="C207" s="53"/>
      <c r="D207" s="53"/>
      <c r="E207" s="53"/>
      <c r="F207" s="53"/>
      <c r="G207" s="53"/>
      <c r="H207" s="53"/>
      <c r="I207" s="53"/>
      <c r="J207" s="53"/>
    </row>
    <row r="208" spans="1:10">
      <c r="A208" s="53"/>
      <c r="B208" s="53"/>
      <c r="C208" s="53"/>
      <c r="D208" s="53"/>
      <c r="E208" s="53"/>
      <c r="F208" s="53"/>
      <c r="G208" s="53"/>
      <c r="H208" s="53"/>
      <c r="I208" s="53"/>
      <c r="J208" s="53"/>
    </row>
    <row r="209" spans="1:10">
      <c r="A209" s="53"/>
      <c r="B209" s="53"/>
      <c r="C209" s="53"/>
      <c r="D209" s="53"/>
      <c r="E209" s="53"/>
      <c r="F209" s="53"/>
      <c r="G209" s="53"/>
      <c r="H209" s="53"/>
      <c r="I209" s="53"/>
      <c r="J209" s="53"/>
    </row>
    <row r="210" spans="1:10">
      <c r="A210" s="53"/>
      <c r="B210" s="53"/>
      <c r="C210" s="53"/>
      <c r="D210" s="53"/>
      <c r="E210" s="53"/>
      <c r="F210" s="53"/>
      <c r="G210" s="53"/>
      <c r="H210" s="53"/>
      <c r="I210" s="53"/>
      <c r="J210" s="53"/>
    </row>
    <row r="211" spans="1:10">
      <c r="A211" s="53"/>
      <c r="B211" s="53"/>
      <c r="C211" s="53"/>
      <c r="D211" s="53"/>
      <c r="E211" s="53"/>
      <c r="F211" s="53"/>
      <c r="G211" s="53"/>
      <c r="H211" s="53"/>
      <c r="I211" s="53"/>
      <c r="J211" s="53"/>
    </row>
    <row r="358" spans="136:136">
      <c r="EF358" s="61"/>
    </row>
    <row r="359" spans="136:136">
      <c r="EF359" s="61"/>
    </row>
    <row r="360" spans="136:136">
      <c r="EF360" s="61"/>
    </row>
    <row r="361" spans="136:136">
      <c r="EF361" s="61"/>
    </row>
    <row r="362" spans="136:136">
      <c r="EF362" s="61"/>
    </row>
    <row r="363" spans="136:136">
      <c r="EF363" s="61"/>
    </row>
    <row r="364" spans="136:136">
      <c r="EF364" s="61"/>
    </row>
    <row r="365" spans="136:136">
      <c r="EF365" s="61"/>
    </row>
    <row r="366" spans="136:136">
      <c r="EF366" s="61"/>
    </row>
    <row r="367" spans="136:136">
      <c r="EF367" s="61"/>
    </row>
    <row r="368" spans="136:136">
      <c r="EF368" s="61"/>
    </row>
  </sheetData>
  <mergeCells count="1">
    <mergeCell ref="Q46:Q47"/>
  </mergeCells>
  <conditionalFormatting sqref="B1:GG1">
    <cfRule type="cellIs" dxfId="3" priority="1" operator="equal">
      <formula>"Gross Outlier"</formula>
    </cfRule>
  </conditionalFormatting>
  <pageMargins left="0.7" right="0.7" top="0.75" bottom="0.75" header="0.3" footer="0.3"/>
  <pageSetup orientation="portrait" horizontalDpi="300" verticalDpi="300" r:id="rId1"/>
  <legacyDrawing r:id="rId2"/>
  <oleObjects>
    <oleObject progId="Equation.DSMT4" shapeId="2049" r:id="rId3"/>
    <oleObject progId="Equation.DSMT4" shapeId="2050" r:id="rId4"/>
    <oleObject progId="Equation.DSMT4" shapeId="2051" r:id="rId5"/>
    <oleObject progId="Equation.DSMT4" shapeId="2052" r:id="rId6"/>
    <oleObject progId="Equation.DSMT4" shapeId="2053" r:id="rId7"/>
    <oleObject progId="Equation.DSMT4" shapeId="2054" r:id="rId8"/>
    <oleObject progId="Equation.DSMT4" shapeId="2055" r:id="rId9"/>
    <oleObject progId="Equation.DSMT4" shapeId="2056" r:id="rId10"/>
    <oleObject progId="Equation.DSMT4" shapeId="2057" r:id="rId11"/>
    <oleObject progId="Equation.DSMT4" shapeId="2058" r:id="rId12"/>
    <oleObject progId="Equation.DSMT4" shapeId="2059" r:id="rId13"/>
    <oleObject progId="Equation.DSMT4" shapeId="2065" r:id="rId14"/>
    <oleObject progId="Equation.DSMT4" shapeId="2066" r:id="rId15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8">
    <tabColor rgb="FFFFC000"/>
  </sheetPr>
  <dimension ref="A1:HH212"/>
  <sheetViews>
    <sheetView workbookViewId="0">
      <selection activeCell="E98" sqref="E98"/>
    </sheetView>
  </sheetViews>
  <sheetFormatPr defaultColWidth="18" defaultRowHeight="12.75"/>
  <cols>
    <col min="1" max="1" width="44.140625" style="144" customWidth="1"/>
    <col min="2" max="2" width="22.5703125" style="144" bestFit="1" customWidth="1"/>
    <col min="3" max="4" width="19.85546875" style="144" bestFit="1" customWidth="1"/>
    <col min="5" max="11" width="18" style="144" customWidth="1"/>
    <col min="12" max="12" width="26.140625" style="144" bestFit="1" customWidth="1"/>
    <col min="13" max="13" width="12.28515625" style="144" bestFit="1" customWidth="1"/>
    <col min="14" max="14" width="35.42578125" style="144" bestFit="1" customWidth="1"/>
    <col min="15" max="16" width="12.42578125" style="144" bestFit="1" customWidth="1"/>
    <col min="17" max="17" width="18" style="144" customWidth="1"/>
    <col min="18" max="19" width="19.85546875" style="144" bestFit="1" customWidth="1"/>
    <col min="20" max="20" width="18" style="144" customWidth="1"/>
    <col min="21" max="21" width="25.5703125" style="144" bestFit="1" customWidth="1"/>
    <col min="22" max="22" width="18" style="144" customWidth="1"/>
    <col min="23" max="84" width="18" style="145" customWidth="1"/>
    <col min="85" max="97" width="18" style="144" customWidth="1"/>
    <col min="98" max="98" width="12.140625" style="144" bestFit="1" customWidth="1"/>
    <col min="99" max="100" width="33" style="144" bestFit="1" customWidth="1"/>
    <col min="101" max="101" width="15.7109375" style="144" bestFit="1" customWidth="1"/>
    <col min="102" max="105" width="13.85546875" style="144" customWidth="1"/>
    <col min="106" max="106" width="26.140625" style="144" bestFit="1" customWidth="1"/>
    <col min="107" max="107" width="28.85546875" style="144" bestFit="1" customWidth="1"/>
    <col min="108" max="109" width="12.85546875" style="144" bestFit="1" customWidth="1"/>
    <col min="110" max="113" width="19.42578125" style="144" bestFit="1" customWidth="1"/>
    <col min="114" max="115" width="18.85546875" style="144" bestFit="1" customWidth="1"/>
    <col min="116" max="116" width="28.5703125" style="144" bestFit="1" customWidth="1"/>
    <col min="117" max="117" width="12.140625" style="144" customWidth="1"/>
    <col min="118" max="118" width="14.140625" style="144" customWidth="1"/>
    <col min="119" max="119" width="12.140625" style="144" bestFit="1" customWidth="1"/>
    <col min="120" max="120" width="17.85546875" style="144" customWidth="1"/>
    <col min="121" max="121" width="13.85546875" style="144" bestFit="1" customWidth="1"/>
    <col min="122" max="122" width="13.5703125" style="144" bestFit="1" customWidth="1"/>
    <col min="123" max="124" width="12.85546875" style="144" bestFit="1" customWidth="1"/>
    <col min="125" max="126" width="12.28515625" style="144" bestFit="1" customWidth="1"/>
    <col min="127" max="127" width="23.7109375" style="144" bestFit="1" customWidth="1"/>
    <col min="128" max="128" width="26.85546875" style="144" bestFit="1" customWidth="1"/>
    <col min="129" max="129" width="24.140625" style="144" bestFit="1" customWidth="1"/>
    <col min="130" max="130" width="15.28515625" style="144" bestFit="1" customWidth="1"/>
    <col min="131" max="132" width="36.7109375" style="144" bestFit="1" customWidth="1"/>
    <col min="133" max="16384" width="18" style="144"/>
  </cols>
  <sheetData>
    <row r="1" spans="1:216" s="92" customFormat="1">
      <c r="A1" s="90" t="s">
        <v>9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</row>
    <row r="2" spans="1:216" s="104" customFormat="1" ht="15">
      <c r="A2" s="93"/>
      <c r="B2" s="94" t="str">
        <f>HCl_Avg_MMBtu!B2</f>
        <v>Logan Generating Plant</v>
      </c>
      <c r="C2" s="95"/>
      <c r="D2" s="95"/>
      <c r="E2" s="95"/>
      <c r="F2" s="95"/>
      <c r="G2" s="95"/>
      <c r="H2" s="95"/>
      <c r="I2" s="96"/>
      <c r="J2" s="96"/>
      <c r="K2" s="96"/>
      <c r="L2" s="97"/>
      <c r="M2" s="96"/>
      <c r="N2" s="96"/>
      <c r="O2" s="98"/>
      <c r="P2" s="98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9"/>
      <c r="AF2" s="96"/>
      <c r="AG2" s="96"/>
      <c r="AH2" s="96"/>
      <c r="AI2" s="96"/>
      <c r="AJ2" s="96"/>
      <c r="AK2" s="98"/>
      <c r="AL2" s="96"/>
      <c r="AM2" s="96"/>
      <c r="AN2" s="98"/>
      <c r="AO2" s="96"/>
      <c r="AP2" s="96"/>
      <c r="AQ2" s="96"/>
      <c r="AR2" s="96"/>
      <c r="AS2" s="96"/>
      <c r="AT2" s="97"/>
      <c r="AU2" s="97"/>
      <c r="AV2" s="100"/>
      <c r="AW2" s="96"/>
      <c r="AX2" s="96"/>
      <c r="AY2" s="96"/>
      <c r="AZ2" s="96"/>
      <c r="BA2" s="98"/>
      <c r="BB2" s="96"/>
      <c r="BC2" s="96"/>
      <c r="BD2" s="96"/>
      <c r="BE2" s="96"/>
      <c r="BF2" s="96"/>
      <c r="BG2" s="96"/>
      <c r="BH2" s="96"/>
      <c r="BI2" s="98"/>
      <c r="BJ2" s="98"/>
      <c r="BK2" s="96"/>
      <c r="BL2" s="96"/>
      <c r="BM2" s="96"/>
      <c r="BN2" s="96"/>
      <c r="BO2" s="96"/>
      <c r="BP2" s="99"/>
      <c r="BQ2" s="96"/>
      <c r="BR2" s="96"/>
      <c r="BS2" s="98"/>
      <c r="BT2" s="96"/>
      <c r="BU2" s="96"/>
      <c r="BV2" s="98"/>
      <c r="BW2" s="96"/>
      <c r="BX2" s="96"/>
      <c r="BY2" s="96"/>
      <c r="BZ2" s="96"/>
      <c r="CA2" s="100"/>
      <c r="CB2" s="96"/>
      <c r="CC2" s="98"/>
      <c r="CD2" s="101"/>
      <c r="CE2" s="96"/>
      <c r="CF2" s="96"/>
      <c r="CG2" s="98"/>
      <c r="CH2" s="102"/>
      <c r="CI2" s="96"/>
      <c r="CJ2" s="98"/>
      <c r="CK2" s="96"/>
      <c r="CL2" s="96"/>
      <c r="CM2" s="96"/>
      <c r="CN2" s="96"/>
      <c r="CO2" s="96"/>
      <c r="CP2" s="98"/>
      <c r="CQ2" s="96"/>
      <c r="CR2" s="96"/>
      <c r="CS2" s="96"/>
      <c r="CT2" s="96"/>
      <c r="CU2" s="96"/>
      <c r="CV2" s="98"/>
      <c r="CW2" s="98"/>
      <c r="CX2" s="96"/>
      <c r="CY2" s="96"/>
      <c r="CZ2" s="96"/>
      <c r="DA2" s="96"/>
      <c r="DB2" s="98"/>
      <c r="DC2" s="96"/>
      <c r="DD2" s="96"/>
      <c r="DE2" s="96"/>
      <c r="DF2" s="98"/>
      <c r="DG2" s="98"/>
      <c r="DH2" s="96"/>
      <c r="DI2" s="98"/>
      <c r="DJ2" s="98"/>
      <c r="DK2" s="98"/>
      <c r="DL2" s="96"/>
      <c r="DM2" s="99"/>
      <c r="DN2" s="99"/>
      <c r="DO2" s="99"/>
      <c r="DP2" s="99"/>
      <c r="DQ2" s="100"/>
      <c r="DR2" s="100"/>
      <c r="DS2" s="99"/>
      <c r="DT2" s="99"/>
      <c r="DU2" s="100"/>
      <c r="DV2" s="100"/>
      <c r="DW2" s="99"/>
      <c r="DX2" s="99"/>
      <c r="DY2" s="99"/>
      <c r="DZ2" s="99"/>
      <c r="EA2" s="99"/>
      <c r="EB2" s="100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</row>
    <row r="3" spans="1:216" s="91" customFormat="1" ht="15">
      <c r="A3" s="105" t="s">
        <v>22</v>
      </c>
      <c r="B3" s="94">
        <f>HCl_Avg_MMBtu!B3</f>
        <v>10043</v>
      </c>
      <c r="C3" s="95"/>
      <c r="D3" s="95"/>
      <c r="E3" s="95"/>
      <c r="F3" s="95"/>
      <c r="G3" s="95"/>
      <c r="H3" s="95"/>
      <c r="I3" s="96"/>
      <c r="J3" s="96"/>
      <c r="K3" s="96"/>
      <c r="L3" s="96"/>
      <c r="M3" s="96"/>
      <c r="N3" s="96"/>
      <c r="O3" s="98"/>
      <c r="P3" s="98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9"/>
      <c r="AF3" s="96"/>
      <c r="AG3" s="96"/>
      <c r="AH3" s="96"/>
      <c r="AI3" s="96"/>
      <c r="AJ3" s="96"/>
      <c r="AK3" s="98"/>
      <c r="AL3" s="96"/>
      <c r="AM3" s="96"/>
      <c r="AN3" s="98"/>
      <c r="AO3" s="96"/>
      <c r="AP3" s="96"/>
      <c r="AQ3" s="96"/>
      <c r="AR3" s="96"/>
      <c r="AS3" s="96"/>
      <c r="AT3" s="96"/>
      <c r="AU3" s="96"/>
      <c r="AV3" s="100"/>
      <c r="AW3" s="96"/>
      <c r="AX3" s="96"/>
      <c r="AY3" s="96"/>
      <c r="AZ3" s="96"/>
      <c r="BA3" s="98"/>
      <c r="BB3" s="96"/>
      <c r="BC3" s="96"/>
      <c r="BD3" s="96"/>
      <c r="BE3" s="96"/>
      <c r="BF3" s="96"/>
      <c r="BG3" s="96"/>
      <c r="BH3" s="96"/>
      <c r="BI3" s="98"/>
      <c r="BJ3" s="98"/>
      <c r="BK3" s="96"/>
      <c r="BL3" s="96"/>
      <c r="BM3" s="96"/>
      <c r="BN3" s="96"/>
      <c r="BO3" s="96"/>
      <c r="BP3" s="99"/>
      <c r="BQ3" s="96"/>
      <c r="BR3" s="96"/>
      <c r="BS3" s="98"/>
      <c r="BT3" s="96"/>
      <c r="BU3" s="96"/>
      <c r="BV3" s="98"/>
      <c r="BW3" s="96"/>
      <c r="BX3" s="96"/>
      <c r="BY3" s="96"/>
      <c r="BZ3" s="96"/>
      <c r="CA3" s="100"/>
      <c r="CB3" s="96"/>
      <c r="CC3" s="98"/>
      <c r="CD3" s="101"/>
      <c r="CE3" s="96"/>
      <c r="CF3" s="96"/>
      <c r="CG3" s="98"/>
      <c r="CH3" s="102"/>
      <c r="CI3" s="96"/>
      <c r="CJ3" s="98"/>
      <c r="CK3" s="96"/>
      <c r="CL3" s="96"/>
      <c r="CM3" s="96"/>
      <c r="CN3" s="96"/>
      <c r="CO3" s="96"/>
      <c r="CP3" s="98"/>
      <c r="CQ3" s="96"/>
      <c r="CR3" s="96"/>
      <c r="CS3" s="96"/>
      <c r="CT3" s="96"/>
      <c r="CU3" s="96"/>
      <c r="CV3" s="98"/>
      <c r="CW3" s="98"/>
      <c r="CX3" s="96"/>
      <c r="CY3" s="96"/>
      <c r="CZ3" s="96"/>
      <c r="DA3" s="96"/>
      <c r="DB3" s="98"/>
      <c r="DC3" s="96"/>
      <c r="DD3" s="96"/>
      <c r="DE3" s="96"/>
      <c r="DF3" s="98"/>
      <c r="DG3" s="98"/>
      <c r="DH3" s="96"/>
      <c r="DI3" s="98"/>
      <c r="DJ3" s="98"/>
      <c r="DK3" s="98"/>
      <c r="DL3" s="96"/>
      <c r="DM3" s="99"/>
      <c r="DN3" s="99"/>
      <c r="DO3" s="99"/>
      <c r="DP3" s="99"/>
      <c r="DQ3" s="100"/>
      <c r="DR3" s="100"/>
      <c r="DS3" s="99"/>
      <c r="DT3" s="99"/>
      <c r="DU3" s="100"/>
      <c r="DV3" s="100"/>
      <c r="DW3" s="99"/>
      <c r="DX3" s="99"/>
      <c r="DY3" s="99"/>
      <c r="DZ3" s="99"/>
      <c r="EA3" s="99"/>
      <c r="EB3" s="100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</row>
    <row r="4" spans="1:216" s="104" customFormat="1" ht="15">
      <c r="A4" s="93" t="s">
        <v>166</v>
      </c>
      <c r="B4" s="94" t="str">
        <f>HCl_Avg_MMBtu!B4</f>
        <v>B01</v>
      </c>
      <c r="C4" s="95"/>
      <c r="D4" s="95"/>
      <c r="E4" s="95"/>
      <c r="F4" s="95"/>
      <c r="G4" s="95"/>
      <c r="H4" s="95"/>
      <c r="I4" s="96"/>
      <c r="J4" s="96"/>
      <c r="K4" s="96"/>
      <c r="L4" s="96"/>
      <c r="M4" s="96"/>
      <c r="N4" s="96"/>
      <c r="O4" s="98"/>
      <c r="P4" s="98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9"/>
      <c r="AF4" s="96"/>
      <c r="AG4" s="96"/>
      <c r="AH4" s="96"/>
      <c r="AI4" s="96"/>
      <c r="AJ4" s="96"/>
      <c r="AK4" s="98"/>
      <c r="AL4" s="96"/>
      <c r="AM4" s="96"/>
      <c r="AN4" s="98"/>
      <c r="AO4" s="96"/>
      <c r="AP4" s="96"/>
      <c r="AQ4" s="96"/>
      <c r="AR4" s="96"/>
      <c r="AS4" s="96"/>
      <c r="AT4" s="96"/>
      <c r="AU4" s="96"/>
      <c r="AV4" s="100"/>
      <c r="AW4" s="96"/>
      <c r="AX4" s="96"/>
      <c r="AY4" s="96"/>
      <c r="AZ4" s="96"/>
      <c r="BA4" s="98"/>
      <c r="BB4" s="96"/>
      <c r="BC4" s="96"/>
      <c r="BD4" s="96"/>
      <c r="BE4" s="96"/>
      <c r="BF4" s="96"/>
      <c r="BG4" s="96"/>
      <c r="BH4" s="96"/>
      <c r="BI4" s="98"/>
      <c r="BJ4" s="98"/>
      <c r="BK4" s="96"/>
      <c r="BL4" s="96"/>
      <c r="BM4" s="96"/>
      <c r="BN4" s="96"/>
      <c r="BO4" s="96"/>
      <c r="BP4" s="99"/>
      <c r="BQ4" s="96"/>
      <c r="BR4" s="96"/>
      <c r="BS4" s="98"/>
      <c r="BT4" s="96"/>
      <c r="BU4" s="96"/>
      <c r="BV4" s="98"/>
      <c r="BW4" s="96"/>
      <c r="BX4" s="96"/>
      <c r="BY4" s="96"/>
      <c r="BZ4" s="96"/>
      <c r="CA4" s="100"/>
      <c r="CB4" s="96"/>
      <c r="CC4" s="98"/>
      <c r="CD4" s="101"/>
      <c r="CE4" s="96"/>
      <c r="CF4" s="96"/>
      <c r="CG4" s="98"/>
      <c r="CH4" s="102"/>
      <c r="CI4" s="96"/>
      <c r="CJ4" s="98"/>
      <c r="CK4" s="96"/>
      <c r="CL4" s="96"/>
      <c r="CM4" s="96"/>
      <c r="CN4" s="96"/>
      <c r="CO4" s="96"/>
      <c r="CP4" s="98"/>
      <c r="CQ4" s="96"/>
      <c r="CR4" s="96"/>
      <c r="CS4" s="96"/>
      <c r="CT4" s="96"/>
      <c r="CU4" s="96"/>
      <c r="CV4" s="98"/>
      <c r="CW4" s="98"/>
      <c r="CX4" s="96"/>
      <c r="CY4" s="96"/>
      <c r="CZ4" s="96"/>
      <c r="DA4" s="96"/>
      <c r="DB4" s="98"/>
      <c r="DC4" s="96"/>
      <c r="DD4" s="96"/>
      <c r="DE4" s="96"/>
      <c r="DF4" s="98"/>
      <c r="DG4" s="98"/>
      <c r="DH4" s="96"/>
      <c r="DI4" s="98"/>
      <c r="DJ4" s="98"/>
      <c r="DK4" s="98"/>
      <c r="DL4" s="96"/>
      <c r="DM4" s="99"/>
      <c r="DN4" s="99"/>
      <c r="DO4" s="99"/>
      <c r="DP4" s="99"/>
      <c r="DQ4" s="100"/>
      <c r="DR4" s="100"/>
      <c r="DS4" s="99"/>
      <c r="DT4" s="99"/>
      <c r="DU4" s="100"/>
      <c r="DV4" s="100"/>
      <c r="DW4" s="99"/>
      <c r="DX4" s="99"/>
      <c r="DY4" s="99"/>
      <c r="DZ4" s="99"/>
      <c r="EA4" s="99"/>
      <c r="EB4" s="100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</row>
    <row r="5" spans="1:216" s="95" customFormat="1" ht="15">
      <c r="A5" s="106">
        <v>1</v>
      </c>
      <c r="B5" s="188">
        <v>1.4097503078074899E-5</v>
      </c>
      <c r="C5" t="s">
        <v>748</v>
      </c>
      <c r="I5" s="108"/>
      <c r="J5" s="108"/>
      <c r="K5" s="108"/>
      <c r="L5" s="108"/>
      <c r="M5" s="108"/>
      <c r="N5" s="108"/>
      <c r="O5" s="109"/>
      <c r="P5" s="109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9"/>
      <c r="AL5" s="108"/>
      <c r="AM5" s="108"/>
      <c r="AN5" s="109"/>
      <c r="AO5" s="108"/>
      <c r="AP5" s="108"/>
      <c r="AQ5" s="108"/>
      <c r="AR5" s="108"/>
      <c r="AS5" s="108"/>
      <c r="AT5" s="108"/>
      <c r="AU5" s="108"/>
      <c r="AV5" s="110"/>
      <c r="AW5" s="108"/>
      <c r="AX5" s="108"/>
      <c r="AY5" s="108"/>
      <c r="AZ5" s="108"/>
      <c r="BA5" s="109"/>
      <c r="BB5" s="108"/>
      <c r="BC5" s="108"/>
      <c r="BD5" s="108"/>
      <c r="BE5" s="108"/>
      <c r="BF5" s="108"/>
      <c r="BG5" s="108"/>
      <c r="BH5" s="108"/>
      <c r="BI5" s="109"/>
      <c r="BJ5" s="109"/>
      <c r="BK5" s="108"/>
      <c r="BL5" s="108"/>
      <c r="BM5" s="108"/>
      <c r="BN5" s="108"/>
      <c r="BO5" s="108"/>
      <c r="BP5" s="111"/>
      <c r="BQ5" s="108"/>
      <c r="BR5" s="108"/>
      <c r="BS5" s="109"/>
      <c r="BT5" s="108"/>
      <c r="BU5" s="108"/>
      <c r="BV5" s="109"/>
      <c r="BW5" s="108"/>
      <c r="BX5" s="108"/>
      <c r="BY5" s="108"/>
      <c r="BZ5" s="108"/>
      <c r="CA5" s="110"/>
      <c r="CB5" s="108"/>
      <c r="CC5" s="109"/>
      <c r="CD5" s="112"/>
      <c r="CE5" s="108"/>
      <c r="CF5" s="108"/>
      <c r="CG5" s="109"/>
      <c r="CH5" s="113"/>
      <c r="CI5" s="108"/>
      <c r="CJ5" s="109"/>
      <c r="CK5" s="108"/>
      <c r="CL5" s="108"/>
      <c r="CM5" s="108"/>
      <c r="CN5" s="108"/>
      <c r="CO5" s="108"/>
      <c r="CP5" s="109"/>
      <c r="CQ5" s="108"/>
      <c r="CR5" s="108"/>
      <c r="CS5" s="108"/>
      <c r="CT5" s="108"/>
      <c r="CU5" s="108"/>
      <c r="CV5" s="109"/>
      <c r="CW5" s="109"/>
      <c r="CX5" s="108"/>
      <c r="CY5" s="108"/>
      <c r="CZ5" s="108"/>
      <c r="DA5" s="108"/>
      <c r="DB5" s="109"/>
      <c r="DC5" s="108"/>
      <c r="DD5" s="108"/>
      <c r="DE5" s="108"/>
      <c r="DF5" s="109"/>
      <c r="DG5" s="109"/>
      <c r="DH5" s="108"/>
      <c r="DI5" s="109"/>
      <c r="DJ5" s="109"/>
      <c r="DK5" s="109"/>
      <c r="DL5" s="108"/>
      <c r="DM5" s="111"/>
      <c r="DN5" s="111"/>
      <c r="DO5" s="111"/>
      <c r="DP5" s="111"/>
      <c r="DQ5" s="110"/>
      <c r="DR5" s="110"/>
      <c r="DS5" s="111"/>
      <c r="DT5" s="111"/>
      <c r="DU5" s="110"/>
      <c r="DV5" s="110"/>
      <c r="DW5" s="111"/>
      <c r="DX5" s="111"/>
      <c r="DY5" s="111"/>
      <c r="DZ5" s="111"/>
      <c r="EA5" s="111"/>
      <c r="EB5" s="110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</row>
    <row r="6" spans="1:216" s="95" customFormat="1" ht="15">
      <c r="A6" s="106">
        <v>2</v>
      </c>
      <c r="B6" s="188">
        <v>1.4563168899507599E-5</v>
      </c>
      <c r="C6" t="s">
        <v>748</v>
      </c>
      <c r="E6" s="54"/>
      <c r="F6" s="54"/>
      <c r="G6" s="109"/>
      <c r="H6" s="109"/>
      <c r="I6" s="109"/>
      <c r="J6" s="109"/>
      <c r="K6" s="55"/>
      <c r="L6" s="115"/>
      <c r="M6" s="116"/>
      <c r="N6" s="59"/>
      <c r="O6" s="59"/>
      <c r="P6" s="59"/>
      <c r="Q6" s="59"/>
      <c r="R6" s="55"/>
      <c r="S6" s="55"/>
      <c r="T6" s="55"/>
      <c r="U6" s="109"/>
      <c r="V6" s="117"/>
      <c r="W6" s="118"/>
      <c r="X6" s="56"/>
      <c r="Y6" s="56"/>
      <c r="Z6" s="55"/>
      <c r="AA6" s="115"/>
      <c r="AB6" s="55"/>
      <c r="AC6" s="55"/>
      <c r="AD6" s="55"/>
      <c r="AE6" s="55"/>
      <c r="AF6" s="55"/>
      <c r="AG6" s="109"/>
      <c r="AH6" s="55"/>
      <c r="AI6" s="55"/>
      <c r="AJ6" s="55"/>
      <c r="AK6" s="108"/>
      <c r="AL6" s="55"/>
      <c r="AM6" s="55"/>
      <c r="AN6" s="108"/>
      <c r="AO6" s="115"/>
      <c r="AP6" s="115"/>
      <c r="AQ6" s="115"/>
      <c r="AR6" s="55"/>
      <c r="AS6" s="115"/>
      <c r="AT6" s="55"/>
      <c r="AU6" s="55"/>
      <c r="AV6" s="108"/>
      <c r="AW6" s="55"/>
      <c r="AX6" s="55"/>
      <c r="AY6" s="55"/>
      <c r="AZ6" s="115"/>
      <c r="BA6" s="55"/>
      <c r="BB6" s="109"/>
      <c r="BC6" s="55"/>
      <c r="BD6" s="55"/>
      <c r="BE6" s="109"/>
      <c r="BF6" s="55"/>
      <c r="BG6" s="55"/>
      <c r="BH6" s="115"/>
      <c r="BI6" s="55"/>
      <c r="BJ6" s="113"/>
      <c r="BK6" s="55"/>
      <c r="BL6" s="55"/>
      <c r="BM6" s="55"/>
      <c r="BN6" s="55"/>
      <c r="BO6" s="55"/>
      <c r="BP6" s="55"/>
      <c r="BQ6" s="109"/>
      <c r="BR6" s="55"/>
      <c r="BS6" s="55"/>
      <c r="BT6" s="55"/>
      <c r="BU6" s="55"/>
      <c r="BV6" s="108"/>
      <c r="BW6" s="109"/>
      <c r="BX6" s="119"/>
      <c r="BY6" s="115"/>
      <c r="BZ6" s="55"/>
      <c r="CA6" s="55"/>
      <c r="CB6" s="109"/>
      <c r="CC6" s="55"/>
      <c r="CD6" s="115"/>
      <c r="CE6" s="55"/>
      <c r="CF6" s="109"/>
      <c r="CG6" s="108"/>
      <c r="CH6" s="119"/>
      <c r="CI6" s="109"/>
      <c r="CJ6" s="55"/>
      <c r="CK6" s="59"/>
      <c r="CL6" s="59"/>
      <c r="CM6" s="55"/>
      <c r="CN6" s="55"/>
      <c r="CO6" s="115"/>
      <c r="CP6" s="55"/>
      <c r="CQ6" s="11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109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108"/>
      <c r="DS6" s="55"/>
      <c r="DT6" s="55"/>
      <c r="DU6" s="119"/>
      <c r="DV6" s="55"/>
      <c r="DW6" s="55"/>
      <c r="DX6" s="55"/>
      <c r="DY6" s="120"/>
      <c r="DZ6" s="55"/>
      <c r="EA6" s="55"/>
      <c r="EB6" s="55"/>
    </row>
    <row r="7" spans="1:216" s="95" customFormat="1" ht="15">
      <c r="A7" s="106">
        <v>3</v>
      </c>
      <c r="B7" s="188">
        <v>9.9578103287838908E-6</v>
      </c>
      <c r="C7" t="s">
        <v>748</v>
      </c>
      <c r="E7" s="54"/>
      <c r="F7" s="54"/>
      <c r="G7" s="55"/>
      <c r="H7" s="55"/>
      <c r="I7" s="55"/>
      <c r="J7" s="59"/>
      <c r="K7" s="55"/>
      <c r="L7" s="55"/>
      <c r="M7" s="116"/>
      <c r="N7" s="59"/>
      <c r="O7" s="59"/>
      <c r="P7" s="59"/>
      <c r="Q7" s="59"/>
      <c r="R7" s="55"/>
      <c r="S7" s="55"/>
      <c r="T7" s="55"/>
      <c r="U7" s="55"/>
      <c r="V7" s="55"/>
      <c r="W7" s="56"/>
      <c r="X7" s="56"/>
      <c r="Y7" s="56"/>
      <c r="Z7" s="55"/>
      <c r="AA7" s="55"/>
      <c r="AB7" s="55"/>
      <c r="AC7" s="55"/>
      <c r="AD7" s="55"/>
      <c r="AE7" s="55"/>
      <c r="AF7" s="55"/>
      <c r="AG7" s="109"/>
      <c r="AH7" s="55"/>
      <c r="AI7" s="55"/>
      <c r="AJ7" s="55"/>
      <c r="AK7" s="55"/>
      <c r="AL7" s="55"/>
      <c r="AM7" s="55"/>
      <c r="AN7" s="121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121"/>
      <c r="BA7" s="55"/>
      <c r="BB7" s="121"/>
      <c r="BC7" s="55"/>
      <c r="BD7" s="55"/>
      <c r="BE7" s="121"/>
      <c r="BF7" s="55"/>
      <c r="BG7" s="55"/>
      <c r="BH7" s="121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109"/>
      <c r="CC7" s="55"/>
      <c r="CD7" s="115"/>
      <c r="CE7" s="55"/>
      <c r="CF7" s="121"/>
      <c r="CG7" s="117"/>
      <c r="CH7" s="55"/>
      <c r="CI7" s="55"/>
      <c r="CJ7" s="55"/>
      <c r="CK7" s="59"/>
      <c r="CL7" s="59"/>
      <c r="CM7" s="55"/>
      <c r="CN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122"/>
      <c r="DR7" s="55"/>
      <c r="DS7" s="55"/>
      <c r="DT7" s="55"/>
      <c r="DU7" s="55"/>
      <c r="DV7" s="55"/>
      <c r="DW7" s="55"/>
      <c r="DX7" s="55"/>
      <c r="DY7" s="120"/>
      <c r="DZ7" s="55"/>
      <c r="EA7" s="55"/>
      <c r="EB7" s="55"/>
    </row>
    <row r="8" spans="1:216" s="95" customFormat="1" ht="15">
      <c r="A8" s="106">
        <v>4</v>
      </c>
      <c r="B8" s="107"/>
      <c r="E8" s="123"/>
      <c r="F8" s="106"/>
      <c r="G8" s="123"/>
      <c r="H8" s="123"/>
      <c r="I8" s="106"/>
      <c r="J8" s="124"/>
      <c r="K8" s="123"/>
      <c r="L8" s="106"/>
      <c r="M8" s="125"/>
      <c r="W8" s="121"/>
      <c r="X8" s="121"/>
      <c r="Y8" s="121"/>
      <c r="Z8" s="121"/>
      <c r="AA8" s="121"/>
      <c r="AB8" s="121"/>
      <c r="AC8" s="126"/>
      <c r="AD8" s="126"/>
      <c r="AE8" s="126"/>
      <c r="AF8" s="126"/>
      <c r="AG8" s="121"/>
      <c r="AH8" s="126"/>
      <c r="AI8" s="126"/>
      <c r="AJ8" s="121"/>
      <c r="AK8" s="121"/>
      <c r="AL8" s="126"/>
      <c r="AM8" s="121"/>
      <c r="AN8" s="121"/>
      <c r="AO8" s="121"/>
      <c r="AP8" s="121"/>
      <c r="AQ8" s="121"/>
      <c r="AR8" s="121"/>
      <c r="AS8" s="121"/>
      <c r="AT8" s="121"/>
      <c r="AU8" s="126"/>
      <c r="AV8" s="126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DY8" s="127"/>
    </row>
    <row r="9" spans="1:216" s="95" customFormat="1" ht="15">
      <c r="A9" s="106">
        <v>5</v>
      </c>
      <c r="B9" s="107"/>
      <c r="I9" s="106"/>
      <c r="J9" s="124"/>
      <c r="K9" s="123"/>
      <c r="L9" s="106"/>
      <c r="M9" s="128"/>
      <c r="W9" s="121"/>
      <c r="X9" s="121"/>
      <c r="Y9" s="121"/>
      <c r="Z9" s="121"/>
      <c r="AA9" s="121"/>
      <c r="AB9" s="121"/>
      <c r="AC9" s="55"/>
      <c r="AD9" s="55"/>
      <c r="AE9" s="55"/>
      <c r="AF9" s="55"/>
      <c r="AG9" s="121"/>
      <c r="AH9" s="55"/>
      <c r="AI9" s="55"/>
      <c r="AJ9" s="121"/>
      <c r="AK9" s="121"/>
      <c r="AL9" s="55"/>
      <c r="AM9" s="121"/>
      <c r="AN9" s="121"/>
      <c r="AO9" s="121"/>
      <c r="AP9" s="121"/>
      <c r="AQ9" s="121"/>
      <c r="AR9" s="121"/>
      <c r="AS9" s="121"/>
      <c r="AT9" s="121"/>
      <c r="AU9" s="55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DY9" s="127"/>
    </row>
    <row r="10" spans="1:216" s="95" customFormat="1" ht="15">
      <c r="A10" s="106">
        <v>6</v>
      </c>
      <c r="B10" s="107"/>
      <c r="C10" s="129"/>
      <c r="E10" s="123"/>
      <c r="F10" s="106"/>
      <c r="G10" s="123"/>
      <c r="H10" s="123"/>
      <c r="I10" s="106"/>
      <c r="J10" s="124"/>
      <c r="K10" s="123"/>
      <c r="L10" s="106"/>
      <c r="M10" s="128"/>
      <c r="W10" s="121"/>
      <c r="X10" s="121"/>
      <c r="Y10" s="121"/>
      <c r="Z10" s="121"/>
      <c r="AA10" s="121"/>
      <c r="AB10" s="121"/>
      <c r="AC10" s="55"/>
      <c r="AD10" s="55"/>
      <c r="AE10" s="55"/>
      <c r="AF10" s="55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55"/>
      <c r="BO10" s="55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55"/>
      <c r="CE10" s="121"/>
      <c r="CF10" s="121"/>
      <c r="DY10" s="127"/>
    </row>
    <row r="11" spans="1:216" s="95" customFormat="1" ht="15">
      <c r="A11" s="106">
        <v>7</v>
      </c>
      <c r="D11" s="123"/>
      <c r="E11" s="123"/>
      <c r="F11" s="106"/>
      <c r="G11" s="123"/>
      <c r="H11" s="106"/>
      <c r="I11" s="106"/>
      <c r="J11" s="124"/>
      <c r="K11" s="123"/>
      <c r="L11" s="106"/>
      <c r="M11" s="128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55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55"/>
      <c r="BO11" s="55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55"/>
      <c r="CE11" s="121"/>
      <c r="CF11" s="121"/>
      <c r="DY11" s="127"/>
    </row>
    <row r="12" spans="1:216" s="95" customFormat="1" ht="15">
      <c r="A12" s="106">
        <v>8</v>
      </c>
      <c r="D12" s="123"/>
      <c r="E12" s="123"/>
      <c r="F12" s="106"/>
      <c r="G12" s="123"/>
      <c r="H12" s="106"/>
      <c r="I12" s="106"/>
      <c r="J12" s="124"/>
      <c r="K12" s="123"/>
      <c r="L12" s="106"/>
      <c r="M12" s="128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30"/>
      <c r="AP12" s="55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55"/>
      <c r="BG12" s="121"/>
      <c r="BH12" s="121"/>
      <c r="BI12" s="121"/>
      <c r="BJ12" s="121"/>
      <c r="BK12" s="121"/>
      <c r="BL12" s="121"/>
      <c r="BM12" s="121"/>
      <c r="BN12" s="55"/>
      <c r="BO12" s="55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DY12" s="127"/>
    </row>
    <row r="13" spans="1:216" s="95" customFormat="1" ht="15">
      <c r="A13" s="106">
        <v>9</v>
      </c>
      <c r="D13" s="123"/>
      <c r="E13" s="123"/>
      <c r="F13" s="106"/>
      <c r="G13" s="123"/>
      <c r="H13" s="106"/>
      <c r="I13" s="106"/>
      <c r="J13" s="124"/>
      <c r="K13" s="123"/>
      <c r="L13" s="106"/>
      <c r="M13" s="128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30"/>
      <c r="AP13" s="55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55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DY13" s="127"/>
    </row>
    <row r="14" spans="1:216" s="95" customFormat="1" ht="15">
      <c r="A14" s="106">
        <v>10</v>
      </c>
      <c r="D14" s="123"/>
      <c r="E14" s="123"/>
      <c r="F14" s="123"/>
      <c r="G14" s="123"/>
      <c r="H14" s="123"/>
      <c r="I14" s="123"/>
      <c r="J14" s="124"/>
      <c r="K14" s="123"/>
      <c r="L14" s="106"/>
      <c r="M14" s="128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30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DY14" s="127"/>
    </row>
    <row r="15" spans="1:216" s="95" customFormat="1" ht="15">
      <c r="A15" s="106">
        <v>11</v>
      </c>
      <c r="D15" s="123"/>
      <c r="E15" s="123"/>
      <c r="F15" s="123"/>
      <c r="G15" s="123"/>
      <c r="H15" s="123"/>
      <c r="I15" s="123"/>
      <c r="J15" s="124"/>
      <c r="K15" s="123"/>
      <c r="L15" s="106"/>
      <c r="M15" s="128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30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DY15" s="127"/>
    </row>
    <row r="16" spans="1:216" s="95" customFormat="1" ht="15">
      <c r="A16" s="106">
        <v>12</v>
      </c>
      <c r="D16" s="123"/>
      <c r="E16" s="123"/>
      <c r="F16" s="123"/>
      <c r="G16" s="123"/>
      <c r="H16" s="123"/>
      <c r="I16" s="123"/>
      <c r="J16" s="124"/>
      <c r="K16" s="123"/>
      <c r="L16" s="106"/>
      <c r="M16" s="128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30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DY16" s="127"/>
    </row>
    <row r="17" spans="1:129" s="95" customFormat="1" ht="15">
      <c r="A17" s="106">
        <v>13</v>
      </c>
      <c r="B17" s="123"/>
      <c r="C17" s="123"/>
      <c r="D17" s="123"/>
      <c r="E17" s="123"/>
      <c r="F17" s="123"/>
      <c r="G17" s="123"/>
      <c r="H17" s="123"/>
      <c r="I17" s="123"/>
      <c r="J17" s="124"/>
      <c r="K17" s="123"/>
      <c r="L17" s="106"/>
      <c r="M17" s="128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30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DY17" s="127"/>
    </row>
    <row r="18" spans="1:129" s="95" customFormat="1" ht="15">
      <c r="A18" s="106">
        <v>14</v>
      </c>
      <c r="B18" s="123"/>
      <c r="C18" s="123"/>
      <c r="D18" s="123"/>
      <c r="E18" s="123"/>
      <c r="F18" s="123"/>
      <c r="G18" s="123"/>
      <c r="H18" s="123"/>
      <c r="I18" s="123"/>
      <c r="J18" s="124"/>
      <c r="K18" s="123"/>
      <c r="L18" s="106"/>
      <c r="M18" s="128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30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DY18" s="127"/>
    </row>
    <row r="19" spans="1:129" s="95" customFormat="1" ht="15">
      <c r="A19" s="106">
        <v>15</v>
      </c>
      <c r="B19" s="123"/>
      <c r="C19" s="123"/>
      <c r="D19" s="123"/>
      <c r="E19" s="123"/>
      <c r="F19" s="123"/>
      <c r="G19" s="123"/>
      <c r="H19" s="123"/>
      <c r="I19" s="123"/>
      <c r="J19" s="124"/>
      <c r="K19" s="123"/>
      <c r="L19" s="106"/>
      <c r="M19" s="128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30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DY19" s="127"/>
    </row>
    <row r="20" spans="1:129" s="95" customFormat="1" ht="15">
      <c r="A20" s="106">
        <v>16</v>
      </c>
      <c r="B20" s="123"/>
      <c r="C20" s="123"/>
      <c r="D20" s="123"/>
      <c r="E20" s="123"/>
      <c r="F20" s="123"/>
      <c r="G20" s="123"/>
      <c r="H20" s="123"/>
      <c r="I20" s="123"/>
      <c r="J20" s="124"/>
      <c r="K20" s="123"/>
      <c r="L20" s="106"/>
      <c r="M20" s="128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30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DY20" s="127"/>
    </row>
    <row r="21" spans="1:129" s="95" customFormat="1" ht="15">
      <c r="A21" s="106">
        <v>17</v>
      </c>
      <c r="B21" s="123"/>
      <c r="C21" s="123"/>
      <c r="D21" s="123"/>
      <c r="E21" s="123"/>
      <c r="F21" s="123"/>
      <c r="G21" s="123"/>
      <c r="H21" s="123"/>
      <c r="I21" s="123"/>
      <c r="J21" s="124"/>
      <c r="K21" s="123"/>
      <c r="L21" s="106"/>
      <c r="M21" s="128"/>
      <c r="N21" s="59"/>
      <c r="O21" s="59"/>
      <c r="P21" s="59"/>
      <c r="Q21" s="59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DY21" s="127"/>
    </row>
    <row r="22" spans="1:129" s="95" customFormat="1" ht="15">
      <c r="A22" s="106">
        <v>18</v>
      </c>
      <c r="B22" s="123"/>
      <c r="C22" s="123"/>
      <c r="D22" s="123"/>
      <c r="E22" s="123"/>
      <c r="F22" s="123"/>
      <c r="G22" s="123"/>
      <c r="H22" s="123"/>
      <c r="I22" s="123"/>
      <c r="J22" s="124"/>
      <c r="K22" s="123"/>
      <c r="L22" s="106"/>
      <c r="M22" s="128"/>
      <c r="N22" s="59"/>
      <c r="O22" s="59"/>
      <c r="P22" s="59"/>
      <c r="Q22" s="59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DY22" s="127"/>
    </row>
    <row r="23" spans="1:129" s="95" customFormat="1" ht="15">
      <c r="A23" s="106">
        <v>19</v>
      </c>
      <c r="B23" s="123"/>
      <c r="C23" s="123"/>
      <c r="D23" s="123"/>
      <c r="E23" s="123"/>
      <c r="F23" s="123"/>
      <c r="G23" s="123"/>
      <c r="H23" s="123"/>
      <c r="I23" s="123"/>
      <c r="J23" s="124"/>
      <c r="K23" s="123"/>
      <c r="L23" s="106"/>
      <c r="M23" s="128"/>
      <c r="N23" s="59"/>
      <c r="O23" s="59"/>
      <c r="P23" s="59"/>
      <c r="Q23" s="59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DY23" s="127"/>
    </row>
    <row r="24" spans="1:129" s="95" customFormat="1" ht="15">
      <c r="A24" s="106">
        <v>20</v>
      </c>
      <c r="B24" s="123"/>
      <c r="C24" s="123"/>
      <c r="D24" s="123"/>
      <c r="E24" s="123"/>
      <c r="F24" s="123"/>
      <c r="G24" s="123"/>
      <c r="H24" s="123"/>
      <c r="I24" s="123"/>
      <c r="J24" s="124"/>
      <c r="K24" s="123"/>
      <c r="L24" s="106"/>
      <c r="M24" s="128"/>
      <c r="N24" s="59"/>
      <c r="O24" s="59"/>
      <c r="P24" s="59"/>
      <c r="Q24" s="59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DY24" s="127"/>
    </row>
    <row r="25" spans="1:129" s="95" customFormat="1" ht="15">
      <c r="A25" s="106">
        <v>21</v>
      </c>
      <c r="B25" s="123"/>
      <c r="C25" s="123"/>
      <c r="D25" s="123"/>
      <c r="E25" s="123"/>
      <c r="F25" s="123"/>
      <c r="G25" s="123"/>
      <c r="H25" s="123"/>
      <c r="I25" s="123"/>
      <c r="J25" s="131"/>
      <c r="K25" s="123"/>
      <c r="L25" s="106"/>
      <c r="M25" s="128"/>
      <c r="N25" s="59"/>
      <c r="O25" s="59"/>
      <c r="P25" s="59"/>
      <c r="Q25" s="59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DY25" s="127"/>
    </row>
    <row r="26" spans="1:129" s="95" customFormat="1" ht="15">
      <c r="A26" s="106">
        <v>22</v>
      </c>
      <c r="B26" s="123"/>
      <c r="C26" s="123"/>
      <c r="D26" s="123"/>
      <c r="E26" s="123"/>
      <c r="F26" s="123"/>
      <c r="G26" s="123"/>
      <c r="H26" s="123"/>
      <c r="I26" s="123"/>
      <c r="J26" s="124"/>
      <c r="K26" s="123"/>
      <c r="L26" s="106"/>
      <c r="M26" s="128"/>
      <c r="N26" s="59"/>
      <c r="O26" s="59"/>
      <c r="P26" s="59"/>
      <c r="Q26" s="59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DY26" s="127"/>
    </row>
    <row r="27" spans="1:129" s="95" customFormat="1" ht="15">
      <c r="A27" s="106">
        <v>23</v>
      </c>
      <c r="B27" s="123"/>
      <c r="C27" s="123"/>
      <c r="D27" s="123"/>
      <c r="E27" s="123"/>
      <c r="F27" s="123"/>
      <c r="G27" s="123"/>
      <c r="H27" s="123"/>
      <c r="I27" s="123"/>
      <c r="J27" s="124"/>
      <c r="K27" s="123"/>
      <c r="L27" s="106"/>
      <c r="M27" s="128"/>
      <c r="N27" s="59"/>
      <c r="O27" s="59"/>
      <c r="P27" s="59"/>
      <c r="Q27" s="59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DY27" s="127"/>
    </row>
    <row r="28" spans="1:129" s="95" customFormat="1" ht="15">
      <c r="A28" s="106">
        <v>24</v>
      </c>
      <c r="B28" s="123"/>
      <c r="C28" s="123"/>
      <c r="D28" s="123"/>
      <c r="E28" s="123"/>
      <c r="F28" s="123"/>
      <c r="G28" s="123"/>
      <c r="H28" s="123"/>
      <c r="I28" s="123"/>
      <c r="J28" s="124"/>
      <c r="K28" s="123"/>
      <c r="L28" s="106"/>
      <c r="M28" s="128"/>
      <c r="N28" s="59"/>
      <c r="O28" s="59"/>
      <c r="P28" s="59"/>
      <c r="Q28" s="59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DY28" s="127"/>
    </row>
    <row r="29" spans="1:129" s="95" customFormat="1" ht="15">
      <c r="A29" s="106">
        <v>25</v>
      </c>
      <c r="B29" s="123"/>
      <c r="C29" s="123"/>
      <c r="D29" s="123"/>
      <c r="E29" s="123"/>
      <c r="F29" s="123"/>
      <c r="G29" s="123"/>
      <c r="H29" s="123"/>
      <c r="I29" s="123"/>
      <c r="J29" s="124"/>
      <c r="K29" s="123"/>
      <c r="L29" s="106"/>
      <c r="M29" s="128"/>
      <c r="N29" s="59"/>
      <c r="O29" s="59"/>
      <c r="P29" s="59"/>
      <c r="Q29" s="59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DY29" s="127"/>
    </row>
    <row r="30" spans="1:129" s="95" customFormat="1" ht="15">
      <c r="A30" s="106">
        <v>26</v>
      </c>
      <c r="B30" s="123"/>
      <c r="C30" s="123"/>
      <c r="D30" s="123"/>
      <c r="E30" s="123"/>
      <c r="F30" s="123"/>
      <c r="G30" s="123"/>
      <c r="H30" s="123"/>
      <c r="I30" s="123"/>
      <c r="J30" s="124"/>
      <c r="K30" s="123"/>
      <c r="L30" s="106"/>
      <c r="M30" s="128"/>
      <c r="N30" s="59"/>
      <c r="O30" s="59"/>
      <c r="P30" s="59"/>
      <c r="Q30" s="59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DY30" s="127"/>
    </row>
    <row r="31" spans="1:129" s="95" customFormat="1" ht="15">
      <c r="A31" s="106">
        <v>27</v>
      </c>
      <c r="B31" s="123"/>
      <c r="C31" s="123"/>
      <c r="D31" s="123"/>
      <c r="E31" s="123"/>
      <c r="F31" s="123"/>
      <c r="G31" s="123"/>
      <c r="H31" s="123"/>
      <c r="I31" s="123"/>
      <c r="J31" s="124"/>
      <c r="K31" s="123"/>
      <c r="L31" s="106"/>
      <c r="M31" s="128"/>
      <c r="N31" s="59"/>
      <c r="O31" s="59"/>
      <c r="P31" s="59"/>
      <c r="Q31" s="59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DY31" s="127"/>
    </row>
    <row r="32" spans="1:129" s="95" customFormat="1" ht="15">
      <c r="A32" s="106">
        <v>28</v>
      </c>
      <c r="B32" s="123"/>
      <c r="C32" s="123"/>
      <c r="D32" s="123"/>
      <c r="E32" s="123"/>
      <c r="F32" s="123"/>
      <c r="G32" s="123"/>
      <c r="H32" s="123"/>
      <c r="I32" s="123"/>
      <c r="J32" s="124"/>
      <c r="K32" s="123"/>
      <c r="L32" s="106"/>
      <c r="M32" s="128"/>
      <c r="N32" s="59"/>
      <c r="O32" s="59"/>
      <c r="P32" s="59"/>
      <c r="Q32" s="59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DY32" s="127"/>
    </row>
    <row r="33" spans="1:139" s="95" customFormat="1" ht="15">
      <c r="A33" s="106">
        <v>29</v>
      </c>
      <c r="B33" s="123"/>
      <c r="C33" s="123"/>
      <c r="D33" s="123"/>
      <c r="E33" s="123"/>
      <c r="F33" s="123"/>
      <c r="G33" s="123"/>
      <c r="H33" s="123"/>
      <c r="I33" s="123"/>
      <c r="J33" s="124"/>
      <c r="K33" s="123"/>
      <c r="L33" s="123"/>
      <c r="M33" s="128"/>
      <c r="N33" s="59"/>
      <c r="O33" s="59"/>
      <c r="P33" s="59"/>
      <c r="Q33" s="59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DY33" s="127"/>
    </row>
    <row r="34" spans="1:139" s="95" customFormat="1" ht="15">
      <c r="A34" s="106">
        <v>30</v>
      </c>
      <c r="B34" s="123"/>
      <c r="C34" s="123"/>
      <c r="D34" s="123"/>
      <c r="E34" s="123"/>
      <c r="F34" s="123"/>
      <c r="G34" s="123"/>
      <c r="H34" s="123"/>
      <c r="I34" s="123"/>
      <c r="J34" s="124"/>
      <c r="K34" s="123"/>
      <c r="L34" s="123"/>
      <c r="M34" s="128"/>
      <c r="N34" s="59"/>
      <c r="O34" s="59"/>
      <c r="P34" s="59"/>
      <c r="Q34" s="59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DY34" s="127"/>
    </row>
    <row r="35" spans="1:139" s="95" customFormat="1">
      <c r="A35" s="106">
        <v>31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</row>
    <row r="36" spans="1:139" s="95" customFormat="1">
      <c r="A36" s="106">
        <v>32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</row>
    <row r="37" spans="1:139" s="95" customFormat="1">
      <c r="A37" s="106">
        <v>33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</row>
    <row r="38" spans="1:139" s="95" customFormat="1">
      <c r="A38" s="106">
        <v>34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</row>
    <row r="39" spans="1:139" s="95" customFormat="1">
      <c r="A39" s="106">
        <v>35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</row>
    <row r="40" spans="1:139" s="95" customFormat="1" ht="15">
      <c r="B40" s="54"/>
      <c r="C40" s="54"/>
      <c r="D40" s="54"/>
      <c r="E40" s="54"/>
      <c r="F40" s="54"/>
      <c r="G40" s="54"/>
      <c r="H40" s="54"/>
      <c r="I40" s="54"/>
      <c r="J40" s="124"/>
      <c r="K40" s="54"/>
      <c r="L40" s="54"/>
      <c r="M40" s="128"/>
      <c r="N40" s="59"/>
      <c r="O40" s="59"/>
      <c r="P40" s="59"/>
      <c r="Q40" s="59"/>
      <c r="R40" s="55"/>
      <c r="S40" s="55"/>
      <c r="T40" s="55"/>
      <c r="U40" s="55"/>
      <c r="V40" s="55"/>
      <c r="W40" s="56"/>
      <c r="X40" s="56"/>
      <c r="Y40" s="56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9"/>
      <c r="CL40" s="59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127"/>
      <c r="DZ40" s="55"/>
      <c r="EA40" s="55"/>
      <c r="EB40" s="55"/>
    </row>
    <row r="41" spans="1:139" s="95" customFormat="1">
      <c r="A41" s="132" t="s">
        <v>30</v>
      </c>
      <c r="B41" s="95">
        <f>COUNT(B5:B39)</f>
        <v>3</v>
      </c>
    </row>
    <row r="42" spans="1:139" s="95" customFormat="1">
      <c r="A42" s="132"/>
    </row>
    <row r="43" spans="1:139" s="95" customFormat="1">
      <c r="A43" s="132"/>
      <c r="C43" s="133"/>
      <c r="D43" s="134"/>
    </row>
    <row r="44" spans="1:139" s="127" customFormat="1">
      <c r="EF44" s="95"/>
      <c r="EG44" s="95"/>
      <c r="EH44" s="95"/>
      <c r="EI44" s="95"/>
    </row>
    <row r="45" spans="1:139" s="95" customFormat="1">
      <c r="A45" s="132" t="s">
        <v>167</v>
      </c>
      <c r="C45" s="135">
        <f>COUNTA(B2:Q2)</f>
        <v>1</v>
      </c>
      <c r="D45" s="135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</row>
    <row r="46" spans="1:139" s="95" customFormat="1"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</row>
    <row r="47" spans="1:139" s="95" customFormat="1">
      <c r="I47" s="123"/>
      <c r="J47" s="123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</row>
    <row r="48" spans="1:139" s="95" customFormat="1">
      <c r="A48" s="132" t="s">
        <v>33</v>
      </c>
      <c r="C48" s="95">
        <f>SUM(B41:H41)</f>
        <v>3</v>
      </c>
      <c r="Q48" s="37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</row>
    <row r="49" spans="1:132" s="95" customFormat="1">
      <c r="Q49" s="372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</row>
    <row r="50" spans="1:132" s="95" customFormat="1"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</row>
    <row r="51" spans="1:132" s="95" customFormat="1"/>
    <row r="52" spans="1:132" s="95" customFormat="1">
      <c r="I52" s="123"/>
      <c r="J52" s="123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</row>
    <row r="53" spans="1:132" s="95" customFormat="1">
      <c r="C53" s="136">
        <f>C48-1</f>
        <v>2</v>
      </c>
      <c r="D53" s="136"/>
      <c r="I53" s="123"/>
      <c r="J53" s="123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</row>
    <row r="54" spans="1:132" s="95" customFormat="1">
      <c r="I54" s="123"/>
      <c r="J54" s="123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</row>
    <row r="55" spans="1:132" s="95" customFormat="1">
      <c r="I55" s="123"/>
      <c r="J55" s="123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</row>
    <row r="56" spans="1:132" s="95" customFormat="1">
      <c r="I56" s="123"/>
      <c r="J56" s="123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</row>
    <row r="57" spans="1:132" s="95" customFormat="1">
      <c r="G57" s="137"/>
      <c r="I57" s="123"/>
      <c r="J57" s="123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</row>
    <row r="58" spans="1:132" s="95" customFormat="1">
      <c r="A58" s="132" t="s">
        <v>38</v>
      </c>
      <c r="I58" s="123"/>
      <c r="J58" s="123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</row>
    <row r="59" spans="1:132" s="95" customFormat="1">
      <c r="I59" s="123"/>
      <c r="J59" s="123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</row>
    <row r="60" spans="1:132" s="95" customFormat="1">
      <c r="A60" s="95" t="s">
        <v>39</v>
      </c>
      <c r="B60" s="127">
        <f>AVERAGE(B5:B39)</f>
        <v>1.2872827435455463E-5</v>
      </c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  <c r="DB60" s="127"/>
      <c r="DC60" s="127"/>
      <c r="DD60" s="127"/>
      <c r="DE60" s="127"/>
      <c r="DF60" s="127"/>
      <c r="DG60" s="127"/>
      <c r="DH60" s="127"/>
      <c r="DI60" s="127"/>
      <c r="DJ60" s="127"/>
      <c r="DK60" s="127"/>
      <c r="DL60" s="127"/>
      <c r="DM60" s="127"/>
      <c r="DN60" s="127"/>
      <c r="DO60" s="127"/>
      <c r="DP60" s="127"/>
      <c r="DQ60" s="127"/>
      <c r="DR60" s="127"/>
      <c r="DS60" s="127"/>
      <c r="DT60" s="127"/>
      <c r="DU60" s="127"/>
      <c r="DV60" s="127"/>
      <c r="DW60" s="127"/>
      <c r="DX60" s="127"/>
      <c r="DY60" s="127"/>
      <c r="DZ60" s="127"/>
      <c r="EA60" s="127"/>
      <c r="EB60" s="127"/>
    </row>
    <row r="61" spans="1:132" s="95" customFormat="1">
      <c r="C61" s="123"/>
      <c r="G61" s="137"/>
      <c r="I61" s="123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</row>
    <row r="62" spans="1:132" s="95" customFormat="1"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</row>
    <row r="63" spans="1:132" s="95" customFormat="1"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</row>
    <row r="64" spans="1:132" s="95" customFormat="1"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</row>
    <row r="65" spans="1:84" s="95" customFormat="1"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</row>
    <row r="66" spans="1:84" s="95" customFormat="1"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</row>
    <row r="67" spans="1:84" s="95" customFormat="1">
      <c r="C67" s="127">
        <f>AVERAGE(B5:B39)</f>
        <v>1.2872827435455463E-5</v>
      </c>
      <c r="D67" s="127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</row>
    <row r="68" spans="1:84" s="95" customFormat="1">
      <c r="A68" s="132" t="s">
        <v>40</v>
      </c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</row>
    <row r="69" spans="1:84" s="95" customFormat="1"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</row>
    <row r="70" spans="1:84" s="95" customFormat="1"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</row>
    <row r="71" spans="1:84" s="95" customFormat="1"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</row>
    <row r="72" spans="1:84" s="95" customFormat="1">
      <c r="A72" s="132" t="s">
        <v>45</v>
      </c>
      <c r="B72" s="137"/>
      <c r="C72" s="129">
        <f>VAR(B5:B39)</f>
        <v>6.4272047134535767E-12</v>
      </c>
      <c r="D72" s="129"/>
      <c r="E72" s="137"/>
      <c r="F72" s="137"/>
      <c r="G72" s="137"/>
      <c r="H72" s="137"/>
      <c r="I72" s="137"/>
      <c r="J72" s="137"/>
      <c r="K72" s="137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</row>
    <row r="73" spans="1:84" s="95" customFormat="1"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</row>
    <row r="74" spans="1:84" s="95" customFormat="1"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</row>
    <row r="75" spans="1:84" s="95" customFormat="1"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</row>
    <row r="76" spans="1:84" s="95" customFormat="1"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</row>
    <row r="77" spans="1:84" s="95" customFormat="1"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</row>
    <row r="78" spans="1:84" s="95" customFormat="1">
      <c r="A78" s="95" t="s">
        <v>53</v>
      </c>
      <c r="C78" s="95">
        <v>3</v>
      </c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</row>
    <row r="79" spans="1:84" s="95" customFormat="1"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</row>
    <row r="80" spans="1:84" s="95" customFormat="1"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</row>
    <row r="81" spans="1:84" s="95" customFormat="1">
      <c r="A81" s="95" t="s">
        <v>54</v>
      </c>
      <c r="C81" s="138">
        <f>1/C48+1/C78</f>
        <v>0.66666666666666663</v>
      </c>
      <c r="D81" s="138"/>
      <c r="E81" s="138"/>
      <c r="F81" s="138"/>
      <c r="G81" s="138"/>
      <c r="H81" s="138"/>
      <c r="I81" s="138"/>
      <c r="J81" s="138"/>
      <c r="K81" s="138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</row>
    <row r="82" spans="1:84" s="95" customFormat="1">
      <c r="C82" s="138"/>
      <c r="D82" s="138"/>
      <c r="E82" s="138"/>
      <c r="F82" s="138"/>
      <c r="G82" s="138"/>
      <c r="H82" s="138"/>
      <c r="I82" s="138"/>
      <c r="J82" s="138"/>
      <c r="K82" s="138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</row>
    <row r="83" spans="1:84" s="95" customFormat="1">
      <c r="C83" s="138"/>
      <c r="D83" s="138"/>
      <c r="E83" s="138"/>
      <c r="F83" s="138"/>
      <c r="G83" s="138"/>
      <c r="H83" s="138"/>
      <c r="I83" s="138"/>
      <c r="J83" s="138"/>
      <c r="K83" s="138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</row>
    <row r="84" spans="1:84" s="95" customFormat="1">
      <c r="C84" s="138"/>
      <c r="D84" s="138"/>
      <c r="E84" s="138"/>
      <c r="F84" s="138"/>
      <c r="G84" s="138"/>
      <c r="H84" s="138"/>
      <c r="I84" s="138"/>
      <c r="J84" s="138"/>
      <c r="K84" s="138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</row>
    <row r="85" spans="1:84" s="95" customFormat="1">
      <c r="A85" s="95" t="s">
        <v>55</v>
      </c>
      <c r="C85" s="129">
        <f>C72*C81</f>
        <v>4.2848031423023839E-12</v>
      </c>
      <c r="D85" s="129"/>
      <c r="E85" s="138"/>
      <c r="F85" s="138"/>
      <c r="G85" s="138"/>
      <c r="H85" s="138"/>
      <c r="I85" s="138"/>
      <c r="J85" s="138"/>
      <c r="K85" s="138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</row>
    <row r="86" spans="1:84" s="95" customFormat="1"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</row>
    <row r="87" spans="1:84" s="95" customFormat="1"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</row>
    <row r="88" spans="1:84" s="95" customFormat="1"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</row>
    <row r="89" spans="1:84" s="95" customFormat="1"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</row>
    <row r="90" spans="1:84" s="95" customFormat="1"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</row>
    <row r="91" spans="1:84" s="95" customFormat="1">
      <c r="A91" s="132" t="s">
        <v>56</v>
      </c>
      <c r="C91" s="95">
        <f>SQRT(C85)</f>
        <v>2.0699766042886531E-6</v>
      </c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</row>
    <row r="92" spans="1:84" s="95" customFormat="1"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</row>
    <row r="93" spans="1:84" s="95" customFormat="1"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</row>
    <row r="94" spans="1:84" s="95" customFormat="1">
      <c r="A94" s="132" t="s">
        <v>57</v>
      </c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</row>
    <row r="95" spans="1:84" s="95" customFormat="1"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</row>
    <row r="96" spans="1:84" s="95" customFormat="1"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</row>
    <row r="97" spans="1:84" s="95" customFormat="1" ht="51">
      <c r="A97" s="95" t="s">
        <v>58</v>
      </c>
      <c r="B97" s="139" t="s">
        <v>59</v>
      </c>
      <c r="C97" s="140">
        <f>TINV(2*0.01,C53)</f>
        <v>6.9645567339634358</v>
      </c>
      <c r="D97" s="141"/>
      <c r="K97" s="135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</row>
    <row r="98" spans="1:84" s="95" customFormat="1"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</row>
    <row r="99" spans="1:84" s="95" customFormat="1"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</row>
    <row r="100" spans="1:84" s="95" customFormat="1" ht="15">
      <c r="A100" s="266" t="s">
        <v>61</v>
      </c>
      <c r="B100" s="266"/>
      <c r="C100" s="266">
        <f>C67+C97*C91</f>
        <v>2.7289296934000766E-5</v>
      </c>
      <c r="D100" s="53" t="str">
        <f>IFERROR(IF(FIND("MM",A$1,1)&gt;0,"lb/MMBtu","lb/MW"),"lb/MW")</f>
        <v>lb/MMBtu</v>
      </c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</row>
    <row r="101" spans="1:84" s="95" customFormat="1" ht="15">
      <c r="A101" s="266"/>
      <c r="B101" s="266"/>
      <c r="C101" s="266"/>
      <c r="D101" s="266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</row>
    <row r="102" spans="1:84" s="95" customFormat="1" ht="15">
      <c r="A102" s="266"/>
      <c r="B102" s="266"/>
      <c r="C102" s="266"/>
      <c r="D102" s="266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</row>
    <row r="103" spans="1:84" s="95" customFormat="1" ht="15">
      <c r="A103" s="266"/>
      <c r="B103" s="266"/>
      <c r="C103" s="266"/>
      <c r="D103" s="266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</row>
    <row r="104" spans="1:84" s="95" customFormat="1" ht="15">
      <c r="A104" s="53" t="s">
        <v>165</v>
      </c>
      <c r="B104" s="86" t="s">
        <v>760</v>
      </c>
      <c r="C104" s="42">
        <f>IFERROR(IF(FIND("MM",B3,1)&gt;0,VLOOKUP(A104,'[1]Summary_Pet Coke'!$A$70:$F$88,6,FALSE),VLOOKUP(A104,'[1]Summary_Pet Coke'!$A$70:$G$88,7,FALSE)),VLOOKUP(A104,'[1]Summary_Pet Coke'!$A$70:$G$88,7,FALSE))</f>
        <v>4.0000000000000002E-4</v>
      </c>
      <c r="D104" s="53" t="str">
        <f>IFERROR(IF(FIND("MM",A$1,1)&gt;0,"lb/MMBtu","lb/MW"),"lb/MW")</f>
        <v>lb/MMBtu</v>
      </c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</row>
    <row r="105" spans="1:84" s="95" customFormat="1" ht="15">
      <c r="A105" s="53"/>
      <c r="B105" s="53"/>
      <c r="C105" s="53"/>
      <c r="D105" s="53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</row>
    <row r="106" spans="1:84" s="95" customFormat="1" ht="15">
      <c r="A106" s="53"/>
      <c r="B106" s="53" t="s">
        <v>776</v>
      </c>
      <c r="C106" s="42">
        <f>IFERROR(IF(FIND("MM",B3,1)&gt;0,IF(C100&lt;C104,C104*1,C100*1),IF(C100&lt;C104,C104*1,C100*1)),IF(C100&lt;C104,C104*1,C100*1))</f>
        <v>4.0000000000000002E-4</v>
      </c>
      <c r="D106" s="53" t="str">
        <f>IFERROR(IF(FIND("MM",A$1,1)&gt;0,"lb/MMBtu","lb/MW"),"lb/MW")</f>
        <v>lb/MMBtu</v>
      </c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</row>
    <row r="107" spans="1:84" s="95" customFormat="1">
      <c r="B107" s="143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</row>
    <row r="108" spans="1:84" s="95" customFormat="1"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</row>
    <row r="109" spans="1:84" s="95" customFormat="1"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</row>
    <row r="110" spans="1:84">
      <c r="A110" s="95"/>
      <c r="B110" s="95"/>
      <c r="C110" s="95"/>
      <c r="D110" s="95"/>
      <c r="E110" s="95"/>
      <c r="F110" s="95"/>
      <c r="G110" s="95"/>
      <c r="H110" s="95"/>
      <c r="I110" s="95"/>
      <c r="J110" s="95"/>
    </row>
    <row r="111" spans="1:84">
      <c r="A111" s="95"/>
      <c r="B111" s="143"/>
      <c r="C111" s="95"/>
      <c r="D111" s="95"/>
      <c r="E111" s="95"/>
      <c r="F111" s="95"/>
      <c r="G111" s="95"/>
      <c r="H111" s="95"/>
      <c r="I111" s="95"/>
      <c r="J111" s="95"/>
    </row>
    <row r="112" spans="1:84">
      <c r="A112" s="95"/>
      <c r="B112" s="95"/>
      <c r="C112" s="95"/>
      <c r="D112" s="95"/>
      <c r="E112" s="95"/>
      <c r="F112" s="95"/>
      <c r="G112" s="95"/>
      <c r="H112" s="95"/>
      <c r="I112" s="95"/>
      <c r="J112" s="95"/>
    </row>
    <row r="113" spans="1:10" s="144" customForma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</row>
    <row r="114" spans="1:10" s="144" customForma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</row>
    <row r="115" spans="1:10" s="144" customForma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</row>
    <row r="116" spans="1:10" s="144" customForma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</row>
    <row r="117" spans="1:10" s="144" customForma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</row>
    <row r="118" spans="1:10" s="144" customForma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</row>
    <row r="119" spans="1:10" s="144" customFormat="1">
      <c r="A119" s="95"/>
      <c r="B119" s="95"/>
      <c r="C119" s="95"/>
      <c r="D119" s="132"/>
      <c r="E119" s="95"/>
      <c r="F119" s="95"/>
      <c r="G119" s="95"/>
      <c r="H119" s="95"/>
      <c r="I119" s="95"/>
      <c r="J119" s="95"/>
    </row>
    <row r="120" spans="1:10" s="144" customForma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</row>
    <row r="121" spans="1:10" s="144" customForma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</row>
    <row r="122" spans="1:10" s="144" customForma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</row>
    <row r="123" spans="1:10" s="144" customForma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</row>
    <row r="124" spans="1:10" s="144" customForma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</row>
    <row r="125" spans="1:10" s="144" customForma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</row>
    <row r="126" spans="1:10" s="144" customForma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</row>
    <row r="127" spans="1:10" s="144" customForma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</row>
    <row r="128" spans="1:10" s="144" customForma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</row>
    <row r="129" spans="1:10" s="144" customForma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</row>
    <row r="130" spans="1:10" s="144" customForma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</row>
    <row r="131" spans="1:10" s="144" customForma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</row>
    <row r="132" spans="1:10" s="144" customForma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</row>
    <row r="133" spans="1:10" s="144" customForma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</row>
    <row r="134" spans="1:10" s="144" customForma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</row>
    <row r="135" spans="1:10" s="144" customForma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</row>
    <row r="136" spans="1:10" s="144" customForma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</row>
    <row r="137" spans="1:10" s="144" customForma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</row>
    <row r="138" spans="1:10" s="144" customForma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</row>
    <row r="139" spans="1:10" s="144" customForma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</row>
    <row r="140" spans="1:10" s="144" customForma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</row>
    <row r="141" spans="1:10" s="144" customForma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</row>
    <row r="142" spans="1:10" s="144" customForma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</row>
    <row r="143" spans="1:10" s="144" customForma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</row>
    <row r="144" spans="1:10" s="144" customForma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</row>
    <row r="145" spans="1:10" s="144" customForma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</row>
    <row r="146" spans="1:10" s="144" customForma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</row>
    <row r="147" spans="1:10" s="144" customForma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</row>
    <row r="148" spans="1:10" s="144" customForma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</row>
    <row r="149" spans="1:10" s="144" customForma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</row>
    <row r="150" spans="1:10" s="144" customForma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</row>
    <row r="151" spans="1:10" s="144" customForma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</row>
    <row r="152" spans="1:10" s="144" customForma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</row>
    <row r="153" spans="1:10" s="144" customForma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</row>
    <row r="154" spans="1:10" s="144" customForma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</row>
    <row r="155" spans="1:10" s="144" customForma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</row>
    <row r="156" spans="1:10" s="144" customForma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</row>
    <row r="157" spans="1:10" s="144" customForma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</row>
    <row r="158" spans="1:10" s="144" customForma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</row>
    <row r="159" spans="1:10" s="144" customForma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</row>
    <row r="160" spans="1:10" s="144" customForma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</row>
    <row r="161" spans="1:10" s="144" customForma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</row>
    <row r="162" spans="1:10" s="144" customForma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</row>
    <row r="163" spans="1:10" s="144" customForma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</row>
    <row r="164" spans="1:10" s="144" customForma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</row>
    <row r="165" spans="1:10" s="144" customForma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</row>
    <row r="166" spans="1:10" s="144" customForma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</row>
    <row r="167" spans="1:10" s="144" customForma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</row>
    <row r="168" spans="1:10" s="144" customForma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</row>
    <row r="169" spans="1:10" s="144" customForma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</row>
    <row r="170" spans="1:10" s="144" customForma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</row>
    <row r="171" spans="1:10" s="144" customForma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</row>
    <row r="172" spans="1:10" s="144" customForma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</row>
    <row r="173" spans="1:10" s="144" customForma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</row>
    <row r="174" spans="1:10" s="144" customForma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</row>
    <row r="175" spans="1:10" s="144" customForma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</row>
    <row r="176" spans="1:10" s="144" customForma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</row>
    <row r="177" spans="1:10" s="144" customForma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</row>
    <row r="178" spans="1:10" s="144" customForma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</row>
    <row r="179" spans="1:10" s="144" customForma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</row>
    <row r="180" spans="1:10" s="144" customForma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</row>
    <row r="181" spans="1:10" s="144" customForma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</row>
    <row r="182" spans="1:10" s="144" customForma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</row>
    <row r="183" spans="1:10" s="144" customForma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</row>
    <row r="184" spans="1:10" s="144" customForma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</row>
    <row r="185" spans="1:10" s="144" customForma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</row>
    <row r="186" spans="1:10" s="144" customForma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</row>
    <row r="187" spans="1:10" s="144" customForma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</row>
    <row r="188" spans="1:10" s="144" customForma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</row>
    <row r="189" spans="1:10" s="144" customForma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</row>
    <row r="190" spans="1:10" s="144" customForma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</row>
    <row r="191" spans="1:10" s="144" customForma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</row>
    <row r="192" spans="1:10" s="144" customForma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</row>
    <row r="193" spans="1:10" s="144" customForma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</row>
    <row r="194" spans="1:10" s="144" customForma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</row>
    <row r="195" spans="1:10" s="144" customForma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</row>
    <row r="196" spans="1:10" s="144" customForma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</row>
    <row r="197" spans="1:10" s="144" customForma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</row>
    <row r="198" spans="1:10" s="144" customForma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</row>
    <row r="199" spans="1:10" s="144" customForma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</row>
    <row r="200" spans="1:10" s="144" customForma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</row>
    <row r="201" spans="1:10" s="144" customForma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</row>
    <row r="202" spans="1:10" s="144" customForma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</row>
    <row r="203" spans="1:10" s="144" customForma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</row>
    <row r="204" spans="1:10" s="144" customForma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</row>
    <row r="205" spans="1:10" s="144" customForma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</row>
    <row r="206" spans="1:10" s="144" customForma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</row>
    <row r="207" spans="1:10" s="144" customForma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</row>
    <row r="208" spans="1:10" s="144" customForma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</row>
    <row r="209" spans="1:10" s="144" customForma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</row>
    <row r="210" spans="1:10" s="144" customForma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</row>
    <row r="211" spans="1:10" s="144" customForma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</row>
    <row r="212" spans="1:10" s="144" customForma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</row>
  </sheetData>
  <mergeCells count="2">
    <mergeCell ref="B1:L1"/>
    <mergeCell ref="Q48:Q49"/>
  </mergeCells>
  <pageMargins left="0.7" right="0.7" top="0.75" bottom="0.75" header="0.3" footer="0.3"/>
  <pageSetup orientation="portrait" r:id="rId1"/>
  <legacyDrawing r:id="rId2"/>
  <oleObjects>
    <oleObject progId="Equation.DSMT4" shapeId="4097" r:id="rId3"/>
    <oleObject progId="Equation.DSMT4" shapeId="4098" r:id="rId4"/>
    <oleObject progId="Equation.DSMT4" shapeId="4099" r:id="rId5"/>
    <oleObject progId="Equation.DSMT4" shapeId="4100" r:id="rId6"/>
    <oleObject progId="Equation.DSMT4" shapeId="4101" r:id="rId7"/>
    <oleObject progId="Equation.DSMT4" shapeId="4102" r:id="rId8"/>
    <oleObject progId="Equation.DSMT4" shapeId="4103" r:id="rId9"/>
    <oleObject progId="Equation.DSMT4" shapeId="4104" r:id="rId10"/>
    <oleObject progId="Equation.DSMT4" shapeId="4105" r:id="rId11"/>
    <oleObject progId="Equation.DSMT4" shapeId="4106" r:id="rId12"/>
    <oleObject progId="Equation.DSMT4" shapeId="4111" r:id="rId13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tabColor rgb="FFFFC000"/>
  </sheetPr>
  <dimension ref="A1:QY367"/>
  <sheetViews>
    <sheetView topLeftCell="R1" workbookViewId="0">
      <selection activeCell="U10" sqref="U10"/>
    </sheetView>
  </sheetViews>
  <sheetFormatPr defaultColWidth="18" defaultRowHeight="15"/>
  <cols>
    <col min="1" max="1" width="44.140625" customWidth="1"/>
    <col min="2" max="2" width="26.85546875" bestFit="1" customWidth="1"/>
    <col min="3" max="3" width="24.5703125" bestFit="1" customWidth="1"/>
    <col min="4" max="4" width="10.7109375" bestFit="1" customWidth="1"/>
    <col min="5" max="5" width="26.85546875" bestFit="1" customWidth="1"/>
    <col min="6" max="6" width="14.5703125" bestFit="1" customWidth="1"/>
    <col min="7" max="7" width="17.42578125" bestFit="1" customWidth="1"/>
    <col min="8" max="8" width="19.5703125" bestFit="1" customWidth="1"/>
    <col min="9" max="9" width="22.5703125" bestFit="1" customWidth="1"/>
    <col min="10" max="10" width="33.85546875" bestFit="1" customWidth="1"/>
    <col min="11" max="11" width="44.42578125" bestFit="1" customWidth="1"/>
    <col min="12" max="12" width="20.140625" bestFit="1" customWidth="1"/>
    <col min="13" max="13" width="13.5703125" bestFit="1" customWidth="1"/>
    <col min="14" max="14" width="24.5703125" bestFit="1" customWidth="1"/>
    <col min="15" max="15" width="30.7109375" bestFit="1" customWidth="1"/>
    <col min="16" max="16" width="13.5703125" bestFit="1" customWidth="1"/>
    <col min="17" max="17" width="24.85546875" bestFit="1" customWidth="1"/>
    <col min="18" max="18" width="28.85546875" bestFit="1" customWidth="1"/>
    <col min="19" max="19" width="40.5703125" bestFit="1" customWidth="1"/>
    <col min="20" max="20" width="11.42578125" bestFit="1" customWidth="1"/>
    <col min="21" max="21" width="31.42578125" bestFit="1" customWidth="1"/>
    <col min="22" max="22" width="15.42578125" bestFit="1" customWidth="1"/>
    <col min="23" max="23" width="14.5703125" style="43" bestFit="1" customWidth="1"/>
    <col min="24" max="24" width="11.7109375" style="43" bestFit="1" customWidth="1"/>
    <col min="25" max="25" width="40.5703125" style="43" bestFit="1" customWidth="1"/>
    <col min="26" max="26" width="43.42578125" style="43" bestFit="1" customWidth="1"/>
    <col min="27" max="27" width="40.5703125" style="43" bestFit="1" customWidth="1"/>
    <col min="28" max="29" width="11.7109375" style="43" bestFit="1" customWidth="1"/>
    <col min="30" max="30" width="23.42578125" style="43" bestFit="1" customWidth="1"/>
    <col min="31" max="31" width="15.42578125" style="43" bestFit="1" customWidth="1"/>
    <col min="32" max="32" width="14.5703125" style="43" bestFit="1" customWidth="1"/>
    <col min="33" max="33" width="31.42578125" style="43" bestFit="1" customWidth="1"/>
    <col min="34" max="34" width="11.140625" style="43" bestFit="1" customWidth="1"/>
    <col min="35" max="35" width="41.5703125" style="43" bestFit="1" customWidth="1"/>
    <col min="36" max="36" width="15.42578125" style="43" bestFit="1" customWidth="1"/>
    <col min="37" max="38" width="33.42578125" style="43" bestFit="1" customWidth="1"/>
    <col min="39" max="39" width="17.85546875" style="43" bestFit="1" customWidth="1"/>
    <col min="40" max="40" width="14.5703125" style="43" bestFit="1" customWidth="1"/>
    <col min="41" max="41" width="12.5703125" style="43" bestFit="1" customWidth="1"/>
    <col min="42" max="42" width="14.5703125" style="43" bestFit="1" customWidth="1"/>
    <col min="43" max="44" width="12.28515625" style="43" bestFit="1" customWidth="1"/>
    <col min="45" max="45" width="14.5703125" style="43" bestFit="1" customWidth="1"/>
    <col min="46" max="46" width="14.85546875" style="43" bestFit="1" customWidth="1"/>
    <col min="47" max="47" width="12.28515625" style="43" bestFit="1" customWidth="1"/>
    <col min="48" max="48" width="14.5703125" style="43" bestFit="1" customWidth="1"/>
    <col min="49" max="50" width="12.28515625" style="43" bestFit="1" customWidth="1"/>
    <col min="51" max="51" width="14.5703125" style="43" bestFit="1" customWidth="1"/>
    <col min="52" max="52" width="18" style="43" customWidth="1"/>
    <col min="53" max="53" width="14.5703125" style="43" bestFit="1" customWidth="1"/>
    <col min="54" max="54" width="12.28515625" style="43" bestFit="1" customWidth="1"/>
    <col min="55" max="55" width="19.140625" style="43" bestFit="1" customWidth="1"/>
    <col min="56" max="56" width="18.42578125" style="43" bestFit="1" customWidth="1"/>
    <col min="57" max="59" width="12.28515625" style="43" bestFit="1" customWidth="1"/>
    <col min="60" max="60" width="17.5703125" style="43" bestFit="1" customWidth="1"/>
    <col min="61" max="61" width="16.42578125" style="43" bestFit="1" customWidth="1"/>
    <col min="62" max="63" width="12.28515625" style="43" bestFit="1" customWidth="1"/>
    <col min="64" max="64" width="16.7109375" style="43" bestFit="1" customWidth="1"/>
    <col min="65" max="66" width="12.7109375" style="43" bestFit="1" customWidth="1"/>
    <col min="67" max="71" width="14.5703125" style="43" bestFit="1" customWidth="1"/>
    <col min="72" max="72" width="12.28515625" style="43" bestFit="1" customWidth="1"/>
    <col min="73" max="74" width="15.28515625" style="43" bestFit="1" customWidth="1"/>
    <col min="75" max="76" width="14.5703125" style="43" bestFit="1" customWidth="1"/>
    <col min="77" max="79" width="15.5703125" style="43" bestFit="1" customWidth="1"/>
    <col min="80" max="80" width="15.7109375" style="43" bestFit="1" customWidth="1"/>
    <col min="81" max="81" width="15" style="43" bestFit="1" customWidth="1"/>
    <col min="82" max="83" width="12.28515625" style="43" bestFit="1" customWidth="1"/>
    <col min="84" max="84" width="15.5703125" bestFit="1" customWidth="1"/>
    <col min="85" max="85" width="17.42578125" bestFit="1" customWidth="1"/>
    <col min="86" max="86" width="16.7109375" bestFit="1" customWidth="1"/>
    <col min="87" max="88" width="12.28515625" bestFit="1" customWidth="1"/>
    <col min="89" max="89" width="15" bestFit="1" customWidth="1"/>
    <col min="90" max="90" width="14.5703125" bestFit="1" customWidth="1"/>
    <col min="91" max="92" width="12.28515625" bestFit="1" customWidth="1"/>
    <col min="93" max="93" width="14.5703125" bestFit="1" customWidth="1"/>
    <col min="94" max="94" width="16.85546875" bestFit="1" customWidth="1"/>
    <col min="95" max="96" width="14.5703125" bestFit="1" customWidth="1"/>
    <col min="97" max="97" width="12.140625" bestFit="1" customWidth="1"/>
    <col min="98" max="101" width="12.28515625" bestFit="1" customWidth="1"/>
    <col min="102" max="102" width="13.140625" bestFit="1" customWidth="1"/>
    <col min="103" max="105" width="12.28515625" bestFit="1" customWidth="1"/>
    <col min="106" max="106" width="14.5703125" bestFit="1" customWidth="1"/>
    <col min="107" max="112" width="12.28515625" bestFit="1" customWidth="1"/>
    <col min="113" max="113" width="12.5703125" bestFit="1" customWidth="1"/>
    <col min="114" max="114" width="12.28515625" bestFit="1" customWidth="1"/>
    <col min="115" max="115" width="18.42578125" bestFit="1" customWidth="1"/>
    <col min="116" max="116" width="12.140625" customWidth="1"/>
    <col min="117" max="117" width="14.140625" customWidth="1"/>
    <col min="118" max="118" width="14.5703125" bestFit="1" customWidth="1"/>
    <col min="119" max="119" width="17.85546875" customWidth="1"/>
    <col min="120" max="120" width="13.85546875" bestFit="1" customWidth="1"/>
    <col min="121" max="121" width="13.5703125" bestFit="1" customWidth="1"/>
    <col min="122" max="123" width="12.28515625" bestFit="1" customWidth="1"/>
    <col min="124" max="124" width="14.5703125" bestFit="1" customWidth="1"/>
    <col min="125" max="128" width="12.28515625" bestFit="1" customWidth="1"/>
    <col min="129" max="129" width="15.28515625" bestFit="1" customWidth="1"/>
    <col min="130" max="130" width="16.85546875" bestFit="1" customWidth="1"/>
    <col min="131" max="131" width="12.85546875" bestFit="1" customWidth="1"/>
    <col min="134" max="137" width="12.85546875" customWidth="1"/>
    <col min="138" max="141" width="15.140625" customWidth="1"/>
  </cols>
  <sheetData>
    <row r="1" spans="1:215" s="35" customFormat="1" ht="12.75">
      <c r="A1" s="34" t="s">
        <v>168</v>
      </c>
      <c r="B1" s="34" t="str">
        <f>IF(B5="","",IF(B113&lt;&gt;"",B113,IF(B114&lt;&gt;"",B114,IF(B116&lt;&gt;"",B116,IF(B115&lt;&gt;"",B115,IF(B117&lt;&gt;"",B117,""))))))</f>
        <v/>
      </c>
      <c r="C1" s="34" t="str">
        <f>IF(C5="","",IF(C113&lt;&gt;"",C113,IF(C114&lt;&gt;"",C114,IF(C116&lt;&gt;"",C116,IF(C115&lt;&gt;"",C115,IF(C117&lt;&gt;"",C117,""))))))</f>
        <v/>
      </c>
      <c r="D1" s="34" t="str">
        <f>IF(D5="","",IF(D113&lt;&gt;"",D113,IF(D114&lt;&gt;"",D114,IF(D116&lt;&gt;"",D116,IF(D115&lt;&gt;"",D115,IF(D117&lt;&gt;"",D117,""))))))</f>
        <v/>
      </c>
      <c r="E1" s="34" t="str">
        <f>IF(E5="","",IF(E113&lt;&gt;"",E113,IF(E114&lt;&gt;"",E114,IF(E116&lt;&gt;"",E116,IF(E115&lt;&gt;"",E115,IF(E117&lt;&gt;"",E117,""))))))</f>
        <v/>
      </c>
      <c r="F1" s="34" t="str">
        <f t="shared" ref="F1:BQ1" si="0">IF(F5="","",IF(F113&lt;&gt;"",F113,IF(F114&lt;&gt;"",F114,IF(F116&lt;&gt;"",F116,IF(F115&lt;&gt;"",F115,IF(F117&lt;&gt;"",F117,""))))))</f>
        <v/>
      </c>
      <c r="G1" s="34" t="str">
        <f t="shared" si="0"/>
        <v/>
      </c>
      <c r="H1" s="34" t="str">
        <f t="shared" si="0"/>
        <v/>
      </c>
      <c r="I1" s="34" t="str">
        <f t="shared" si="0"/>
        <v/>
      </c>
      <c r="J1" s="34" t="str">
        <f t="shared" si="0"/>
        <v/>
      </c>
      <c r="K1" s="34" t="str">
        <f t="shared" si="0"/>
        <v/>
      </c>
      <c r="L1" s="34" t="str">
        <f t="shared" si="0"/>
        <v/>
      </c>
      <c r="M1" s="34" t="str">
        <f t="shared" si="0"/>
        <v/>
      </c>
      <c r="N1" s="34" t="str">
        <f t="shared" si="0"/>
        <v/>
      </c>
      <c r="O1" s="34" t="str">
        <f t="shared" si="0"/>
        <v/>
      </c>
      <c r="P1" s="34" t="str">
        <f t="shared" si="0"/>
        <v/>
      </c>
      <c r="Q1" s="34" t="str">
        <f t="shared" si="0"/>
        <v/>
      </c>
      <c r="R1" s="34" t="str">
        <f t="shared" si="0"/>
        <v/>
      </c>
      <c r="S1" s="34" t="str">
        <f t="shared" si="0"/>
        <v/>
      </c>
      <c r="T1" s="34" t="str">
        <f t="shared" si="0"/>
        <v/>
      </c>
      <c r="U1" s="34" t="str">
        <f t="shared" si="0"/>
        <v/>
      </c>
      <c r="V1" s="34" t="str">
        <f t="shared" si="0"/>
        <v/>
      </c>
      <c r="W1" s="34" t="str">
        <f t="shared" si="0"/>
        <v/>
      </c>
      <c r="X1" s="34" t="str">
        <f t="shared" si="0"/>
        <v/>
      </c>
      <c r="Y1" s="34" t="str">
        <f t="shared" si="0"/>
        <v/>
      </c>
      <c r="Z1" s="34" t="str">
        <f t="shared" si="0"/>
        <v/>
      </c>
      <c r="AA1" s="34" t="str">
        <f t="shared" si="0"/>
        <v/>
      </c>
      <c r="AB1" s="34" t="str">
        <f t="shared" si="0"/>
        <v/>
      </c>
      <c r="AC1" s="34" t="str">
        <f t="shared" si="0"/>
        <v/>
      </c>
      <c r="AD1" s="34" t="str">
        <f t="shared" si="0"/>
        <v/>
      </c>
      <c r="AE1" s="34" t="str">
        <f t="shared" si="0"/>
        <v/>
      </c>
      <c r="AF1" s="34" t="str">
        <f t="shared" si="0"/>
        <v/>
      </c>
      <c r="AG1" s="34" t="str">
        <f t="shared" si="0"/>
        <v/>
      </c>
      <c r="AH1" s="34" t="str">
        <f t="shared" si="0"/>
        <v/>
      </c>
      <c r="AI1" s="34" t="str">
        <f t="shared" si="0"/>
        <v/>
      </c>
      <c r="AJ1" s="34" t="str">
        <f t="shared" si="0"/>
        <v/>
      </c>
      <c r="AK1" s="34" t="str">
        <f t="shared" si="0"/>
        <v/>
      </c>
      <c r="AL1" s="34" t="str">
        <f t="shared" si="0"/>
        <v/>
      </c>
      <c r="AM1" s="34" t="str">
        <f t="shared" si="0"/>
        <v/>
      </c>
      <c r="AN1" s="34" t="str">
        <f t="shared" si="0"/>
        <v/>
      </c>
      <c r="AO1" s="34" t="str">
        <f t="shared" si="0"/>
        <v/>
      </c>
      <c r="AP1" s="34" t="str">
        <f t="shared" si="0"/>
        <v/>
      </c>
      <c r="AQ1" s="34" t="str">
        <f t="shared" si="0"/>
        <v/>
      </c>
      <c r="AR1" s="34" t="str">
        <f t="shared" si="0"/>
        <v/>
      </c>
      <c r="AS1" s="34" t="str">
        <f t="shared" si="0"/>
        <v/>
      </c>
      <c r="AT1" s="34" t="str">
        <f t="shared" si="0"/>
        <v/>
      </c>
      <c r="AU1" s="34" t="str">
        <f t="shared" si="0"/>
        <v/>
      </c>
      <c r="AV1" s="34" t="str">
        <f t="shared" si="0"/>
        <v/>
      </c>
      <c r="AW1" s="34" t="str">
        <f t="shared" si="0"/>
        <v/>
      </c>
      <c r="AX1" s="34" t="str">
        <f t="shared" si="0"/>
        <v/>
      </c>
      <c r="AY1" s="34" t="str">
        <f t="shared" si="0"/>
        <v/>
      </c>
      <c r="AZ1" s="34" t="str">
        <f t="shared" si="0"/>
        <v/>
      </c>
      <c r="BA1" s="34" t="str">
        <f t="shared" si="0"/>
        <v/>
      </c>
      <c r="BB1" s="34" t="str">
        <f t="shared" si="0"/>
        <v/>
      </c>
      <c r="BC1" s="34" t="str">
        <f t="shared" si="0"/>
        <v/>
      </c>
      <c r="BD1" s="34" t="str">
        <f t="shared" si="0"/>
        <v/>
      </c>
      <c r="BE1" s="34" t="str">
        <f t="shared" si="0"/>
        <v/>
      </c>
      <c r="BF1" s="34" t="str">
        <f t="shared" si="0"/>
        <v/>
      </c>
      <c r="BG1" s="34" t="str">
        <f t="shared" si="0"/>
        <v/>
      </c>
      <c r="BH1" s="34" t="str">
        <f t="shared" si="0"/>
        <v/>
      </c>
      <c r="BI1" s="34" t="str">
        <f t="shared" si="0"/>
        <v/>
      </c>
      <c r="BJ1" s="34" t="str">
        <f t="shared" si="0"/>
        <v/>
      </c>
      <c r="BK1" s="34" t="str">
        <f t="shared" si="0"/>
        <v/>
      </c>
      <c r="BL1" s="34" t="str">
        <f t="shared" si="0"/>
        <v/>
      </c>
      <c r="BM1" s="34" t="str">
        <f t="shared" si="0"/>
        <v/>
      </c>
      <c r="BN1" s="34" t="str">
        <f t="shared" si="0"/>
        <v/>
      </c>
      <c r="BO1" s="34" t="str">
        <f t="shared" si="0"/>
        <v/>
      </c>
      <c r="BP1" s="34" t="str">
        <f t="shared" si="0"/>
        <v/>
      </c>
      <c r="BQ1" s="34" t="str">
        <f t="shared" si="0"/>
        <v/>
      </c>
      <c r="BR1" s="34" t="str">
        <f t="shared" ref="BR1:EC1" si="1">IF(BR5="","",IF(BR113&lt;&gt;"",BR113,IF(BR114&lt;&gt;"",BR114,IF(BR116&lt;&gt;"",BR116,IF(BR115&lt;&gt;"",BR115,IF(BR117&lt;&gt;"",BR117,""))))))</f>
        <v/>
      </c>
      <c r="BS1" s="34" t="str">
        <f t="shared" si="1"/>
        <v/>
      </c>
      <c r="BT1" s="34" t="str">
        <f t="shared" si="1"/>
        <v/>
      </c>
      <c r="BU1" s="34" t="str">
        <f t="shared" si="1"/>
        <v/>
      </c>
      <c r="BV1" s="34" t="str">
        <f t="shared" si="1"/>
        <v/>
      </c>
      <c r="BW1" s="34" t="str">
        <f t="shared" si="1"/>
        <v/>
      </c>
      <c r="BX1" s="34" t="str">
        <f t="shared" si="1"/>
        <v/>
      </c>
      <c r="BY1" s="34" t="str">
        <f t="shared" si="1"/>
        <v/>
      </c>
      <c r="BZ1" s="34" t="str">
        <f t="shared" si="1"/>
        <v/>
      </c>
      <c r="CA1" s="34" t="str">
        <f t="shared" si="1"/>
        <v/>
      </c>
      <c r="CB1" s="34" t="str">
        <f t="shared" si="1"/>
        <v/>
      </c>
      <c r="CC1" s="34" t="str">
        <f t="shared" si="1"/>
        <v/>
      </c>
      <c r="CD1" s="34" t="str">
        <f t="shared" si="1"/>
        <v/>
      </c>
      <c r="CE1" s="34" t="str">
        <f t="shared" si="1"/>
        <v/>
      </c>
      <c r="CF1" s="34" t="str">
        <f t="shared" si="1"/>
        <v/>
      </c>
      <c r="CG1" s="34" t="str">
        <f t="shared" si="1"/>
        <v/>
      </c>
      <c r="CH1" s="34" t="str">
        <f t="shared" si="1"/>
        <v/>
      </c>
      <c r="CI1" s="34" t="str">
        <f t="shared" si="1"/>
        <v/>
      </c>
      <c r="CJ1" s="34" t="str">
        <f t="shared" si="1"/>
        <v/>
      </c>
      <c r="CK1" s="34" t="str">
        <f t="shared" si="1"/>
        <v/>
      </c>
      <c r="CL1" s="34" t="str">
        <f t="shared" si="1"/>
        <v/>
      </c>
      <c r="CM1" s="34" t="str">
        <f t="shared" si="1"/>
        <v/>
      </c>
      <c r="CN1" s="34" t="str">
        <f t="shared" si="1"/>
        <v/>
      </c>
      <c r="CO1" s="34" t="str">
        <f t="shared" si="1"/>
        <v/>
      </c>
      <c r="CP1" s="34" t="str">
        <f t="shared" si="1"/>
        <v/>
      </c>
      <c r="CQ1" s="34" t="str">
        <f t="shared" si="1"/>
        <v/>
      </c>
      <c r="CR1" s="34" t="str">
        <f t="shared" si="1"/>
        <v/>
      </c>
      <c r="CS1" s="34" t="str">
        <f t="shared" si="1"/>
        <v/>
      </c>
      <c r="CT1" s="34" t="str">
        <f t="shared" si="1"/>
        <v/>
      </c>
      <c r="CU1" s="34" t="str">
        <f t="shared" si="1"/>
        <v/>
      </c>
      <c r="CV1" s="34" t="str">
        <f t="shared" si="1"/>
        <v/>
      </c>
      <c r="CW1" s="34" t="str">
        <f t="shared" si="1"/>
        <v/>
      </c>
      <c r="CX1" s="34" t="str">
        <f t="shared" si="1"/>
        <v/>
      </c>
      <c r="CY1" s="34" t="str">
        <f t="shared" si="1"/>
        <v/>
      </c>
      <c r="CZ1" s="34" t="str">
        <f t="shared" si="1"/>
        <v/>
      </c>
      <c r="DA1" s="34" t="str">
        <f t="shared" si="1"/>
        <v/>
      </c>
      <c r="DB1" s="34" t="str">
        <f t="shared" si="1"/>
        <v/>
      </c>
      <c r="DC1" s="34" t="str">
        <f t="shared" si="1"/>
        <v/>
      </c>
      <c r="DD1" s="34" t="str">
        <f t="shared" si="1"/>
        <v/>
      </c>
      <c r="DE1" s="34" t="str">
        <f t="shared" si="1"/>
        <v/>
      </c>
      <c r="DF1" s="34" t="str">
        <f t="shared" si="1"/>
        <v/>
      </c>
      <c r="DG1" s="34" t="str">
        <f t="shared" si="1"/>
        <v/>
      </c>
      <c r="DH1" s="34" t="str">
        <f t="shared" si="1"/>
        <v/>
      </c>
      <c r="DI1" s="34" t="str">
        <f t="shared" si="1"/>
        <v/>
      </c>
      <c r="DJ1" s="34" t="str">
        <f t="shared" si="1"/>
        <v/>
      </c>
      <c r="DK1" s="34" t="str">
        <f t="shared" si="1"/>
        <v/>
      </c>
      <c r="DL1" s="34" t="str">
        <f t="shared" si="1"/>
        <v/>
      </c>
      <c r="DM1" s="34" t="str">
        <f t="shared" si="1"/>
        <v/>
      </c>
      <c r="DN1" s="34" t="str">
        <f t="shared" si="1"/>
        <v/>
      </c>
      <c r="DO1" s="34" t="str">
        <f t="shared" si="1"/>
        <v/>
      </c>
      <c r="DP1" s="34" t="str">
        <f t="shared" si="1"/>
        <v/>
      </c>
      <c r="DQ1" s="34" t="str">
        <f t="shared" si="1"/>
        <v/>
      </c>
      <c r="DR1" s="34" t="str">
        <f t="shared" si="1"/>
        <v/>
      </c>
      <c r="DS1" s="34" t="str">
        <f t="shared" si="1"/>
        <v/>
      </c>
      <c r="DT1" s="34" t="str">
        <f t="shared" si="1"/>
        <v/>
      </c>
      <c r="DU1" s="34" t="str">
        <f t="shared" si="1"/>
        <v/>
      </c>
      <c r="DV1" s="34" t="str">
        <f t="shared" si="1"/>
        <v/>
      </c>
      <c r="DW1" s="34" t="str">
        <f t="shared" si="1"/>
        <v/>
      </c>
      <c r="DX1" s="34" t="str">
        <f t="shared" si="1"/>
        <v/>
      </c>
      <c r="DY1" s="34" t="str">
        <f t="shared" si="1"/>
        <v/>
      </c>
      <c r="DZ1" s="34" t="str">
        <f t="shared" si="1"/>
        <v/>
      </c>
      <c r="EA1" s="34" t="str">
        <f t="shared" si="1"/>
        <v/>
      </c>
      <c r="EB1" s="34" t="str">
        <f t="shared" si="1"/>
        <v/>
      </c>
      <c r="EC1" s="34" t="str">
        <f t="shared" si="1"/>
        <v/>
      </c>
      <c r="ED1" s="34" t="str">
        <f t="shared" ref="ED1:GC1" si="2">IF(ED5="","",IF(ED113&lt;&gt;"",ED113,IF(ED114&lt;&gt;"",ED114,IF(ED116&lt;&gt;"",ED116,IF(ED115&lt;&gt;"",ED115,IF(ED117&lt;&gt;"",ED117,""))))))</f>
        <v/>
      </c>
      <c r="EE1" s="34" t="str">
        <f t="shared" si="2"/>
        <v/>
      </c>
      <c r="EF1" s="34" t="str">
        <f t="shared" si="2"/>
        <v/>
      </c>
      <c r="EG1" s="34" t="str">
        <f t="shared" si="2"/>
        <v/>
      </c>
      <c r="EH1" s="34" t="str">
        <f t="shared" si="2"/>
        <v/>
      </c>
      <c r="EI1" s="34" t="str">
        <f t="shared" si="2"/>
        <v/>
      </c>
      <c r="EJ1" s="34" t="str">
        <f t="shared" si="2"/>
        <v/>
      </c>
      <c r="EK1" s="34" t="str">
        <f t="shared" si="2"/>
        <v/>
      </c>
      <c r="EL1" s="34" t="str">
        <f t="shared" si="2"/>
        <v/>
      </c>
      <c r="EM1" s="34" t="str">
        <f t="shared" si="2"/>
        <v/>
      </c>
      <c r="EN1" s="34" t="str">
        <f t="shared" si="2"/>
        <v/>
      </c>
      <c r="EO1" s="34" t="str">
        <f t="shared" si="2"/>
        <v/>
      </c>
      <c r="EP1" s="34" t="str">
        <f t="shared" si="2"/>
        <v/>
      </c>
      <c r="EQ1" s="34" t="str">
        <f t="shared" si="2"/>
        <v/>
      </c>
      <c r="ER1" s="34" t="str">
        <f t="shared" si="2"/>
        <v/>
      </c>
      <c r="ES1" s="34" t="str">
        <f t="shared" si="2"/>
        <v/>
      </c>
      <c r="ET1" s="34" t="str">
        <f t="shared" si="2"/>
        <v/>
      </c>
      <c r="EU1" s="34" t="str">
        <f t="shared" si="2"/>
        <v/>
      </c>
      <c r="EV1" s="34" t="str">
        <f t="shared" si="2"/>
        <v/>
      </c>
      <c r="EW1" s="34" t="str">
        <f t="shared" si="2"/>
        <v/>
      </c>
      <c r="EX1" s="34" t="str">
        <f t="shared" si="2"/>
        <v/>
      </c>
      <c r="EY1" s="34" t="str">
        <f t="shared" si="2"/>
        <v/>
      </c>
      <c r="EZ1" s="34" t="str">
        <f t="shared" si="2"/>
        <v/>
      </c>
      <c r="FA1" s="34" t="str">
        <f t="shared" si="2"/>
        <v/>
      </c>
      <c r="FB1" s="34" t="str">
        <f t="shared" si="2"/>
        <v/>
      </c>
      <c r="FC1" s="34" t="str">
        <f t="shared" si="2"/>
        <v/>
      </c>
      <c r="FD1" s="34" t="str">
        <f t="shared" si="2"/>
        <v/>
      </c>
      <c r="FE1" s="34" t="str">
        <f t="shared" si="2"/>
        <v/>
      </c>
      <c r="FF1" s="34" t="str">
        <f t="shared" si="2"/>
        <v/>
      </c>
      <c r="FG1" s="34" t="str">
        <f t="shared" si="2"/>
        <v/>
      </c>
      <c r="FH1" s="34" t="str">
        <f t="shared" si="2"/>
        <v/>
      </c>
      <c r="FI1" s="34" t="str">
        <f t="shared" si="2"/>
        <v/>
      </c>
      <c r="FJ1" s="34" t="str">
        <f t="shared" si="2"/>
        <v/>
      </c>
      <c r="FK1" s="34" t="str">
        <f t="shared" si="2"/>
        <v/>
      </c>
      <c r="FL1" s="34" t="str">
        <f t="shared" si="2"/>
        <v/>
      </c>
      <c r="FM1" s="34" t="str">
        <f t="shared" si="2"/>
        <v/>
      </c>
      <c r="FN1" s="34" t="str">
        <f t="shared" si="2"/>
        <v/>
      </c>
      <c r="FO1" s="34" t="str">
        <f t="shared" si="2"/>
        <v/>
      </c>
      <c r="FP1" s="34" t="str">
        <f t="shared" si="2"/>
        <v/>
      </c>
      <c r="FQ1" s="34" t="str">
        <f t="shared" si="2"/>
        <v/>
      </c>
      <c r="FR1" s="34" t="str">
        <f t="shared" si="2"/>
        <v/>
      </c>
      <c r="FS1" s="34" t="str">
        <f t="shared" si="2"/>
        <v/>
      </c>
      <c r="FT1" s="34" t="str">
        <f t="shared" si="2"/>
        <v/>
      </c>
      <c r="FU1" s="34" t="str">
        <f t="shared" si="2"/>
        <v/>
      </c>
      <c r="FV1" s="34" t="str">
        <f t="shared" si="2"/>
        <v/>
      </c>
      <c r="FW1" s="34" t="str">
        <f t="shared" si="2"/>
        <v/>
      </c>
      <c r="FX1" s="34" t="str">
        <f t="shared" si="2"/>
        <v/>
      </c>
      <c r="FY1" s="34" t="str">
        <f t="shared" si="2"/>
        <v/>
      </c>
      <c r="FZ1" s="34" t="str">
        <f t="shared" si="2"/>
        <v/>
      </c>
      <c r="GA1" s="34" t="str">
        <f t="shared" si="2"/>
        <v/>
      </c>
      <c r="GB1" s="34" t="str">
        <f t="shared" si="2"/>
        <v/>
      </c>
      <c r="GC1" s="34" t="str">
        <f t="shared" si="2"/>
        <v/>
      </c>
    </row>
    <row r="2" spans="1:215" s="38" customFormat="1">
      <c r="A2" s="34"/>
      <c r="B2" s="337" t="s">
        <v>11</v>
      </c>
      <c r="C2" s="337" t="s">
        <v>12</v>
      </c>
      <c r="D2" s="337" t="s">
        <v>12</v>
      </c>
      <c r="E2" s="337" t="s">
        <v>72</v>
      </c>
      <c r="F2" s="337" t="s">
        <v>78</v>
      </c>
      <c r="G2" s="337" t="s">
        <v>76</v>
      </c>
      <c r="H2" s="337" t="s">
        <v>72</v>
      </c>
      <c r="I2" s="337" t="s">
        <v>87</v>
      </c>
      <c r="J2" s="337" t="s">
        <v>85</v>
      </c>
      <c r="K2" s="337" t="s">
        <v>88</v>
      </c>
      <c r="L2" s="337" t="s">
        <v>14</v>
      </c>
      <c r="M2" s="337" t="s">
        <v>15</v>
      </c>
      <c r="N2" s="337" t="s">
        <v>10</v>
      </c>
      <c r="O2" s="337" t="s">
        <v>10</v>
      </c>
      <c r="P2" s="337" t="s">
        <v>10</v>
      </c>
      <c r="Q2" s="337" t="s">
        <v>10</v>
      </c>
      <c r="R2" s="337" t="s">
        <v>89</v>
      </c>
      <c r="S2" s="337" t="s">
        <v>90</v>
      </c>
      <c r="T2" s="337" t="s">
        <v>15</v>
      </c>
      <c r="U2" s="337" t="s">
        <v>91</v>
      </c>
      <c r="V2" s="337" t="s">
        <v>93</v>
      </c>
      <c r="W2" s="337" t="s">
        <v>74</v>
      </c>
      <c r="X2" s="337" t="s">
        <v>94</v>
      </c>
      <c r="Y2" s="337" t="s">
        <v>96</v>
      </c>
      <c r="Z2" s="337" t="s">
        <v>90</v>
      </c>
      <c r="AA2" s="337" t="s">
        <v>97</v>
      </c>
      <c r="AB2" s="337" t="s">
        <v>89</v>
      </c>
      <c r="AC2" s="337" t="s">
        <v>13</v>
      </c>
      <c r="AD2" s="337" t="s">
        <v>100</v>
      </c>
      <c r="AE2" s="337" t="s">
        <v>99</v>
      </c>
      <c r="AF2" s="337" t="s">
        <v>104</v>
      </c>
      <c r="AG2" s="337" t="s">
        <v>103</v>
      </c>
      <c r="AH2" s="337" t="s">
        <v>103</v>
      </c>
      <c r="AI2" s="337" t="s">
        <v>103</v>
      </c>
      <c r="AJ2" s="337" t="s">
        <v>95</v>
      </c>
      <c r="AK2" s="337" t="s">
        <v>107</v>
      </c>
      <c r="AL2" s="337" t="s">
        <v>103</v>
      </c>
      <c r="AM2" s="337" t="s">
        <v>98</v>
      </c>
      <c r="AN2" s="337" t="s">
        <v>104</v>
      </c>
      <c r="AO2" s="337" t="s">
        <v>90</v>
      </c>
      <c r="AP2" s="337" t="s">
        <v>106</v>
      </c>
      <c r="AQ2" s="337" t="s">
        <v>105</v>
      </c>
      <c r="AR2" s="337" t="s">
        <v>105</v>
      </c>
      <c r="AS2" s="337" t="s">
        <v>106</v>
      </c>
      <c r="AT2" s="337" t="s">
        <v>10</v>
      </c>
      <c r="AU2" s="337" t="s">
        <v>10</v>
      </c>
      <c r="AV2" s="337" t="s">
        <v>20</v>
      </c>
      <c r="AW2" s="337" t="s">
        <v>96</v>
      </c>
      <c r="AX2" s="337" t="s">
        <v>88</v>
      </c>
      <c r="AY2" s="337" t="s">
        <v>20</v>
      </c>
      <c r="AZ2" s="337" t="s">
        <v>109</v>
      </c>
      <c r="BA2" s="337" t="s">
        <v>20</v>
      </c>
      <c r="BB2" s="337" t="s">
        <v>113</v>
      </c>
      <c r="BC2" s="337" t="s">
        <v>20</v>
      </c>
      <c r="BD2" s="337" t="s">
        <v>110</v>
      </c>
      <c r="BE2" s="337" t="s">
        <v>112</v>
      </c>
      <c r="BF2" s="337" t="s">
        <v>109</v>
      </c>
      <c r="BG2" s="337" t="s">
        <v>122</v>
      </c>
      <c r="BH2" s="337" t="s">
        <v>122</v>
      </c>
      <c r="BI2" s="337" t="s">
        <v>125</v>
      </c>
      <c r="BJ2" s="337" t="s">
        <v>127</v>
      </c>
      <c r="BK2" s="337" t="s">
        <v>108</v>
      </c>
      <c r="BL2" s="337" t="s">
        <v>113</v>
      </c>
      <c r="BM2" s="337" t="s">
        <v>121</v>
      </c>
      <c r="BN2" s="337" t="s">
        <v>123</v>
      </c>
      <c r="BO2" s="337" t="s">
        <v>118</v>
      </c>
      <c r="BP2" s="337" t="s">
        <v>129</v>
      </c>
      <c r="BQ2" s="337" t="s">
        <v>117</v>
      </c>
      <c r="BR2" s="337" t="s">
        <v>114</v>
      </c>
      <c r="BS2" s="337" t="s">
        <v>114</v>
      </c>
      <c r="BT2" s="337" t="s">
        <v>130</v>
      </c>
      <c r="BU2" s="337" t="s">
        <v>161</v>
      </c>
      <c r="BV2" s="337" t="s">
        <v>21</v>
      </c>
      <c r="BW2" s="337" t="s">
        <v>120</v>
      </c>
      <c r="BX2" s="337" t="s">
        <v>120</v>
      </c>
      <c r="BY2" s="337" t="s">
        <v>128</v>
      </c>
      <c r="BZ2" s="337" t="s">
        <v>133</v>
      </c>
      <c r="CA2" s="337" t="s">
        <v>132</v>
      </c>
      <c r="CB2" s="337" t="s">
        <v>112</v>
      </c>
      <c r="CC2" s="337" t="s">
        <v>119</v>
      </c>
      <c r="CD2" s="337" t="s">
        <v>126</v>
      </c>
      <c r="CE2" s="337" t="s">
        <v>18</v>
      </c>
      <c r="CF2" s="337" t="s">
        <v>109</v>
      </c>
      <c r="CG2" s="337" t="s">
        <v>18</v>
      </c>
      <c r="CH2" s="337" t="s">
        <v>138</v>
      </c>
      <c r="CI2" s="337" t="s">
        <v>134</v>
      </c>
      <c r="CJ2" s="337" t="s">
        <v>89</v>
      </c>
      <c r="CK2" s="337" t="s">
        <v>97</v>
      </c>
      <c r="CL2" s="337" t="s">
        <v>97</v>
      </c>
      <c r="CM2" s="337" t="s">
        <v>140</v>
      </c>
      <c r="CN2" s="337" t="s">
        <v>18</v>
      </c>
      <c r="CO2" s="337" t="s">
        <v>139</v>
      </c>
      <c r="CP2" s="337" t="s">
        <v>136</v>
      </c>
      <c r="CQ2" s="337" t="s">
        <v>132</v>
      </c>
      <c r="CR2" s="337" t="s">
        <v>146</v>
      </c>
      <c r="CS2" s="337" t="s">
        <v>144</v>
      </c>
      <c r="CT2" s="337" t="s">
        <v>141</v>
      </c>
      <c r="CU2" s="337" t="s">
        <v>97</v>
      </c>
      <c r="CV2" s="337" t="s">
        <v>133</v>
      </c>
      <c r="CW2" s="337" t="s">
        <v>148</v>
      </c>
      <c r="CX2" s="337" t="s">
        <v>127</v>
      </c>
      <c r="CY2" s="337" t="s">
        <v>143</v>
      </c>
      <c r="CZ2" s="337" t="s">
        <v>144</v>
      </c>
      <c r="DA2" s="337" t="s">
        <v>150</v>
      </c>
      <c r="DB2" s="337" t="s">
        <v>146</v>
      </c>
      <c r="DC2" s="337" t="s">
        <v>136</v>
      </c>
      <c r="DD2" s="337" t="s">
        <v>145</v>
      </c>
      <c r="DE2" s="337" t="s">
        <v>145</v>
      </c>
      <c r="DF2" s="337" t="s">
        <v>131</v>
      </c>
      <c r="DG2" s="337" t="s">
        <v>149</v>
      </c>
      <c r="DH2" s="337" t="s">
        <v>18</v>
      </c>
      <c r="DI2" s="337" t="s">
        <v>151</v>
      </c>
      <c r="DJ2" s="337" t="s">
        <v>151</v>
      </c>
      <c r="DK2" s="337" t="s">
        <v>145</v>
      </c>
      <c r="DL2" s="337" t="s">
        <v>149</v>
      </c>
      <c r="DM2" s="337" t="s">
        <v>157</v>
      </c>
      <c r="DN2" s="337" t="s">
        <v>156</v>
      </c>
      <c r="DO2" s="337" t="s">
        <v>154</v>
      </c>
      <c r="DP2" s="337" t="s">
        <v>19</v>
      </c>
      <c r="DQ2" s="337" t="s">
        <v>158</v>
      </c>
      <c r="DR2" s="337" t="s">
        <v>17</v>
      </c>
      <c r="DS2" s="337" t="s">
        <v>150</v>
      </c>
      <c r="DT2" s="337" t="s">
        <v>156</v>
      </c>
      <c r="DU2" s="337" t="s">
        <v>17</v>
      </c>
      <c r="DV2" s="337" t="s">
        <v>162</v>
      </c>
      <c r="DW2" s="337" t="s">
        <v>160</v>
      </c>
      <c r="DX2" s="337" t="s">
        <v>170</v>
      </c>
      <c r="DY2" s="337" t="s">
        <v>16</v>
      </c>
      <c r="DZ2" s="337" t="s">
        <v>171</v>
      </c>
      <c r="EA2" s="337" t="s">
        <v>172</v>
      </c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</row>
    <row r="3" spans="1:215" s="35" customFormat="1">
      <c r="A3" s="39" t="s">
        <v>22</v>
      </c>
      <c r="B3" s="337">
        <v>10043</v>
      </c>
      <c r="C3" s="337">
        <v>3130</v>
      </c>
      <c r="D3" s="337">
        <v>3130</v>
      </c>
      <c r="E3" s="337">
        <v>52071</v>
      </c>
      <c r="F3" s="337">
        <v>108</v>
      </c>
      <c r="G3" s="337">
        <v>3179</v>
      </c>
      <c r="H3" s="337">
        <v>52071</v>
      </c>
      <c r="I3" s="337">
        <v>6761</v>
      </c>
      <c r="J3" s="337">
        <v>50976</v>
      </c>
      <c r="K3" s="337">
        <v>1082</v>
      </c>
      <c r="L3" s="337">
        <v>54755</v>
      </c>
      <c r="M3" s="337">
        <v>10566</v>
      </c>
      <c r="N3" s="337">
        <v>54081</v>
      </c>
      <c r="O3" s="337">
        <v>54081</v>
      </c>
      <c r="P3" s="337">
        <v>54081</v>
      </c>
      <c r="Q3" s="337">
        <v>54081</v>
      </c>
      <c r="R3" s="337">
        <v>130</v>
      </c>
      <c r="S3" s="337">
        <v>4941</v>
      </c>
      <c r="T3" s="337">
        <v>10566</v>
      </c>
      <c r="U3" s="337">
        <v>55749</v>
      </c>
      <c r="V3" s="337">
        <v>2712</v>
      </c>
      <c r="W3" s="337">
        <v>56224</v>
      </c>
      <c r="X3" s="337">
        <v>6076</v>
      </c>
      <c r="Y3" s="337">
        <v>6041</v>
      </c>
      <c r="Z3" s="337">
        <v>4941</v>
      </c>
      <c r="AA3" s="337">
        <v>2727</v>
      </c>
      <c r="AB3" s="337">
        <v>130</v>
      </c>
      <c r="AC3" s="337">
        <v>54035</v>
      </c>
      <c r="AD3" s="337">
        <v>4078</v>
      </c>
      <c r="AE3" s="337">
        <v>56068</v>
      </c>
      <c r="AF3" s="337">
        <v>113</v>
      </c>
      <c r="AG3" s="337">
        <v>708</v>
      </c>
      <c r="AH3" s="337">
        <v>708</v>
      </c>
      <c r="AI3" s="337">
        <v>708</v>
      </c>
      <c r="AJ3" s="337">
        <v>2079</v>
      </c>
      <c r="AK3" s="337">
        <v>963</v>
      </c>
      <c r="AL3" s="337">
        <v>708</v>
      </c>
      <c r="AM3" s="337">
        <v>7097</v>
      </c>
      <c r="AN3" s="337">
        <v>113</v>
      </c>
      <c r="AO3" s="337">
        <v>4941</v>
      </c>
      <c r="AP3" s="337">
        <v>68029</v>
      </c>
      <c r="AQ3" s="337">
        <v>6170</v>
      </c>
      <c r="AR3" s="337">
        <v>6170</v>
      </c>
      <c r="AS3" s="337">
        <v>68029</v>
      </c>
      <c r="AT3" s="337">
        <v>54081</v>
      </c>
      <c r="AU3" s="337">
        <v>54081</v>
      </c>
      <c r="AV3" s="337">
        <v>2451</v>
      </c>
      <c r="AW3" s="337">
        <v>6041</v>
      </c>
      <c r="AX3" s="337">
        <v>1082</v>
      </c>
      <c r="AY3" s="337">
        <v>2451</v>
      </c>
      <c r="AZ3" s="337">
        <v>703</v>
      </c>
      <c r="BA3" s="337">
        <v>2451</v>
      </c>
      <c r="BB3" s="337">
        <v>2828</v>
      </c>
      <c r="BC3" s="337">
        <v>2451</v>
      </c>
      <c r="BD3" s="337">
        <v>6180</v>
      </c>
      <c r="BE3" s="337">
        <v>525</v>
      </c>
      <c r="BF3" s="337">
        <v>703</v>
      </c>
      <c r="BG3" s="337">
        <v>994</v>
      </c>
      <c r="BH3" s="337">
        <v>994</v>
      </c>
      <c r="BI3" s="337">
        <v>2840</v>
      </c>
      <c r="BJ3" s="337">
        <v>3935</v>
      </c>
      <c r="BK3" s="337">
        <v>2917</v>
      </c>
      <c r="BL3" s="337">
        <v>2828</v>
      </c>
      <c r="BM3" s="337">
        <v>60</v>
      </c>
      <c r="BN3" s="337">
        <v>728</v>
      </c>
      <c r="BO3" s="337">
        <v>55479</v>
      </c>
      <c r="BP3" s="337">
        <v>6139</v>
      </c>
      <c r="BQ3" s="337">
        <v>7504</v>
      </c>
      <c r="BR3" s="337">
        <v>10771</v>
      </c>
      <c r="BS3" s="337">
        <v>10771</v>
      </c>
      <c r="BT3" s="337">
        <v>6264</v>
      </c>
      <c r="BU3" s="337">
        <v>508</v>
      </c>
      <c r="BV3" s="337">
        <v>477</v>
      </c>
      <c r="BW3" s="337">
        <v>10774</v>
      </c>
      <c r="BX3" s="337">
        <v>10774</v>
      </c>
      <c r="BY3" s="337">
        <v>6664</v>
      </c>
      <c r="BZ3" s="337">
        <v>6052</v>
      </c>
      <c r="CA3" s="337">
        <v>2706</v>
      </c>
      <c r="CB3" s="337">
        <v>525</v>
      </c>
      <c r="CC3" s="337">
        <v>6288</v>
      </c>
      <c r="CD3" s="337">
        <v>1356</v>
      </c>
      <c r="CE3" s="337">
        <v>469</v>
      </c>
      <c r="CF3" s="337">
        <v>703</v>
      </c>
      <c r="CG3" s="337">
        <v>469</v>
      </c>
      <c r="CH3" s="337">
        <v>6113</v>
      </c>
      <c r="CI3" s="337">
        <v>6639</v>
      </c>
      <c r="CJ3" s="337">
        <v>130</v>
      </c>
      <c r="CK3" s="337">
        <v>2727</v>
      </c>
      <c r="CL3" s="337">
        <v>2727</v>
      </c>
      <c r="CM3" s="337">
        <v>628</v>
      </c>
      <c r="CN3" s="337">
        <v>469</v>
      </c>
      <c r="CO3" s="337">
        <v>2103</v>
      </c>
      <c r="CP3" s="337">
        <v>1382</v>
      </c>
      <c r="CQ3" s="337">
        <v>2706</v>
      </c>
      <c r="CR3" s="337">
        <v>3149</v>
      </c>
      <c r="CS3" s="337">
        <v>3118</v>
      </c>
      <c r="CT3" s="337">
        <v>6096</v>
      </c>
      <c r="CU3" s="337">
        <v>2727</v>
      </c>
      <c r="CV3" s="337">
        <v>6052</v>
      </c>
      <c r="CW3" s="337">
        <v>8223</v>
      </c>
      <c r="CX3" s="337">
        <v>3935</v>
      </c>
      <c r="CY3" s="337">
        <v>3954</v>
      </c>
      <c r="CZ3" s="337">
        <v>3118</v>
      </c>
      <c r="DA3" s="337">
        <v>2535</v>
      </c>
      <c r="DB3" s="337">
        <v>3149</v>
      </c>
      <c r="DC3" s="337">
        <v>1382</v>
      </c>
      <c r="DD3" s="337">
        <v>2080</v>
      </c>
      <c r="DE3" s="337">
        <v>2080</v>
      </c>
      <c r="DF3" s="337">
        <v>465</v>
      </c>
      <c r="DG3" s="337">
        <v>3399</v>
      </c>
      <c r="DH3" s="337">
        <v>469</v>
      </c>
      <c r="DI3" s="337">
        <v>55076</v>
      </c>
      <c r="DJ3" s="337">
        <v>55076</v>
      </c>
      <c r="DK3" s="337">
        <v>2080</v>
      </c>
      <c r="DL3" s="337">
        <v>3399</v>
      </c>
      <c r="DM3" s="337">
        <v>3122</v>
      </c>
      <c r="DN3" s="337">
        <v>3140</v>
      </c>
      <c r="DO3" s="337">
        <v>1295</v>
      </c>
      <c r="DP3" s="337">
        <v>2378</v>
      </c>
      <c r="DQ3" s="337">
        <v>6064</v>
      </c>
      <c r="DR3" s="337">
        <v>7213</v>
      </c>
      <c r="DS3" s="337">
        <v>2535</v>
      </c>
      <c r="DT3" s="337">
        <v>3140</v>
      </c>
      <c r="DU3" s="337">
        <v>7213</v>
      </c>
      <c r="DV3" s="337">
        <v>6017</v>
      </c>
      <c r="DW3" s="337">
        <v>6204</v>
      </c>
      <c r="DX3" s="337">
        <v>3944</v>
      </c>
      <c r="DY3" s="337">
        <v>2324</v>
      </c>
      <c r="DZ3" s="337">
        <v>3161</v>
      </c>
      <c r="EA3" s="337">
        <v>6018</v>
      </c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</row>
    <row r="4" spans="1:215" s="38" customFormat="1">
      <c r="A4" s="34" t="s">
        <v>23</v>
      </c>
      <c r="B4" s="337" t="s">
        <v>71</v>
      </c>
      <c r="C4" s="337">
        <v>1</v>
      </c>
      <c r="D4" s="337">
        <v>2</v>
      </c>
      <c r="E4" s="337" t="s">
        <v>73</v>
      </c>
      <c r="F4" s="337" t="s">
        <v>79</v>
      </c>
      <c r="G4" s="337">
        <v>1</v>
      </c>
      <c r="H4" s="337" t="s">
        <v>77</v>
      </c>
      <c r="I4" s="337">
        <v>101</v>
      </c>
      <c r="J4" s="337" t="s">
        <v>86</v>
      </c>
      <c r="K4" s="337">
        <v>4</v>
      </c>
      <c r="L4" s="337" t="s">
        <v>80</v>
      </c>
      <c r="M4" s="337" t="s">
        <v>25</v>
      </c>
      <c r="N4" s="337" t="s">
        <v>81</v>
      </c>
      <c r="O4" s="337" t="s">
        <v>82</v>
      </c>
      <c r="P4" s="337" t="s">
        <v>83</v>
      </c>
      <c r="Q4" s="337" t="s">
        <v>84</v>
      </c>
      <c r="R4" s="337">
        <v>4</v>
      </c>
      <c r="S4" s="337">
        <v>1</v>
      </c>
      <c r="T4" s="337" t="s">
        <v>29</v>
      </c>
      <c r="U4" s="337" t="s">
        <v>92</v>
      </c>
      <c r="V4" s="337">
        <v>2</v>
      </c>
      <c r="W4" s="337" t="s">
        <v>75</v>
      </c>
      <c r="X4" s="337">
        <v>3</v>
      </c>
      <c r="Y4" s="337">
        <v>3</v>
      </c>
      <c r="Z4" s="337">
        <v>2</v>
      </c>
      <c r="AA4" s="337" t="s">
        <v>24</v>
      </c>
      <c r="AB4" s="337">
        <v>3</v>
      </c>
      <c r="AC4" s="337" t="s">
        <v>27</v>
      </c>
      <c r="AD4" s="337">
        <v>4</v>
      </c>
      <c r="AE4" s="337">
        <v>1</v>
      </c>
      <c r="AF4" s="337">
        <v>3</v>
      </c>
      <c r="AG4" s="337">
        <v>2</v>
      </c>
      <c r="AH4" s="337">
        <v>3</v>
      </c>
      <c r="AI4" s="337">
        <v>1</v>
      </c>
      <c r="AJ4" s="337" t="s">
        <v>73</v>
      </c>
      <c r="AK4" s="337">
        <v>34</v>
      </c>
      <c r="AL4" s="337">
        <v>4</v>
      </c>
      <c r="AM4" s="337" t="s">
        <v>27</v>
      </c>
      <c r="AN4" s="337">
        <v>4</v>
      </c>
      <c r="AO4" s="337">
        <v>3</v>
      </c>
      <c r="AP4" s="337" t="s">
        <v>80</v>
      </c>
      <c r="AQ4" s="337">
        <v>2</v>
      </c>
      <c r="AR4" s="337">
        <v>1</v>
      </c>
      <c r="AS4" s="337" t="s">
        <v>27</v>
      </c>
      <c r="AT4" s="337" t="s">
        <v>101</v>
      </c>
      <c r="AU4" s="337" t="s">
        <v>102</v>
      </c>
      <c r="AV4" s="337" t="s">
        <v>28</v>
      </c>
      <c r="AW4" s="337">
        <v>4</v>
      </c>
      <c r="AX4" s="337">
        <v>3</v>
      </c>
      <c r="AY4" s="337" t="s">
        <v>26</v>
      </c>
      <c r="AZ4" s="337">
        <v>4</v>
      </c>
      <c r="BA4" s="337" t="s">
        <v>24</v>
      </c>
      <c r="BB4" s="337">
        <v>1</v>
      </c>
      <c r="BC4" s="337" t="s">
        <v>111</v>
      </c>
      <c r="BD4" s="337">
        <v>1</v>
      </c>
      <c r="BE4" s="337">
        <v>2</v>
      </c>
      <c r="BF4" s="337">
        <v>2</v>
      </c>
      <c r="BG4" s="337">
        <v>2</v>
      </c>
      <c r="BH4" s="337">
        <v>1</v>
      </c>
      <c r="BI4" s="337">
        <v>4</v>
      </c>
      <c r="BJ4" s="337">
        <v>2</v>
      </c>
      <c r="BK4" s="337">
        <v>9</v>
      </c>
      <c r="BL4" s="337">
        <v>2</v>
      </c>
      <c r="BM4" s="337">
        <v>1</v>
      </c>
      <c r="BN4" s="337" t="s">
        <v>124</v>
      </c>
      <c r="BO4" s="337">
        <v>3</v>
      </c>
      <c r="BP4" s="337">
        <v>1</v>
      </c>
      <c r="BQ4" s="337">
        <v>2</v>
      </c>
      <c r="BR4" s="337" t="s">
        <v>115</v>
      </c>
      <c r="BS4" s="337" t="s">
        <v>116</v>
      </c>
      <c r="BT4" s="337">
        <v>1</v>
      </c>
      <c r="BU4" s="337">
        <v>4</v>
      </c>
      <c r="BV4" s="337">
        <v>5</v>
      </c>
      <c r="BW4" s="337">
        <v>1</v>
      </c>
      <c r="BX4" s="337">
        <v>2</v>
      </c>
      <c r="BY4" s="337">
        <v>101</v>
      </c>
      <c r="BZ4" s="337">
        <v>2</v>
      </c>
      <c r="CA4" s="337">
        <v>2</v>
      </c>
      <c r="CB4" s="337">
        <v>1</v>
      </c>
      <c r="CC4" s="337">
        <v>1</v>
      </c>
      <c r="CD4" s="337">
        <v>1</v>
      </c>
      <c r="CE4" s="337">
        <v>4</v>
      </c>
      <c r="CF4" s="337">
        <v>3</v>
      </c>
      <c r="CG4" s="337">
        <v>2</v>
      </c>
      <c r="CH4" s="337">
        <v>4</v>
      </c>
      <c r="CI4" s="337" t="s">
        <v>135</v>
      </c>
      <c r="CJ4" s="337">
        <v>1</v>
      </c>
      <c r="CK4" s="337" t="s">
        <v>26</v>
      </c>
      <c r="CL4" s="337" t="s">
        <v>111</v>
      </c>
      <c r="CM4" s="337">
        <v>5</v>
      </c>
      <c r="CN4" s="337">
        <v>1</v>
      </c>
      <c r="CO4" s="337">
        <v>2</v>
      </c>
      <c r="CP4" s="337" t="s">
        <v>137</v>
      </c>
      <c r="CQ4" s="337">
        <v>1</v>
      </c>
      <c r="CR4" s="337">
        <v>1</v>
      </c>
      <c r="CS4" s="337">
        <v>1</v>
      </c>
      <c r="CT4" s="337" t="s">
        <v>142</v>
      </c>
      <c r="CU4" s="337" t="s">
        <v>28</v>
      </c>
      <c r="CV4" s="337">
        <v>1</v>
      </c>
      <c r="CW4" s="337">
        <v>3</v>
      </c>
      <c r="CX4" s="337">
        <v>3</v>
      </c>
      <c r="CY4" s="337">
        <v>3</v>
      </c>
      <c r="CZ4" s="337">
        <v>2</v>
      </c>
      <c r="DA4" s="337">
        <v>1</v>
      </c>
      <c r="DB4" s="337">
        <v>2</v>
      </c>
      <c r="DC4" s="337" t="s">
        <v>147</v>
      </c>
      <c r="DD4" s="337">
        <v>2</v>
      </c>
      <c r="DE4" s="337">
        <v>1</v>
      </c>
      <c r="DF4" s="337">
        <v>3</v>
      </c>
      <c r="DG4" s="337">
        <v>1</v>
      </c>
      <c r="DH4" s="337">
        <v>3</v>
      </c>
      <c r="DI4" s="337" t="s">
        <v>152</v>
      </c>
      <c r="DJ4" s="337" t="s">
        <v>153</v>
      </c>
      <c r="DK4" s="337">
        <v>3</v>
      </c>
      <c r="DL4" s="337">
        <v>2</v>
      </c>
      <c r="DM4" s="337">
        <v>3</v>
      </c>
      <c r="DN4" s="337">
        <v>2</v>
      </c>
      <c r="DO4" s="337">
        <v>1</v>
      </c>
      <c r="DP4" s="337">
        <v>2</v>
      </c>
      <c r="DQ4" s="337" t="s">
        <v>159</v>
      </c>
      <c r="DR4" s="337">
        <v>2</v>
      </c>
      <c r="DS4" s="337">
        <v>2</v>
      </c>
      <c r="DT4" s="337">
        <v>1</v>
      </c>
      <c r="DU4" s="337">
        <v>1</v>
      </c>
      <c r="DV4" s="337">
        <v>2</v>
      </c>
      <c r="DW4" s="337">
        <v>3</v>
      </c>
      <c r="DX4" s="337">
        <v>1</v>
      </c>
      <c r="DY4" s="337">
        <v>3</v>
      </c>
      <c r="DZ4" s="337">
        <v>2</v>
      </c>
      <c r="EA4" s="337">
        <v>2</v>
      </c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</row>
    <row r="5" spans="1:215" s="53" customFormat="1">
      <c r="A5" s="147">
        <v>1</v>
      </c>
      <c r="B5" s="89">
        <v>1.1269715702699106E-4</v>
      </c>
      <c r="C5" s="41">
        <v>2.0419373219373219E-4</v>
      </c>
      <c r="D5" s="41">
        <v>2.0419373219373219E-4</v>
      </c>
      <c r="E5" s="41">
        <v>2.2210120337426442E-4</v>
      </c>
      <c r="F5" s="41">
        <v>2.2768475452196381E-4</v>
      </c>
      <c r="G5" s="41">
        <v>2.3862711864406779E-4</v>
      </c>
      <c r="H5" s="41">
        <v>2.675774213179951E-4</v>
      </c>
      <c r="I5" s="41">
        <v>3.3123550844650553E-4</v>
      </c>
      <c r="J5" s="89">
        <v>3.3903835979736503E-4</v>
      </c>
      <c r="K5" s="41">
        <v>3.4311764705882356E-4</v>
      </c>
      <c r="L5" s="41">
        <v>3.603578522466076E-4</v>
      </c>
      <c r="M5" s="41">
        <v>4.1268885871077353E-4</v>
      </c>
      <c r="N5" s="41">
        <v>4.211905103195305E-4</v>
      </c>
      <c r="O5" s="41">
        <v>4.211905103195305E-4</v>
      </c>
      <c r="P5" s="41">
        <v>4.4249990973638747E-4</v>
      </c>
      <c r="Q5" s="41">
        <v>4.4249990973638747E-4</v>
      </c>
      <c r="R5" s="41">
        <v>4.4558624E-4</v>
      </c>
      <c r="S5" s="41">
        <v>4.5874384236453203E-4</v>
      </c>
      <c r="T5" s="41">
        <v>5.451529360567057E-4</v>
      </c>
      <c r="U5" s="41">
        <v>5.4789915966386559E-4</v>
      </c>
      <c r="V5" s="41">
        <v>5.5398933143669987E-4</v>
      </c>
      <c r="W5" s="89">
        <v>5.6848515962582902E-4</v>
      </c>
      <c r="X5" s="41">
        <v>5.8414665268591314E-4</v>
      </c>
      <c r="Y5" s="41">
        <v>6.111111111111111E-4</v>
      </c>
      <c r="Z5" s="41">
        <v>6.1165845648604271E-4</v>
      </c>
      <c r="AA5" s="41">
        <v>6.4963916666666672E-4</v>
      </c>
      <c r="AB5" s="41">
        <v>6.6822000498037383E-4</v>
      </c>
      <c r="AC5" s="41">
        <v>6.8333200256573867E-4</v>
      </c>
      <c r="AD5" s="41">
        <v>6.9034296489701183E-4</v>
      </c>
      <c r="AE5" s="41">
        <v>7.3523053290211872E-4</v>
      </c>
      <c r="AF5" s="89">
        <v>7.7089507082088102E-4</v>
      </c>
      <c r="AG5" s="41">
        <v>7.794695995099923E-4</v>
      </c>
      <c r="AH5" s="41">
        <v>7.8177095646160132E-4</v>
      </c>
      <c r="AI5" s="41">
        <v>7.9366130071158159E-4</v>
      </c>
      <c r="AJ5" s="89">
        <v>8.0120513030369051E-4</v>
      </c>
      <c r="AK5" s="41">
        <v>8.1392894507410643E-4</v>
      </c>
      <c r="AL5" s="41">
        <v>8.2682748713522553E-4</v>
      </c>
      <c r="AM5" s="41">
        <v>8.3610852754829694E-4</v>
      </c>
      <c r="AN5" s="89">
        <v>8.5600115059947962E-4</v>
      </c>
      <c r="AO5" s="41">
        <v>8.6086119962637498E-4</v>
      </c>
      <c r="AP5" s="89">
        <v>9.2631835725423377E-4</v>
      </c>
      <c r="AQ5" s="41">
        <v>9.4706079983252964E-4</v>
      </c>
      <c r="AR5" s="41">
        <v>9.5067015950278764E-4</v>
      </c>
      <c r="AS5" s="89">
        <v>9.8314181400518106E-4</v>
      </c>
      <c r="AT5" s="41">
        <v>1.0040185658053754E-3</v>
      </c>
      <c r="AU5" s="41">
        <v>1.0040185658053754E-3</v>
      </c>
      <c r="AV5" s="89">
        <v>1.015892689083205E-3</v>
      </c>
      <c r="AW5" s="41">
        <v>1.1054244444444444E-3</v>
      </c>
      <c r="AX5" s="41">
        <v>1.1071895424836602E-3</v>
      </c>
      <c r="AY5" s="89">
        <v>1.1156328156526115E-3</v>
      </c>
      <c r="AZ5" s="41">
        <v>1.1373214563911256E-3</v>
      </c>
      <c r="BA5" s="89">
        <v>1.2234635080772955E-3</v>
      </c>
      <c r="BB5" s="41">
        <v>1.2258176065476688E-3</v>
      </c>
      <c r="BC5" s="89">
        <v>1.2365615907041405E-3</v>
      </c>
      <c r="BD5" s="41">
        <v>1.3203424477936656E-3</v>
      </c>
      <c r="BE5" s="41">
        <v>1.3565596480871894E-3</v>
      </c>
      <c r="BF5" s="41">
        <v>1.5018414355471358E-3</v>
      </c>
      <c r="BG5" s="41">
        <v>1.5127540099989618E-3</v>
      </c>
      <c r="BH5" s="41">
        <v>1.5165436324181979E-3</v>
      </c>
      <c r="BI5" s="41">
        <v>1.54389267367576E-3</v>
      </c>
      <c r="BJ5" s="41">
        <v>1.5715225635296482E-3</v>
      </c>
      <c r="BK5" s="41">
        <v>1.5875412568692249E-3</v>
      </c>
      <c r="BL5" s="41">
        <v>1.5893427237919755E-3</v>
      </c>
      <c r="BM5" s="41">
        <v>1.6417080071737843E-3</v>
      </c>
      <c r="BN5" s="41">
        <v>1.6683111686013436E-3</v>
      </c>
      <c r="BO5" s="89">
        <v>1.7762142857142855E-3</v>
      </c>
      <c r="BP5" s="41">
        <v>1.7967170482060771E-3</v>
      </c>
      <c r="BQ5" s="89">
        <v>1.8436889846622448E-3</v>
      </c>
      <c r="BR5" s="89">
        <v>1.8449599388692789E-3</v>
      </c>
      <c r="BS5" s="89">
        <v>1.8449599388692789E-3</v>
      </c>
      <c r="BT5" s="41">
        <v>1.9394037210593055E-3</v>
      </c>
      <c r="BU5" s="41">
        <v>1.9508771929824559E-3</v>
      </c>
      <c r="BV5" s="41">
        <v>1.9872257083357429E-3</v>
      </c>
      <c r="BW5" s="89">
        <v>2.0298737067539962E-3</v>
      </c>
      <c r="BX5" s="89">
        <v>2.0298737067539962E-3</v>
      </c>
      <c r="BY5" s="41">
        <v>2.0466132193613746E-3</v>
      </c>
      <c r="BZ5" s="41">
        <v>2.0504108511929481E-3</v>
      </c>
      <c r="CA5" s="41">
        <v>2.0511764705882355E-3</v>
      </c>
      <c r="CB5" s="41">
        <v>2.1168669317171234E-3</v>
      </c>
      <c r="CC5" s="41">
        <v>2.1381800888468903E-3</v>
      </c>
      <c r="CD5" s="41">
        <v>2.1711531912629836E-3</v>
      </c>
      <c r="CE5" s="41">
        <v>2.1767070572379799E-3</v>
      </c>
      <c r="CF5" s="41">
        <v>2.1891642433920049E-3</v>
      </c>
      <c r="CG5" s="41">
        <v>2.2756379798675817E-3</v>
      </c>
      <c r="CH5" s="89">
        <v>2.469769883091806E-3</v>
      </c>
      <c r="CI5" s="41">
        <v>2.5403579901747777E-3</v>
      </c>
      <c r="CJ5" s="41">
        <v>2.5980937275860614E-3</v>
      </c>
      <c r="CK5" s="89">
        <v>2.6147342721635726E-3</v>
      </c>
      <c r="CL5" s="89">
        <v>2.6183080711250336E-3</v>
      </c>
      <c r="CM5" s="41">
        <v>2.6502515637916741E-3</v>
      </c>
      <c r="CN5" s="41">
        <v>2.6813473311363477E-3</v>
      </c>
      <c r="CO5" s="41">
        <v>2.7096774193548388E-3</v>
      </c>
      <c r="CP5" s="41">
        <v>2.7290207579394802E-3</v>
      </c>
      <c r="CQ5" s="41">
        <v>2.7307632850241551E-3</v>
      </c>
      <c r="CR5" s="89">
        <v>2.7384877657699847E-3</v>
      </c>
      <c r="CS5" s="41">
        <v>2.764746717407686E-3</v>
      </c>
      <c r="CT5" s="41">
        <v>2.8046213608153956E-3</v>
      </c>
      <c r="CU5" s="41">
        <v>2.8453555329511202E-3</v>
      </c>
      <c r="CV5" s="41">
        <v>2.8526328922777997E-3</v>
      </c>
      <c r="CW5" s="41">
        <v>2.8557760000000004E-3</v>
      </c>
      <c r="CX5" s="41">
        <v>2.8703249786670507E-3</v>
      </c>
      <c r="CY5" s="41">
        <v>3.0141594655204501E-3</v>
      </c>
      <c r="CZ5" s="41">
        <v>3.1933310735893059E-3</v>
      </c>
      <c r="DA5" s="41">
        <v>3.2004196741780753E-3</v>
      </c>
      <c r="DB5" s="89">
        <v>3.2588493415943286E-3</v>
      </c>
      <c r="DC5" s="41">
        <v>3.2899548138207975E-3</v>
      </c>
      <c r="DD5" s="41">
        <v>3.3989361702127657E-3</v>
      </c>
      <c r="DE5" s="41">
        <v>3.4148936170212761E-3</v>
      </c>
      <c r="DF5" s="41">
        <v>3.4206846336062666E-3</v>
      </c>
      <c r="DG5" s="41">
        <v>3.4419039779110174E-3</v>
      </c>
      <c r="DH5" s="41">
        <v>3.4742123340472824E-3</v>
      </c>
      <c r="DI5" s="41">
        <v>3.494875634415816E-3</v>
      </c>
      <c r="DJ5" s="41">
        <v>3.5223088604425861E-3</v>
      </c>
      <c r="DK5" s="41">
        <v>3.5904255319148936E-3</v>
      </c>
      <c r="DL5" s="41">
        <v>3.6380086675293897E-3</v>
      </c>
      <c r="DM5" s="89">
        <v>3.6875896410603088E-3</v>
      </c>
      <c r="DN5" s="89">
        <v>3.8395475620138309E-3</v>
      </c>
      <c r="DO5" s="41">
        <v>3.8592207792207786E-3</v>
      </c>
      <c r="DP5" s="41">
        <v>3.872793872793873E-3</v>
      </c>
      <c r="DQ5" s="41">
        <v>3.8754079254079252E-3</v>
      </c>
      <c r="DR5" s="41">
        <v>3.9219357658480626E-3</v>
      </c>
      <c r="DS5" s="41">
        <v>4.0232023256304246E-3</v>
      </c>
      <c r="DT5" s="89">
        <v>4.0356693306228134E-3</v>
      </c>
      <c r="DU5" s="41">
        <v>4.2613164695066985E-3</v>
      </c>
      <c r="DV5" s="41">
        <v>4.3207138336174558E-3</v>
      </c>
      <c r="DW5" s="41">
        <v>4.4444444444444444E-3</v>
      </c>
      <c r="DX5" s="41">
        <v>5.0165279547857867E-3</v>
      </c>
      <c r="DY5" s="41">
        <v>5.0408678678678671E-3</v>
      </c>
      <c r="DZ5" s="41">
        <v>5.042062150527782E-3</v>
      </c>
      <c r="EA5" s="41">
        <v>5.1268073379306632E-3</v>
      </c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</row>
    <row r="6" spans="1:215" s="53" customFormat="1">
      <c r="A6" s="147">
        <v>2</v>
      </c>
      <c r="B6" s="41">
        <v>3.610457437683194E-3</v>
      </c>
      <c r="C6" s="41">
        <v>3.1247838767567756E-3</v>
      </c>
      <c r="D6" s="41">
        <v>3.1247838767567756E-3</v>
      </c>
      <c r="E6" s="89">
        <v>9.690413819285281E-4</v>
      </c>
      <c r="F6" s="41"/>
      <c r="G6" s="41">
        <v>1.2684557448011805E-3</v>
      </c>
      <c r="H6" s="89">
        <v>3.1643777265983328E-4</v>
      </c>
      <c r="I6" s="41">
        <v>3.222295081967213E-3</v>
      </c>
      <c r="J6" s="41"/>
      <c r="K6" s="41">
        <v>6.6568001787176167E-4</v>
      </c>
      <c r="L6" s="41">
        <v>5.5103999999999986E-3</v>
      </c>
      <c r="M6" s="41"/>
      <c r="N6" s="41"/>
      <c r="O6" s="41"/>
      <c r="P6" s="41"/>
      <c r="Q6" s="41"/>
      <c r="R6" s="41">
        <v>2.4904697398875778E-3</v>
      </c>
      <c r="S6" s="41">
        <v>5.9461799768062754E-4</v>
      </c>
      <c r="T6" s="41"/>
      <c r="U6" s="41">
        <v>1.5944371528853688E-3</v>
      </c>
      <c r="V6" s="41"/>
      <c r="W6" s="41">
        <v>9.1810909090909078E-3</v>
      </c>
      <c r="X6" s="41"/>
      <c r="Y6" s="43">
        <v>6.2610456059448755E-4</v>
      </c>
      <c r="Z6" s="41">
        <v>6.3903146973822811E-4</v>
      </c>
      <c r="AA6" s="89">
        <v>2.4414950435421067E-3</v>
      </c>
      <c r="AB6" s="41">
        <v>2.6752128E-3</v>
      </c>
      <c r="AC6" s="41">
        <v>5.2587912087912097E-3</v>
      </c>
      <c r="AD6" s="41"/>
      <c r="AE6" s="41"/>
      <c r="AF6" s="41"/>
      <c r="AG6" s="41"/>
      <c r="AH6" s="41"/>
      <c r="AI6" s="41"/>
      <c r="AJ6" s="41">
        <v>3.8888888888888888E-3</v>
      </c>
      <c r="AK6" s="41">
        <v>7.2162772449869232E-3</v>
      </c>
      <c r="AL6" s="41"/>
      <c r="AM6" s="41"/>
      <c r="AN6" s="41"/>
      <c r="AO6" s="41">
        <v>8.8690476190476193E-4</v>
      </c>
      <c r="AP6" s="41"/>
      <c r="AQ6" s="41"/>
      <c r="AR6" s="41"/>
      <c r="AS6" s="41"/>
      <c r="AT6" s="41"/>
      <c r="AU6" s="41"/>
      <c r="AV6" s="41"/>
      <c r="AW6" s="41">
        <v>1.0546666666666666E-2</v>
      </c>
      <c r="AX6" s="41"/>
      <c r="AY6" s="41"/>
      <c r="AZ6" s="41"/>
      <c r="BA6" s="41"/>
      <c r="BB6" s="41"/>
      <c r="BC6" s="41"/>
      <c r="BD6" s="41">
        <v>2.488616891064872E-3</v>
      </c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89">
        <v>1.8118766448253431E-3</v>
      </c>
      <c r="BP6" s="41"/>
      <c r="BQ6" s="89">
        <v>1.8458333333333337E-3</v>
      </c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>
        <v>5.1844309361046533E-3</v>
      </c>
      <c r="CI6" s="41"/>
      <c r="CJ6" s="41"/>
      <c r="CK6" s="41"/>
      <c r="CL6" s="41"/>
      <c r="CM6" s="41"/>
      <c r="CN6" s="41"/>
      <c r="CO6" s="41"/>
      <c r="CP6" s="41"/>
      <c r="CQ6" s="41">
        <v>5.6732131959602534E-2</v>
      </c>
      <c r="CR6" s="41"/>
      <c r="CS6" s="41">
        <v>3.1677884615384615E-3</v>
      </c>
      <c r="CT6" s="41"/>
      <c r="CU6" s="41"/>
      <c r="CV6" s="41"/>
      <c r="CW6" s="41"/>
      <c r="CX6" s="41"/>
      <c r="CY6" s="41"/>
      <c r="CZ6" s="41">
        <v>4.4797008547008549E-3</v>
      </c>
      <c r="DA6" s="41"/>
      <c r="DB6" s="41"/>
      <c r="DC6" s="41"/>
      <c r="DD6" s="41">
        <v>4.0787234042553196E-2</v>
      </c>
      <c r="DE6" s="41">
        <v>1.1382978723404255E-2</v>
      </c>
      <c r="DF6" s="41"/>
      <c r="DG6" s="41"/>
      <c r="DH6" s="41"/>
      <c r="DI6" s="41">
        <v>3.6846240000000009E-3</v>
      </c>
      <c r="DJ6" s="41">
        <v>3.713546666666667E-3</v>
      </c>
      <c r="DK6" s="41">
        <v>4.3085106382978723E-2</v>
      </c>
      <c r="DL6" s="41"/>
      <c r="DM6" s="41"/>
      <c r="DN6" s="41"/>
      <c r="DO6" s="41"/>
      <c r="DP6" s="41">
        <v>9.6745654277690298E-3</v>
      </c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</row>
    <row r="7" spans="1:215" s="53" customFormat="1">
      <c r="A7" s="147">
        <v>3</v>
      </c>
      <c r="B7" s="41">
        <v>1.6413267383897378E-3</v>
      </c>
      <c r="C7" s="41"/>
      <c r="D7" s="41"/>
      <c r="E7" s="41"/>
      <c r="F7" s="41"/>
      <c r="G7" s="41"/>
      <c r="H7" s="41"/>
      <c r="I7" s="41">
        <v>3.0619963163509333E-3</v>
      </c>
      <c r="J7" s="41"/>
      <c r="K7" s="41">
        <v>5.3273529411764701E-4</v>
      </c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>
        <v>3.490909090909091E-3</v>
      </c>
      <c r="X7" s="41"/>
      <c r="Y7" s="41"/>
      <c r="Z7" s="41"/>
      <c r="AA7" s="41">
        <v>8.0081486666666677E-4</v>
      </c>
      <c r="AB7" s="41"/>
      <c r="AC7" s="41"/>
      <c r="AD7" s="41"/>
      <c r="AE7" s="41"/>
      <c r="AF7" s="41"/>
      <c r="AG7" s="41"/>
      <c r="AH7" s="41"/>
      <c r="AI7" s="41"/>
      <c r="AJ7" s="41">
        <v>3.0000000000000001E-3</v>
      </c>
      <c r="AK7" s="41">
        <v>8.4189901191514109E-4</v>
      </c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>
        <v>1.8666666666666669E-3</v>
      </c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>
        <v>9.563658099222952E-3</v>
      </c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</row>
    <row r="8" spans="1:215" s="53" customFormat="1">
      <c r="A8" s="147">
        <v>4</v>
      </c>
      <c r="B8" s="41">
        <v>1.036568228739388E-3</v>
      </c>
      <c r="C8" s="41"/>
      <c r="D8" s="41"/>
      <c r="E8" s="41"/>
      <c r="F8" s="41"/>
      <c r="G8" s="41"/>
      <c r="H8" s="41"/>
      <c r="I8" s="41">
        <v>2.9377049180327871E-3</v>
      </c>
      <c r="J8" s="41"/>
      <c r="K8" s="41"/>
      <c r="L8" s="41"/>
      <c r="M8" s="41"/>
      <c r="N8" s="41"/>
      <c r="O8" s="41"/>
      <c r="P8" s="43"/>
      <c r="Q8" s="41"/>
      <c r="R8" s="41"/>
      <c r="S8" s="41"/>
      <c r="T8" s="41"/>
      <c r="U8" s="41"/>
      <c r="V8" s="41"/>
      <c r="W8" s="41"/>
      <c r="X8" s="41"/>
      <c r="Y8" s="41"/>
      <c r="Z8" s="41"/>
      <c r="AA8" s="41">
        <v>6.8309020000000009E-4</v>
      </c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>
        <v>1.2155695405878316E-3</v>
      </c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>
        <v>5.0792057117358324E-3</v>
      </c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</row>
    <row r="9" spans="1:215" s="53" customFormat="1">
      <c r="A9" s="147">
        <v>5</v>
      </c>
      <c r="B9" s="41">
        <v>6.8889564052427492E-4</v>
      </c>
      <c r="C9" s="41"/>
      <c r="D9" s="41"/>
      <c r="E9" s="41"/>
      <c r="F9" s="41"/>
      <c r="G9" s="41"/>
      <c r="H9" s="41"/>
      <c r="I9" s="41">
        <v>1.4688524590163936E-3</v>
      </c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</row>
    <row r="10" spans="1:215" s="53" customFormat="1">
      <c r="A10" s="147">
        <v>6</v>
      </c>
      <c r="B10" s="41">
        <v>6.8352977996385912E-4</v>
      </c>
      <c r="C10" s="41"/>
      <c r="D10" s="41"/>
      <c r="E10" s="41"/>
      <c r="F10" s="41"/>
      <c r="G10" s="41"/>
      <c r="H10" s="41"/>
      <c r="I10" s="41">
        <v>5.5081967213114753E-4</v>
      </c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</row>
    <row r="11" spans="1:215" s="53" customFormat="1">
      <c r="A11" s="147">
        <v>7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/>
      <c r="X11" s="43"/>
      <c r="Y11" s="43"/>
      <c r="Z11" s="43"/>
      <c r="AA11" s="43"/>
      <c r="AB11" s="43"/>
      <c r="AC11" s="43"/>
      <c r="AD11" s="41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</row>
    <row r="12" spans="1:215" s="53" customFormat="1">
      <c r="A12" s="147">
        <v>8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1"/>
      <c r="Q12" s="43"/>
      <c r="R12" s="43"/>
      <c r="S12" s="43"/>
      <c r="T12" s="43"/>
      <c r="U12" s="43"/>
      <c r="V12" s="43"/>
      <c r="W12"/>
      <c r="X12" s="43"/>
      <c r="Y12" s="43"/>
      <c r="Z12" s="43"/>
      <c r="AA12" s="43"/>
      <c r="AB12" s="43"/>
      <c r="AC12" s="43"/>
      <c r="AD12" s="41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</row>
    <row r="13" spans="1:215" s="53" customFormat="1">
      <c r="A13" s="147">
        <v>9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</row>
    <row r="14" spans="1:215" s="53" customFormat="1">
      <c r="A14" s="147">
        <v>10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</row>
    <row r="15" spans="1:215" s="53" customFormat="1">
      <c r="A15" s="147">
        <v>11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</row>
    <row r="16" spans="1:215">
      <c r="A16" s="46">
        <v>12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</row>
    <row r="17" spans="1:128">
      <c r="A17" s="46">
        <v>13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 s="53"/>
      <c r="BK17" s="53"/>
      <c r="BL17" s="42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</row>
    <row r="18" spans="1:128">
      <c r="A18" s="46">
        <v>14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 s="53"/>
      <c r="BK18" s="147"/>
      <c r="BL18" s="148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</row>
    <row r="19" spans="1:128">
      <c r="A19" s="46">
        <v>15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 s="147"/>
      <c r="BJ19" s="53"/>
      <c r="BK19" s="42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</row>
    <row r="20" spans="1:128">
      <c r="A20" s="46">
        <v>16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</row>
    <row r="21" spans="1:128">
      <c r="A21" s="46">
        <v>17</v>
      </c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</row>
    <row r="22" spans="1:128">
      <c r="A22" s="46">
        <v>18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</row>
    <row r="23" spans="1:128">
      <c r="A23" s="46">
        <v>19</v>
      </c>
      <c r="R23" s="43"/>
      <c r="S23" s="43"/>
      <c r="T23" s="43"/>
      <c r="U23" s="43"/>
      <c r="V23" s="4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</row>
    <row r="24" spans="1:128">
      <c r="A24" s="46">
        <v>20</v>
      </c>
      <c r="R24" s="43"/>
      <c r="S24" s="43"/>
      <c r="T24" s="43"/>
      <c r="U24" s="43"/>
      <c r="V24" s="43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</row>
    <row r="25" spans="1:128">
      <c r="A25" s="46">
        <v>21</v>
      </c>
      <c r="R25" s="43"/>
      <c r="S25" s="43"/>
      <c r="T25" s="43"/>
      <c r="U25" s="43"/>
      <c r="V25" s="43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</row>
    <row r="26" spans="1:128">
      <c r="A26" s="46">
        <v>22</v>
      </c>
      <c r="B26" s="48"/>
      <c r="C26" s="48"/>
      <c r="D26" s="48"/>
      <c r="E26" s="48"/>
      <c r="F26" s="48"/>
      <c r="G26" s="48"/>
      <c r="H26" s="48"/>
      <c r="I26" s="48"/>
      <c r="J26" s="49"/>
      <c r="K26" s="48"/>
      <c r="L26" s="46"/>
      <c r="M26" s="50"/>
      <c r="N26" s="51"/>
      <c r="O26" s="51"/>
      <c r="P26" s="51"/>
      <c r="Q26" s="51"/>
      <c r="R26" s="43"/>
      <c r="S26" s="43"/>
      <c r="T26" s="43"/>
      <c r="U26" s="43"/>
      <c r="V26" s="43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L26"/>
      <c r="DX26" s="47"/>
    </row>
    <row r="27" spans="1:128">
      <c r="A27" s="46">
        <v>23</v>
      </c>
      <c r="B27" s="48"/>
      <c r="C27" s="48"/>
      <c r="D27" s="48"/>
      <c r="E27" s="48"/>
      <c r="F27" s="48"/>
      <c r="G27" s="48"/>
      <c r="H27" s="48"/>
      <c r="I27" s="48"/>
      <c r="J27" s="49"/>
      <c r="K27" s="48"/>
      <c r="L27" s="46"/>
      <c r="M27" s="50"/>
      <c r="N27" s="51"/>
      <c r="O27" s="51"/>
      <c r="P27" s="51"/>
      <c r="Q27" s="51"/>
      <c r="R27" s="43"/>
      <c r="S27" s="43"/>
      <c r="T27" s="43"/>
      <c r="U27" s="43"/>
      <c r="V27" s="43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K27"/>
      <c r="BL27"/>
      <c r="DX27" s="47"/>
    </row>
    <row r="28" spans="1:128">
      <c r="A28" s="46">
        <v>24</v>
      </c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K28" s="53"/>
      <c r="DX28" s="47"/>
    </row>
    <row r="29" spans="1:128">
      <c r="A29" s="46">
        <v>25</v>
      </c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L29"/>
      <c r="DX29" s="47"/>
    </row>
    <row r="30" spans="1:128">
      <c r="A30" s="46">
        <v>26</v>
      </c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DX30" s="47"/>
    </row>
    <row r="31" spans="1:128">
      <c r="A31" s="46">
        <v>27</v>
      </c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L31"/>
      <c r="DX31" s="47"/>
    </row>
    <row r="32" spans="1:128">
      <c r="A32" s="46">
        <v>28</v>
      </c>
      <c r="B32" s="48"/>
      <c r="C32" s="48"/>
      <c r="D32" s="48"/>
      <c r="E32" s="48"/>
      <c r="F32" s="48"/>
      <c r="G32" s="48"/>
      <c r="H32" s="48"/>
      <c r="I32" s="48"/>
      <c r="J32" s="49"/>
      <c r="K32" s="48"/>
      <c r="L32" s="46"/>
      <c r="M32" s="50"/>
      <c r="N32" s="51"/>
      <c r="O32" s="51"/>
      <c r="P32" s="51"/>
      <c r="Q32" s="51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K32" s="53"/>
      <c r="DX32" s="47"/>
    </row>
    <row r="33" spans="1:467">
      <c r="A33" s="46">
        <v>29</v>
      </c>
      <c r="B33" s="48"/>
      <c r="C33" s="48"/>
      <c r="D33" s="48"/>
      <c r="E33" s="48"/>
      <c r="F33" s="48"/>
      <c r="G33" s="48"/>
      <c r="H33" s="48"/>
      <c r="I33" s="48"/>
      <c r="J33" s="49"/>
      <c r="K33" s="48"/>
      <c r="L33" s="48"/>
      <c r="M33" s="50"/>
      <c r="N33" s="51"/>
      <c r="O33" s="51"/>
      <c r="P33" s="51"/>
      <c r="Q33" s="51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DX33" s="47"/>
    </row>
    <row r="34" spans="1:467">
      <c r="A34" s="46">
        <v>30</v>
      </c>
      <c r="B34" s="48"/>
      <c r="C34" s="48"/>
      <c r="D34" s="48"/>
      <c r="E34" s="48"/>
      <c r="F34" s="48"/>
      <c r="G34" s="48"/>
      <c r="H34" s="48"/>
      <c r="I34" s="48"/>
      <c r="J34" s="49"/>
      <c r="K34" s="48"/>
      <c r="L34" s="48"/>
      <c r="M34" s="50"/>
      <c r="N34" s="51"/>
      <c r="O34" s="51"/>
      <c r="P34" s="51"/>
      <c r="Q34" s="51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K34" s="42"/>
      <c r="BL34" s="54"/>
      <c r="DX34" s="47"/>
    </row>
    <row r="35" spans="1:467">
      <c r="A35" s="46">
        <v>31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K35" s="54"/>
    </row>
    <row r="36" spans="1:467">
      <c r="A36" s="46">
        <v>32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</row>
    <row r="37" spans="1:467">
      <c r="A37" s="46">
        <v>33</v>
      </c>
      <c r="B37" s="52"/>
      <c r="C37" s="52"/>
      <c r="D37" s="52"/>
      <c r="E37" s="52"/>
      <c r="F37" s="52"/>
      <c r="G37" s="52"/>
      <c r="H37" s="52"/>
      <c r="I37" s="52"/>
      <c r="J37" s="52"/>
      <c r="K37" s="48"/>
      <c r="L37" s="48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 s="54"/>
      <c r="BK37" s="147"/>
    </row>
    <row r="38" spans="1:467">
      <c r="A38" s="46">
        <v>34</v>
      </c>
      <c r="B38" s="52"/>
      <c r="C38" s="52"/>
      <c r="D38" s="52"/>
      <c r="E38" s="52"/>
      <c r="F38" s="52"/>
      <c r="G38" s="52"/>
      <c r="H38" s="52"/>
      <c r="I38" s="52"/>
      <c r="J38" s="52"/>
      <c r="K38" s="48"/>
      <c r="L38" s="4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 s="147"/>
    </row>
    <row r="39" spans="1:467">
      <c r="A39" s="46">
        <v>35</v>
      </c>
      <c r="B39" s="52"/>
      <c r="C39" s="52"/>
      <c r="D39" s="52"/>
      <c r="E39" s="52"/>
      <c r="F39" s="52"/>
      <c r="G39" s="52"/>
      <c r="H39" s="52"/>
      <c r="I39" s="52"/>
      <c r="J39" s="52"/>
      <c r="K39" s="48"/>
      <c r="L39" s="48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 s="42"/>
      <c r="BK39" s="149"/>
      <c r="BL39" s="53"/>
    </row>
    <row r="40" spans="1:467">
      <c r="A40" s="53"/>
      <c r="B40" s="54"/>
      <c r="C40" s="54"/>
      <c r="D40" s="54"/>
      <c r="E40" s="54"/>
      <c r="F40" s="54"/>
      <c r="G40" s="54"/>
      <c r="H40" s="54"/>
      <c r="I40" s="54"/>
      <c r="J40" s="49"/>
      <c r="K40" s="54"/>
      <c r="L40" s="54"/>
      <c r="M40" s="50"/>
      <c r="N40" s="51"/>
      <c r="O40" s="51"/>
      <c r="P40" s="51"/>
      <c r="Q40" s="51"/>
      <c r="R40" s="55"/>
      <c r="S40" s="55"/>
      <c r="T40" s="55"/>
      <c r="U40" s="55"/>
      <c r="V40" s="55"/>
      <c r="W40" s="56"/>
      <c r="X40" s="56"/>
      <c r="Y40" s="57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8"/>
      <c r="AN40" s="58"/>
      <c r="AO40" s="58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 s="150"/>
      <c r="BK40"/>
      <c r="BL40" s="151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8"/>
      <c r="CD40" s="55"/>
      <c r="CE40" s="55"/>
      <c r="CF40" s="55"/>
      <c r="CG40" s="55"/>
      <c r="CH40" s="55"/>
      <c r="CI40" s="55"/>
      <c r="CJ40" s="59"/>
      <c r="CK40" s="59"/>
      <c r="CL40" s="55"/>
      <c r="CM40" s="55"/>
      <c r="CN40" s="55"/>
      <c r="CO40" s="55"/>
      <c r="CP40" s="55"/>
      <c r="CQ40" s="55"/>
      <c r="CR40" s="58"/>
      <c r="CS40" s="55"/>
      <c r="CT40" s="58"/>
      <c r="CU40" s="58"/>
      <c r="CV40" s="58"/>
      <c r="CW40" s="55"/>
      <c r="CX40" s="55"/>
      <c r="CY40" s="55"/>
      <c r="CZ40" s="55"/>
      <c r="DA40" s="58"/>
      <c r="DB40" s="55"/>
      <c r="DC40" s="55"/>
      <c r="DD40" s="55"/>
      <c r="DE40" s="58"/>
      <c r="DF40" s="58"/>
      <c r="DG40" s="58"/>
      <c r="DH40" s="58"/>
      <c r="DI40" s="58"/>
      <c r="DJ40" s="58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47"/>
      <c r="DY40" s="58"/>
      <c r="DZ40" s="55"/>
      <c r="EA40" s="55"/>
    </row>
    <row r="41" spans="1:467">
      <c r="A41" s="60" t="s">
        <v>30</v>
      </c>
      <c r="B41" s="53">
        <f>IF(B5="","",COUNT(B5:B39))</f>
        <v>6</v>
      </c>
      <c r="C41" s="53">
        <f t="shared" ref="C41:BN41" si="3">IF(C5="","",COUNT(C5:C39))</f>
        <v>2</v>
      </c>
      <c r="D41" s="53">
        <f t="shared" si="3"/>
        <v>2</v>
      </c>
      <c r="E41" s="53">
        <f t="shared" si="3"/>
        <v>2</v>
      </c>
      <c r="F41" s="53">
        <f t="shared" si="3"/>
        <v>1</v>
      </c>
      <c r="G41" s="53">
        <f t="shared" si="3"/>
        <v>2</v>
      </c>
      <c r="H41" s="53">
        <f t="shared" si="3"/>
        <v>2</v>
      </c>
      <c r="I41" s="53">
        <f t="shared" si="3"/>
        <v>6</v>
      </c>
      <c r="J41" s="53">
        <f t="shared" si="3"/>
        <v>1</v>
      </c>
      <c r="K41" s="53">
        <f t="shared" si="3"/>
        <v>3</v>
      </c>
      <c r="L41" s="53">
        <f t="shared" si="3"/>
        <v>2</v>
      </c>
      <c r="M41" s="53">
        <f t="shared" si="3"/>
        <v>1</v>
      </c>
      <c r="N41" s="53">
        <f t="shared" si="3"/>
        <v>1</v>
      </c>
      <c r="O41" s="53">
        <f t="shared" si="3"/>
        <v>1</v>
      </c>
      <c r="P41" s="53">
        <f t="shared" si="3"/>
        <v>1</v>
      </c>
      <c r="Q41" s="53">
        <f t="shared" si="3"/>
        <v>1</v>
      </c>
      <c r="R41" s="53">
        <f t="shared" si="3"/>
        <v>2</v>
      </c>
      <c r="S41" s="53">
        <f t="shared" si="3"/>
        <v>2</v>
      </c>
      <c r="T41" s="53">
        <f t="shared" si="3"/>
        <v>1</v>
      </c>
      <c r="U41" s="53">
        <f t="shared" si="3"/>
        <v>2</v>
      </c>
      <c r="V41" s="53">
        <f t="shared" si="3"/>
        <v>1</v>
      </c>
      <c r="W41" s="53">
        <f t="shared" si="3"/>
        <v>3</v>
      </c>
      <c r="X41" s="53">
        <f t="shared" si="3"/>
        <v>1</v>
      </c>
      <c r="Y41" s="53">
        <f t="shared" si="3"/>
        <v>2</v>
      </c>
      <c r="Z41" s="53">
        <f t="shared" si="3"/>
        <v>2</v>
      </c>
      <c r="AA41" s="53">
        <f t="shared" si="3"/>
        <v>4</v>
      </c>
      <c r="AB41" s="53">
        <f t="shared" si="3"/>
        <v>2</v>
      </c>
      <c r="AC41" s="53">
        <f t="shared" si="3"/>
        <v>2</v>
      </c>
      <c r="AD41" s="53">
        <f t="shared" si="3"/>
        <v>1</v>
      </c>
      <c r="AE41" s="53">
        <f t="shared" si="3"/>
        <v>1</v>
      </c>
      <c r="AF41" s="53">
        <f t="shared" si="3"/>
        <v>1</v>
      </c>
      <c r="AG41" s="53">
        <f t="shared" si="3"/>
        <v>1</v>
      </c>
      <c r="AH41" s="53">
        <f t="shared" si="3"/>
        <v>1</v>
      </c>
      <c r="AI41" s="53">
        <f t="shared" si="3"/>
        <v>1</v>
      </c>
      <c r="AJ41" s="53">
        <f t="shared" si="3"/>
        <v>3</v>
      </c>
      <c r="AK41" s="53">
        <f t="shared" si="3"/>
        <v>3</v>
      </c>
      <c r="AL41" s="53">
        <f t="shared" si="3"/>
        <v>1</v>
      </c>
      <c r="AM41" s="53">
        <f t="shared" si="3"/>
        <v>1</v>
      </c>
      <c r="AN41" s="53">
        <f t="shared" si="3"/>
        <v>1</v>
      </c>
      <c r="AO41" s="53">
        <f t="shared" si="3"/>
        <v>2</v>
      </c>
      <c r="AP41" s="53">
        <f t="shared" si="3"/>
        <v>1</v>
      </c>
      <c r="AQ41" s="53">
        <f t="shared" si="3"/>
        <v>1</v>
      </c>
      <c r="AR41" s="53">
        <f t="shared" si="3"/>
        <v>1</v>
      </c>
      <c r="AS41" s="53">
        <f t="shared" si="3"/>
        <v>1</v>
      </c>
      <c r="AT41" s="53">
        <f t="shared" si="3"/>
        <v>1</v>
      </c>
      <c r="AU41" s="53">
        <f t="shared" si="3"/>
        <v>1</v>
      </c>
      <c r="AV41" s="53">
        <f t="shared" si="3"/>
        <v>1</v>
      </c>
      <c r="AW41" s="53">
        <f t="shared" si="3"/>
        <v>4</v>
      </c>
      <c r="AX41" s="53">
        <f t="shared" si="3"/>
        <v>1</v>
      </c>
      <c r="AY41" s="53">
        <f t="shared" si="3"/>
        <v>1</v>
      </c>
      <c r="AZ41" s="53">
        <f t="shared" si="3"/>
        <v>1</v>
      </c>
      <c r="BA41" s="53">
        <f t="shared" si="3"/>
        <v>1</v>
      </c>
      <c r="BB41" s="53">
        <f t="shared" si="3"/>
        <v>1</v>
      </c>
      <c r="BC41" s="53">
        <f t="shared" si="3"/>
        <v>1</v>
      </c>
      <c r="BD41" s="53">
        <f t="shared" si="3"/>
        <v>2</v>
      </c>
      <c r="BE41" s="53">
        <f t="shared" si="3"/>
        <v>1</v>
      </c>
      <c r="BF41" s="53">
        <f t="shared" si="3"/>
        <v>1</v>
      </c>
      <c r="BG41" s="53">
        <f t="shared" si="3"/>
        <v>1</v>
      </c>
      <c r="BH41" s="53">
        <f t="shared" si="3"/>
        <v>1</v>
      </c>
      <c r="BI41" s="53">
        <f t="shared" si="3"/>
        <v>1</v>
      </c>
      <c r="BJ41" s="53">
        <f t="shared" si="3"/>
        <v>1</v>
      </c>
      <c r="BK41" s="53">
        <f t="shared" si="3"/>
        <v>1</v>
      </c>
      <c r="BL41" s="53">
        <f t="shared" si="3"/>
        <v>1</v>
      </c>
      <c r="BM41" s="53">
        <f t="shared" si="3"/>
        <v>1</v>
      </c>
      <c r="BN41" s="53">
        <f t="shared" si="3"/>
        <v>1</v>
      </c>
      <c r="BO41" s="53">
        <f t="shared" ref="BO41:DZ41" si="4">IF(BO5="","",COUNT(BO5:BO39))</f>
        <v>2</v>
      </c>
      <c r="BP41" s="53">
        <f t="shared" si="4"/>
        <v>1</v>
      </c>
      <c r="BQ41" s="53">
        <f t="shared" si="4"/>
        <v>2</v>
      </c>
      <c r="BR41" s="53">
        <f t="shared" si="4"/>
        <v>1</v>
      </c>
      <c r="BS41" s="53">
        <f t="shared" si="4"/>
        <v>1</v>
      </c>
      <c r="BT41" s="53">
        <f t="shared" si="4"/>
        <v>1</v>
      </c>
      <c r="BU41" s="53">
        <f t="shared" si="4"/>
        <v>1</v>
      </c>
      <c r="BV41" s="53">
        <f t="shared" si="4"/>
        <v>1</v>
      </c>
      <c r="BW41" s="53">
        <f t="shared" si="4"/>
        <v>1</v>
      </c>
      <c r="BX41" s="53">
        <f t="shared" si="4"/>
        <v>1</v>
      </c>
      <c r="BY41" s="53">
        <f t="shared" si="4"/>
        <v>1</v>
      </c>
      <c r="BZ41" s="53">
        <f t="shared" si="4"/>
        <v>1</v>
      </c>
      <c r="CA41" s="53">
        <f t="shared" si="4"/>
        <v>1</v>
      </c>
      <c r="CB41" s="53">
        <f t="shared" si="4"/>
        <v>1</v>
      </c>
      <c r="CC41" s="53">
        <f t="shared" si="4"/>
        <v>1</v>
      </c>
      <c r="CD41" s="53">
        <f t="shared" si="4"/>
        <v>1</v>
      </c>
      <c r="CE41" s="53">
        <f t="shared" si="4"/>
        <v>1</v>
      </c>
      <c r="CF41" s="53">
        <f t="shared" si="4"/>
        <v>1</v>
      </c>
      <c r="CG41" s="53">
        <f t="shared" si="4"/>
        <v>1</v>
      </c>
      <c r="CH41" s="53">
        <f t="shared" si="4"/>
        <v>2</v>
      </c>
      <c r="CI41" s="53">
        <f t="shared" si="4"/>
        <v>1</v>
      </c>
      <c r="CJ41" s="53">
        <f t="shared" si="4"/>
        <v>1</v>
      </c>
      <c r="CK41" s="53">
        <f t="shared" si="4"/>
        <v>1</v>
      </c>
      <c r="CL41" s="53">
        <f t="shared" si="4"/>
        <v>1</v>
      </c>
      <c r="CM41" s="53">
        <f t="shared" si="4"/>
        <v>1</v>
      </c>
      <c r="CN41" s="53">
        <f t="shared" si="4"/>
        <v>1</v>
      </c>
      <c r="CO41" s="53">
        <f t="shared" si="4"/>
        <v>1</v>
      </c>
      <c r="CP41" s="53">
        <f t="shared" si="4"/>
        <v>1</v>
      </c>
      <c r="CQ41" s="53">
        <f t="shared" si="4"/>
        <v>2</v>
      </c>
      <c r="CR41" s="53">
        <f t="shared" si="4"/>
        <v>1</v>
      </c>
      <c r="CS41" s="53">
        <f t="shared" si="4"/>
        <v>2</v>
      </c>
      <c r="CT41" s="53">
        <f t="shared" si="4"/>
        <v>1</v>
      </c>
      <c r="CU41" s="53">
        <f t="shared" si="4"/>
        <v>1</v>
      </c>
      <c r="CV41" s="53">
        <f t="shared" si="4"/>
        <v>1</v>
      </c>
      <c r="CW41" s="53">
        <f t="shared" si="4"/>
        <v>1</v>
      </c>
      <c r="CX41" s="53">
        <f t="shared" si="4"/>
        <v>1</v>
      </c>
      <c r="CY41" s="53">
        <f t="shared" si="4"/>
        <v>1</v>
      </c>
      <c r="CZ41" s="53">
        <f t="shared" si="4"/>
        <v>2</v>
      </c>
      <c r="DA41" s="53">
        <f t="shared" si="4"/>
        <v>1</v>
      </c>
      <c r="DB41" s="53">
        <f t="shared" si="4"/>
        <v>1</v>
      </c>
      <c r="DC41" s="53">
        <f t="shared" si="4"/>
        <v>1</v>
      </c>
      <c r="DD41" s="53">
        <f t="shared" si="4"/>
        <v>2</v>
      </c>
      <c r="DE41" s="53">
        <f t="shared" si="4"/>
        <v>2</v>
      </c>
      <c r="DF41" s="53">
        <f t="shared" si="4"/>
        <v>1</v>
      </c>
      <c r="DG41" s="53">
        <f t="shared" si="4"/>
        <v>1</v>
      </c>
      <c r="DH41" s="53">
        <f t="shared" si="4"/>
        <v>1</v>
      </c>
      <c r="DI41" s="53">
        <f t="shared" si="4"/>
        <v>2</v>
      </c>
      <c r="DJ41" s="53">
        <f t="shared" si="4"/>
        <v>2</v>
      </c>
      <c r="DK41" s="53">
        <f t="shared" si="4"/>
        <v>2</v>
      </c>
      <c r="DL41" s="53">
        <f t="shared" si="4"/>
        <v>1</v>
      </c>
      <c r="DM41" s="53">
        <f t="shared" si="4"/>
        <v>1</v>
      </c>
      <c r="DN41" s="53">
        <f t="shared" si="4"/>
        <v>1</v>
      </c>
      <c r="DO41" s="53">
        <f t="shared" si="4"/>
        <v>1</v>
      </c>
      <c r="DP41" s="53">
        <f t="shared" si="4"/>
        <v>4</v>
      </c>
      <c r="DQ41" s="53">
        <f t="shared" si="4"/>
        <v>1</v>
      </c>
      <c r="DR41" s="53">
        <f t="shared" si="4"/>
        <v>1</v>
      </c>
      <c r="DS41" s="53">
        <f t="shared" si="4"/>
        <v>1</v>
      </c>
      <c r="DT41" s="53">
        <f t="shared" si="4"/>
        <v>1</v>
      </c>
      <c r="DU41" s="53">
        <f t="shared" si="4"/>
        <v>1</v>
      </c>
      <c r="DV41" s="53">
        <f t="shared" si="4"/>
        <v>1</v>
      </c>
      <c r="DW41" s="53">
        <f t="shared" si="4"/>
        <v>1</v>
      </c>
      <c r="DX41" s="53">
        <f t="shared" si="4"/>
        <v>1</v>
      </c>
      <c r="DY41" s="53">
        <f t="shared" si="4"/>
        <v>1</v>
      </c>
      <c r="DZ41" s="53">
        <f t="shared" si="4"/>
        <v>1</v>
      </c>
      <c r="EA41" s="53">
        <f t="shared" ref="EA41:GG41" si="5">IF(EA5="","",COUNT(EA5:EA39))</f>
        <v>1</v>
      </c>
      <c r="EB41" s="53" t="str">
        <f t="shared" si="5"/>
        <v/>
      </c>
      <c r="EC41" s="53" t="str">
        <f t="shared" si="5"/>
        <v/>
      </c>
      <c r="ED41" s="53" t="str">
        <f t="shared" si="5"/>
        <v/>
      </c>
      <c r="EE41" s="53" t="str">
        <f t="shared" si="5"/>
        <v/>
      </c>
      <c r="EF41" s="53" t="str">
        <f t="shared" si="5"/>
        <v/>
      </c>
      <c r="EG41" s="53" t="str">
        <f t="shared" si="5"/>
        <v/>
      </c>
      <c r="EH41" s="53" t="str">
        <f t="shared" si="5"/>
        <v/>
      </c>
      <c r="EI41" s="53" t="str">
        <f t="shared" si="5"/>
        <v/>
      </c>
      <c r="EJ41" s="53" t="str">
        <f t="shared" si="5"/>
        <v/>
      </c>
      <c r="EK41" s="53" t="str">
        <f t="shared" si="5"/>
        <v/>
      </c>
      <c r="EL41" s="53" t="str">
        <f t="shared" si="5"/>
        <v/>
      </c>
      <c r="EM41" s="53" t="str">
        <f t="shared" si="5"/>
        <v/>
      </c>
      <c r="EN41" s="53" t="str">
        <f t="shared" si="5"/>
        <v/>
      </c>
      <c r="EO41" s="53" t="str">
        <f t="shared" si="5"/>
        <v/>
      </c>
      <c r="EP41" s="53" t="str">
        <f t="shared" si="5"/>
        <v/>
      </c>
      <c r="EQ41" s="53" t="str">
        <f t="shared" si="5"/>
        <v/>
      </c>
      <c r="ER41" s="53" t="str">
        <f t="shared" si="5"/>
        <v/>
      </c>
      <c r="ES41" s="53" t="str">
        <f t="shared" si="5"/>
        <v/>
      </c>
      <c r="ET41" s="53" t="str">
        <f t="shared" si="5"/>
        <v/>
      </c>
      <c r="EU41" s="53" t="str">
        <f t="shared" si="5"/>
        <v/>
      </c>
      <c r="EV41" s="53" t="str">
        <f t="shared" si="5"/>
        <v/>
      </c>
      <c r="EW41" s="53" t="str">
        <f t="shared" si="5"/>
        <v/>
      </c>
      <c r="EX41" s="53" t="str">
        <f t="shared" si="5"/>
        <v/>
      </c>
      <c r="EY41" s="53" t="str">
        <f t="shared" si="5"/>
        <v/>
      </c>
      <c r="EZ41" s="53" t="str">
        <f t="shared" si="5"/>
        <v/>
      </c>
      <c r="FA41" s="53" t="str">
        <f t="shared" si="5"/>
        <v/>
      </c>
      <c r="FB41" s="53" t="str">
        <f t="shared" si="5"/>
        <v/>
      </c>
      <c r="FC41" s="53" t="str">
        <f t="shared" si="5"/>
        <v/>
      </c>
      <c r="FD41" s="53" t="str">
        <f t="shared" si="5"/>
        <v/>
      </c>
      <c r="FE41" s="53" t="str">
        <f t="shared" si="5"/>
        <v/>
      </c>
      <c r="FF41" s="53" t="str">
        <f t="shared" si="5"/>
        <v/>
      </c>
      <c r="FG41" s="53" t="str">
        <f t="shared" si="5"/>
        <v/>
      </c>
      <c r="FH41" s="53" t="str">
        <f t="shared" si="5"/>
        <v/>
      </c>
      <c r="FI41" s="53" t="str">
        <f t="shared" si="5"/>
        <v/>
      </c>
      <c r="FJ41" s="53" t="str">
        <f t="shared" si="5"/>
        <v/>
      </c>
      <c r="FK41" s="53" t="str">
        <f t="shared" si="5"/>
        <v/>
      </c>
      <c r="FL41" s="53" t="str">
        <f t="shared" si="5"/>
        <v/>
      </c>
      <c r="FM41" s="53" t="str">
        <f t="shared" si="5"/>
        <v/>
      </c>
      <c r="FN41" s="53" t="str">
        <f t="shared" si="5"/>
        <v/>
      </c>
      <c r="FO41" s="53" t="str">
        <f t="shared" si="5"/>
        <v/>
      </c>
      <c r="FP41" s="53" t="str">
        <f t="shared" si="5"/>
        <v/>
      </c>
      <c r="FQ41" s="53" t="str">
        <f t="shared" si="5"/>
        <v/>
      </c>
      <c r="FR41" s="53" t="str">
        <f t="shared" si="5"/>
        <v/>
      </c>
      <c r="FS41" s="53" t="str">
        <f t="shared" si="5"/>
        <v/>
      </c>
      <c r="FT41" s="53" t="str">
        <f t="shared" si="5"/>
        <v/>
      </c>
      <c r="FU41" s="53" t="str">
        <f t="shared" si="5"/>
        <v/>
      </c>
      <c r="FV41" s="53" t="str">
        <f t="shared" si="5"/>
        <v/>
      </c>
      <c r="FW41" s="53" t="str">
        <f t="shared" si="5"/>
        <v/>
      </c>
      <c r="FX41" s="53" t="str">
        <f t="shared" si="5"/>
        <v/>
      </c>
      <c r="FY41" s="53" t="str">
        <f t="shared" si="5"/>
        <v/>
      </c>
      <c r="FZ41" s="53" t="str">
        <f t="shared" si="5"/>
        <v/>
      </c>
      <c r="GA41" s="53" t="str">
        <f t="shared" si="5"/>
        <v/>
      </c>
      <c r="GB41" s="53" t="str">
        <f t="shared" si="5"/>
        <v/>
      </c>
      <c r="GC41" s="53" t="str">
        <f t="shared" si="5"/>
        <v/>
      </c>
      <c r="GD41" s="53" t="str">
        <f t="shared" si="5"/>
        <v/>
      </c>
      <c r="GE41" s="53" t="str">
        <f t="shared" si="5"/>
        <v/>
      </c>
      <c r="GF41" s="53" t="str">
        <f t="shared" si="5"/>
        <v/>
      </c>
      <c r="GG41" s="53" t="str">
        <f t="shared" si="5"/>
        <v/>
      </c>
    </row>
    <row r="42" spans="1:467" s="61" customFormat="1">
      <c r="A42" s="293" t="s">
        <v>780</v>
      </c>
      <c r="Q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</row>
    <row r="43" spans="1:467">
      <c r="A43" s="62" t="s">
        <v>31</v>
      </c>
      <c r="B43" s="63"/>
      <c r="C43" s="64">
        <f>COUNT(B58:GG58)</f>
        <v>130</v>
      </c>
      <c r="D43" s="64"/>
      <c r="E43" s="65" t="s">
        <v>32</v>
      </c>
      <c r="F43" s="66"/>
      <c r="G43" s="53"/>
      <c r="H43" s="53"/>
      <c r="I43" s="53"/>
      <c r="J43" s="53"/>
      <c r="K43" s="53"/>
      <c r="L43" s="53"/>
      <c r="W43"/>
      <c r="X43"/>
      <c r="Y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467">
      <c r="A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W44"/>
      <c r="X44"/>
      <c r="Y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467">
      <c r="A45" s="53"/>
      <c r="C45" s="53"/>
      <c r="D45" s="53"/>
      <c r="E45" s="53"/>
      <c r="F45" s="53"/>
      <c r="G45" s="53"/>
      <c r="H45" s="53"/>
      <c r="I45" s="52"/>
      <c r="J45" s="52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467">
      <c r="A46" s="62" t="s">
        <v>33</v>
      </c>
      <c r="B46" s="63"/>
      <c r="C46" s="67">
        <f>SUM(B41:GG41)</f>
        <v>183</v>
      </c>
      <c r="D46" s="67"/>
      <c r="E46" s="68" t="s">
        <v>34</v>
      </c>
      <c r="F46" s="53" t="s">
        <v>35</v>
      </c>
      <c r="G46" s="53"/>
      <c r="H46" s="53"/>
      <c r="I46" s="53"/>
      <c r="J46" s="53"/>
      <c r="Q46" s="368" t="s">
        <v>36</v>
      </c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467">
      <c r="A47" s="53"/>
      <c r="C47" s="53"/>
      <c r="D47" s="53"/>
      <c r="E47" s="53"/>
      <c r="F47" s="53"/>
      <c r="G47" s="53"/>
      <c r="H47" s="53"/>
      <c r="I47" s="53"/>
      <c r="J47" s="53"/>
      <c r="Q47" s="368"/>
    </row>
    <row r="48" spans="1:467">
      <c r="A48" s="53"/>
      <c r="C48" s="53"/>
      <c r="D48" s="53"/>
      <c r="E48" s="53"/>
      <c r="F48" s="53"/>
      <c r="G48" s="53"/>
      <c r="H48" s="53"/>
      <c r="I48" s="53"/>
      <c r="J48" s="53"/>
      <c r="BK48" s="53"/>
    </row>
    <row r="49" spans="1:189">
      <c r="A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</row>
    <row r="50" spans="1:189">
      <c r="A50" s="53"/>
      <c r="C50" s="53"/>
      <c r="D50" s="53"/>
      <c r="E50" s="53"/>
      <c r="F50" s="53"/>
      <c r="G50" s="53"/>
      <c r="H50" s="53"/>
      <c r="I50" s="52"/>
      <c r="J50" s="52"/>
      <c r="AR50" s="53"/>
      <c r="AS50" s="53"/>
      <c r="AT50" s="53"/>
      <c r="AU50" s="53"/>
    </row>
    <row r="51" spans="1:189">
      <c r="A51" s="53"/>
      <c r="C51" s="69">
        <f>C46-1</f>
        <v>182</v>
      </c>
      <c r="D51" s="69"/>
      <c r="E51" s="53" t="s">
        <v>37</v>
      </c>
      <c r="F51" s="53"/>
      <c r="G51" s="53"/>
      <c r="H51" s="53"/>
      <c r="I51" s="52"/>
      <c r="J51" s="52"/>
    </row>
    <row r="52" spans="1:189">
      <c r="A52" s="53"/>
      <c r="B52" s="53"/>
      <c r="C52" s="53"/>
      <c r="D52" s="53"/>
      <c r="E52" s="53"/>
      <c r="F52" s="53"/>
      <c r="G52" s="53"/>
      <c r="H52" s="53"/>
      <c r="I52" s="52"/>
      <c r="J52" s="52"/>
    </row>
    <row r="53" spans="1:189">
      <c r="A53" s="53"/>
      <c r="B53" s="53"/>
      <c r="C53" s="53"/>
      <c r="D53" s="53"/>
      <c r="E53" s="53"/>
      <c r="F53" s="53"/>
      <c r="G53" s="53"/>
      <c r="H53" s="53"/>
      <c r="I53" s="52"/>
      <c r="J53" s="52"/>
    </row>
    <row r="54" spans="1:189">
      <c r="A54" s="53"/>
      <c r="B54" s="53"/>
      <c r="C54" s="53"/>
      <c r="D54" s="53"/>
      <c r="E54" s="53"/>
      <c r="F54" s="53"/>
      <c r="G54" s="53"/>
      <c r="H54" s="53"/>
      <c r="I54" s="52"/>
      <c r="J54" s="52"/>
    </row>
    <row r="55" spans="1:189">
      <c r="A55" s="53"/>
      <c r="B55" s="53"/>
      <c r="C55" s="53"/>
      <c r="D55" s="53"/>
      <c r="E55" s="53"/>
      <c r="F55" s="53"/>
      <c r="G55" s="70"/>
      <c r="H55" s="53"/>
      <c r="I55" s="52"/>
      <c r="J55" s="52"/>
    </row>
    <row r="56" spans="1:189">
      <c r="A56" s="60" t="s">
        <v>38</v>
      </c>
      <c r="B56" s="53"/>
      <c r="C56" s="53"/>
      <c r="D56" s="53"/>
      <c r="E56" s="53"/>
      <c r="F56" s="53"/>
      <c r="G56" s="53"/>
      <c r="H56" s="53"/>
      <c r="I56" s="52"/>
      <c r="J56" s="52"/>
    </row>
    <row r="57" spans="1:189">
      <c r="A57" s="53"/>
      <c r="B57" s="53"/>
      <c r="C57" s="53"/>
      <c r="D57" s="53"/>
      <c r="E57" s="53"/>
      <c r="F57" s="53"/>
      <c r="G57" s="53"/>
      <c r="H57" s="53"/>
      <c r="I57" s="52"/>
      <c r="J57" s="52"/>
      <c r="BK57" s="61"/>
    </row>
    <row r="58" spans="1:189">
      <c r="A58" s="53" t="s">
        <v>39</v>
      </c>
      <c r="B58" s="61">
        <f t="shared" ref="B58:BM58" si="6">IF(B5="","",B5)</f>
        <v>1.1269715702699106E-4</v>
      </c>
      <c r="C58" s="61">
        <f t="shared" si="6"/>
        <v>2.0419373219373219E-4</v>
      </c>
      <c r="D58" s="61">
        <f t="shared" si="6"/>
        <v>2.0419373219373219E-4</v>
      </c>
      <c r="E58" s="61">
        <f t="shared" si="6"/>
        <v>2.2210120337426442E-4</v>
      </c>
      <c r="F58" s="61">
        <f t="shared" si="6"/>
        <v>2.2768475452196381E-4</v>
      </c>
      <c r="G58" s="61">
        <f t="shared" si="6"/>
        <v>2.3862711864406779E-4</v>
      </c>
      <c r="H58" s="61">
        <f t="shared" si="6"/>
        <v>2.675774213179951E-4</v>
      </c>
      <c r="I58" s="61">
        <f t="shared" si="6"/>
        <v>3.3123550844650553E-4</v>
      </c>
      <c r="J58" s="61">
        <f t="shared" si="6"/>
        <v>3.3903835979736503E-4</v>
      </c>
      <c r="K58" s="61">
        <f t="shared" si="6"/>
        <v>3.4311764705882356E-4</v>
      </c>
      <c r="L58" s="61">
        <f t="shared" si="6"/>
        <v>3.603578522466076E-4</v>
      </c>
      <c r="M58" s="61">
        <f t="shared" si="6"/>
        <v>4.1268885871077353E-4</v>
      </c>
      <c r="N58" s="61">
        <f t="shared" si="6"/>
        <v>4.211905103195305E-4</v>
      </c>
      <c r="O58" s="61">
        <f t="shared" si="6"/>
        <v>4.211905103195305E-4</v>
      </c>
      <c r="P58" s="61">
        <f t="shared" si="6"/>
        <v>4.4249990973638747E-4</v>
      </c>
      <c r="Q58" s="61">
        <f t="shared" si="6"/>
        <v>4.4249990973638747E-4</v>
      </c>
      <c r="R58" s="61">
        <f t="shared" si="6"/>
        <v>4.4558624E-4</v>
      </c>
      <c r="S58" s="61">
        <f t="shared" si="6"/>
        <v>4.5874384236453203E-4</v>
      </c>
      <c r="T58" s="61">
        <f t="shared" si="6"/>
        <v>5.451529360567057E-4</v>
      </c>
      <c r="U58" s="61">
        <f t="shared" si="6"/>
        <v>5.4789915966386559E-4</v>
      </c>
      <c r="V58" s="61">
        <f t="shared" si="6"/>
        <v>5.5398933143669987E-4</v>
      </c>
      <c r="W58" s="61">
        <f t="shared" si="6"/>
        <v>5.6848515962582902E-4</v>
      </c>
      <c r="X58" s="61">
        <f t="shared" si="6"/>
        <v>5.8414665268591314E-4</v>
      </c>
      <c r="Y58" s="61">
        <f t="shared" si="6"/>
        <v>6.111111111111111E-4</v>
      </c>
      <c r="Z58" s="61">
        <f t="shared" si="6"/>
        <v>6.1165845648604271E-4</v>
      </c>
      <c r="AA58" s="61">
        <f t="shared" si="6"/>
        <v>6.4963916666666672E-4</v>
      </c>
      <c r="AB58" s="61">
        <f t="shared" si="6"/>
        <v>6.6822000498037383E-4</v>
      </c>
      <c r="AC58" s="61">
        <f t="shared" si="6"/>
        <v>6.8333200256573867E-4</v>
      </c>
      <c r="AD58" s="61">
        <f t="shared" si="6"/>
        <v>6.9034296489701183E-4</v>
      </c>
      <c r="AE58" s="61">
        <f t="shared" si="6"/>
        <v>7.3523053290211872E-4</v>
      </c>
      <c r="AF58" s="61">
        <f t="shared" si="6"/>
        <v>7.7089507082088102E-4</v>
      </c>
      <c r="AG58" s="61">
        <f t="shared" si="6"/>
        <v>7.794695995099923E-4</v>
      </c>
      <c r="AH58" s="61">
        <f t="shared" si="6"/>
        <v>7.8177095646160132E-4</v>
      </c>
      <c r="AI58" s="61">
        <f t="shared" si="6"/>
        <v>7.9366130071158159E-4</v>
      </c>
      <c r="AJ58" s="61">
        <f t="shared" si="6"/>
        <v>8.0120513030369051E-4</v>
      </c>
      <c r="AK58" s="61">
        <f t="shared" si="6"/>
        <v>8.1392894507410643E-4</v>
      </c>
      <c r="AL58" s="61">
        <f t="shared" si="6"/>
        <v>8.2682748713522553E-4</v>
      </c>
      <c r="AM58" s="61">
        <f t="shared" si="6"/>
        <v>8.3610852754829694E-4</v>
      </c>
      <c r="AN58" s="61">
        <f t="shared" si="6"/>
        <v>8.5600115059947962E-4</v>
      </c>
      <c r="AO58" s="61">
        <f t="shared" si="6"/>
        <v>8.6086119962637498E-4</v>
      </c>
      <c r="AP58" s="61">
        <f t="shared" si="6"/>
        <v>9.2631835725423377E-4</v>
      </c>
      <c r="AQ58" s="61">
        <f t="shared" si="6"/>
        <v>9.4706079983252964E-4</v>
      </c>
      <c r="AR58" s="61">
        <f t="shared" si="6"/>
        <v>9.5067015950278764E-4</v>
      </c>
      <c r="AS58" s="61">
        <f t="shared" si="6"/>
        <v>9.8314181400518106E-4</v>
      </c>
      <c r="AT58" s="61">
        <f t="shared" si="6"/>
        <v>1.0040185658053754E-3</v>
      </c>
      <c r="AU58" s="61">
        <f t="shared" si="6"/>
        <v>1.0040185658053754E-3</v>
      </c>
      <c r="AV58" s="61">
        <f t="shared" si="6"/>
        <v>1.015892689083205E-3</v>
      </c>
      <c r="AW58" s="61">
        <f t="shared" si="6"/>
        <v>1.1054244444444444E-3</v>
      </c>
      <c r="AX58" s="61">
        <f t="shared" si="6"/>
        <v>1.1071895424836602E-3</v>
      </c>
      <c r="AY58" s="61">
        <f t="shared" si="6"/>
        <v>1.1156328156526115E-3</v>
      </c>
      <c r="AZ58" s="61">
        <f t="shared" si="6"/>
        <v>1.1373214563911256E-3</v>
      </c>
      <c r="BA58" s="61">
        <f t="shared" si="6"/>
        <v>1.2234635080772955E-3</v>
      </c>
      <c r="BB58" s="61">
        <f t="shared" si="6"/>
        <v>1.2258176065476688E-3</v>
      </c>
      <c r="BC58" s="61">
        <f t="shared" si="6"/>
        <v>1.2365615907041405E-3</v>
      </c>
      <c r="BD58" s="61">
        <f t="shared" si="6"/>
        <v>1.3203424477936656E-3</v>
      </c>
      <c r="BE58" s="61">
        <f t="shared" si="6"/>
        <v>1.3565596480871894E-3</v>
      </c>
      <c r="BF58" s="61">
        <f t="shared" si="6"/>
        <v>1.5018414355471358E-3</v>
      </c>
      <c r="BG58" s="61">
        <f t="shared" si="6"/>
        <v>1.5127540099989618E-3</v>
      </c>
      <c r="BH58" s="61">
        <f t="shared" si="6"/>
        <v>1.5165436324181979E-3</v>
      </c>
      <c r="BI58" s="61">
        <f t="shared" si="6"/>
        <v>1.54389267367576E-3</v>
      </c>
      <c r="BJ58" s="61">
        <f t="shared" si="6"/>
        <v>1.5715225635296482E-3</v>
      </c>
      <c r="BK58" s="61">
        <f t="shared" si="6"/>
        <v>1.5875412568692249E-3</v>
      </c>
      <c r="BL58" s="61">
        <f t="shared" si="6"/>
        <v>1.5893427237919755E-3</v>
      </c>
      <c r="BM58" s="61">
        <f t="shared" si="6"/>
        <v>1.6417080071737843E-3</v>
      </c>
      <c r="BN58" s="61">
        <f t="shared" ref="BN58:DY58" si="7">IF(BN5="","",BN5)</f>
        <v>1.6683111686013436E-3</v>
      </c>
      <c r="BO58" s="61">
        <f t="shared" si="7"/>
        <v>1.7762142857142855E-3</v>
      </c>
      <c r="BP58" s="61">
        <f t="shared" si="7"/>
        <v>1.7967170482060771E-3</v>
      </c>
      <c r="BQ58" s="61">
        <f t="shared" si="7"/>
        <v>1.8436889846622448E-3</v>
      </c>
      <c r="BR58" s="61">
        <f t="shared" si="7"/>
        <v>1.8449599388692789E-3</v>
      </c>
      <c r="BS58" s="61">
        <f t="shared" si="7"/>
        <v>1.8449599388692789E-3</v>
      </c>
      <c r="BT58" s="61">
        <f t="shared" si="7"/>
        <v>1.9394037210593055E-3</v>
      </c>
      <c r="BU58" s="61">
        <f t="shared" si="7"/>
        <v>1.9508771929824559E-3</v>
      </c>
      <c r="BV58" s="61">
        <f t="shared" si="7"/>
        <v>1.9872257083357429E-3</v>
      </c>
      <c r="BW58" s="61">
        <f t="shared" si="7"/>
        <v>2.0298737067539962E-3</v>
      </c>
      <c r="BX58" s="61">
        <f t="shared" si="7"/>
        <v>2.0298737067539962E-3</v>
      </c>
      <c r="BY58" s="61">
        <f t="shared" si="7"/>
        <v>2.0466132193613746E-3</v>
      </c>
      <c r="BZ58" s="61">
        <f t="shared" si="7"/>
        <v>2.0504108511929481E-3</v>
      </c>
      <c r="CA58" s="61">
        <f t="shared" si="7"/>
        <v>2.0511764705882355E-3</v>
      </c>
      <c r="CB58" s="61">
        <f t="shared" si="7"/>
        <v>2.1168669317171234E-3</v>
      </c>
      <c r="CC58" s="61">
        <f t="shared" si="7"/>
        <v>2.1381800888468903E-3</v>
      </c>
      <c r="CD58" s="61">
        <f t="shared" si="7"/>
        <v>2.1711531912629836E-3</v>
      </c>
      <c r="CE58" s="61">
        <f t="shared" si="7"/>
        <v>2.1767070572379799E-3</v>
      </c>
      <c r="CF58" s="61">
        <f t="shared" si="7"/>
        <v>2.1891642433920049E-3</v>
      </c>
      <c r="CG58" s="61">
        <f t="shared" si="7"/>
        <v>2.2756379798675817E-3</v>
      </c>
      <c r="CH58" s="61">
        <f t="shared" si="7"/>
        <v>2.469769883091806E-3</v>
      </c>
      <c r="CI58" s="61">
        <f t="shared" si="7"/>
        <v>2.5403579901747777E-3</v>
      </c>
      <c r="CJ58" s="61">
        <f t="shared" si="7"/>
        <v>2.5980937275860614E-3</v>
      </c>
      <c r="CK58" s="61">
        <f t="shared" si="7"/>
        <v>2.6147342721635726E-3</v>
      </c>
      <c r="CL58" s="61">
        <f t="shared" si="7"/>
        <v>2.6183080711250336E-3</v>
      </c>
      <c r="CM58" s="61">
        <f t="shared" si="7"/>
        <v>2.6502515637916741E-3</v>
      </c>
      <c r="CN58" s="61">
        <f t="shared" si="7"/>
        <v>2.6813473311363477E-3</v>
      </c>
      <c r="CO58" s="61">
        <f t="shared" si="7"/>
        <v>2.7096774193548388E-3</v>
      </c>
      <c r="CP58" s="61">
        <f t="shared" si="7"/>
        <v>2.7290207579394802E-3</v>
      </c>
      <c r="CQ58" s="61">
        <f t="shared" si="7"/>
        <v>2.7307632850241551E-3</v>
      </c>
      <c r="CR58" s="61">
        <f t="shared" si="7"/>
        <v>2.7384877657699847E-3</v>
      </c>
      <c r="CS58" s="61">
        <f t="shared" si="7"/>
        <v>2.764746717407686E-3</v>
      </c>
      <c r="CT58" s="61">
        <f t="shared" si="7"/>
        <v>2.8046213608153956E-3</v>
      </c>
      <c r="CU58" s="61">
        <f t="shared" si="7"/>
        <v>2.8453555329511202E-3</v>
      </c>
      <c r="CV58" s="61">
        <f t="shared" si="7"/>
        <v>2.8526328922777997E-3</v>
      </c>
      <c r="CW58" s="61">
        <f t="shared" si="7"/>
        <v>2.8557760000000004E-3</v>
      </c>
      <c r="CX58" s="61">
        <f t="shared" si="7"/>
        <v>2.8703249786670507E-3</v>
      </c>
      <c r="CY58" s="61">
        <f t="shared" si="7"/>
        <v>3.0141594655204501E-3</v>
      </c>
      <c r="CZ58" s="61">
        <f t="shared" si="7"/>
        <v>3.1933310735893059E-3</v>
      </c>
      <c r="DA58" s="61">
        <f t="shared" si="7"/>
        <v>3.2004196741780753E-3</v>
      </c>
      <c r="DB58" s="61">
        <f t="shared" si="7"/>
        <v>3.2588493415943286E-3</v>
      </c>
      <c r="DC58" s="61">
        <f t="shared" si="7"/>
        <v>3.2899548138207975E-3</v>
      </c>
      <c r="DD58" s="61">
        <f t="shared" si="7"/>
        <v>3.3989361702127657E-3</v>
      </c>
      <c r="DE58" s="61">
        <f t="shared" si="7"/>
        <v>3.4148936170212761E-3</v>
      </c>
      <c r="DF58" s="61">
        <f t="shared" si="7"/>
        <v>3.4206846336062666E-3</v>
      </c>
      <c r="DG58" s="61">
        <f t="shared" si="7"/>
        <v>3.4419039779110174E-3</v>
      </c>
      <c r="DH58" s="61">
        <f t="shared" si="7"/>
        <v>3.4742123340472824E-3</v>
      </c>
      <c r="DI58" s="61">
        <f t="shared" si="7"/>
        <v>3.494875634415816E-3</v>
      </c>
      <c r="DJ58" s="61">
        <f t="shared" si="7"/>
        <v>3.5223088604425861E-3</v>
      </c>
      <c r="DK58" s="61">
        <f t="shared" si="7"/>
        <v>3.5904255319148936E-3</v>
      </c>
      <c r="DL58" s="61">
        <f t="shared" si="7"/>
        <v>3.6380086675293897E-3</v>
      </c>
      <c r="DM58" s="61">
        <f t="shared" si="7"/>
        <v>3.6875896410603088E-3</v>
      </c>
      <c r="DN58" s="61">
        <f t="shared" si="7"/>
        <v>3.8395475620138309E-3</v>
      </c>
      <c r="DO58" s="61">
        <f t="shared" si="7"/>
        <v>3.8592207792207786E-3</v>
      </c>
      <c r="DP58" s="61">
        <f t="shared" si="7"/>
        <v>3.872793872793873E-3</v>
      </c>
      <c r="DQ58" s="61">
        <f t="shared" si="7"/>
        <v>3.8754079254079252E-3</v>
      </c>
      <c r="DR58" s="61">
        <f t="shared" si="7"/>
        <v>3.9219357658480626E-3</v>
      </c>
      <c r="DS58" s="61">
        <f t="shared" si="7"/>
        <v>4.0232023256304246E-3</v>
      </c>
      <c r="DT58" s="61">
        <f t="shared" si="7"/>
        <v>4.0356693306228134E-3</v>
      </c>
      <c r="DU58" s="61">
        <f t="shared" si="7"/>
        <v>4.2613164695066985E-3</v>
      </c>
      <c r="DV58" s="61">
        <f t="shared" si="7"/>
        <v>4.3207138336174558E-3</v>
      </c>
      <c r="DW58" s="61">
        <f t="shared" si="7"/>
        <v>4.4444444444444444E-3</v>
      </c>
      <c r="DX58" s="61">
        <f t="shared" si="7"/>
        <v>5.0165279547857867E-3</v>
      </c>
      <c r="DY58" s="61">
        <f t="shared" si="7"/>
        <v>5.0408678678678671E-3</v>
      </c>
      <c r="DZ58" s="61">
        <f t="shared" ref="DZ58:GG58" si="8">IF(DZ5="","",DZ5)</f>
        <v>5.042062150527782E-3</v>
      </c>
      <c r="EA58" s="61">
        <f t="shared" si="8"/>
        <v>5.1268073379306632E-3</v>
      </c>
      <c r="EB58" s="61" t="str">
        <f t="shared" si="8"/>
        <v/>
      </c>
      <c r="EC58" s="61" t="str">
        <f t="shared" si="8"/>
        <v/>
      </c>
      <c r="ED58" s="61" t="str">
        <f t="shared" si="8"/>
        <v/>
      </c>
      <c r="EE58" s="61" t="str">
        <f t="shared" si="8"/>
        <v/>
      </c>
      <c r="EF58" s="61" t="str">
        <f t="shared" si="8"/>
        <v/>
      </c>
      <c r="EG58" s="61" t="str">
        <f t="shared" si="8"/>
        <v/>
      </c>
      <c r="EH58" s="61" t="str">
        <f t="shared" si="8"/>
        <v/>
      </c>
      <c r="EI58" s="61" t="str">
        <f t="shared" si="8"/>
        <v/>
      </c>
      <c r="EJ58" s="61" t="str">
        <f t="shared" si="8"/>
        <v/>
      </c>
      <c r="EK58" s="61" t="str">
        <f t="shared" si="8"/>
        <v/>
      </c>
      <c r="EL58" s="61" t="str">
        <f t="shared" si="8"/>
        <v/>
      </c>
      <c r="EM58" s="61" t="str">
        <f t="shared" si="8"/>
        <v/>
      </c>
      <c r="EN58" s="61" t="str">
        <f t="shared" si="8"/>
        <v/>
      </c>
      <c r="EO58" s="61" t="str">
        <f t="shared" si="8"/>
        <v/>
      </c>
      <c r="EP58" s="61" t="str">
        <f t="shared" si="8"/>
        <v/>
      </c>
      <c r="EQ58" s="61" t="str">
        <f t="shared" si="8"/>
        <v/>
      </c>
      <c r="ER58" s="61" t="str">
        <f t="shared" si="8"/>
        <v/>
      </c>
      <c r="ES58" s="61" t="str">
        <f t="shared" si="8"/>
        <v/>
      </c>
      <c r="ET58" s="61" t="str">
        <f t="shared" si="8"/>
        <v/>
      </c>
      <c r="EU58" s="61" t="str">
        <f t="shared" si="8"/>
        <v/>
      </c>
      <c r="EV58" s="61" t="str">
        <f t="shared" si="8"/>
        <v/>
      </c>
      <c r="EW58" s="61" t="str">
        <f t="shared" si="8"/>
        <v/>
      </c>
      <c r="EX58" s="61" t="str">
        <f t="shared" si="8"/>
        <v/>
      </c>
      <c r="EY58" s="61" t="str">
        <f t="shared" si="8"/>
        <v/>
      </c>
      <c r="EZ58" s="61" t="str">
        <f t="shared" si="8"/>
        <v/>
      </c>
      <c r="FA58" s="61" t="str">
        <f t="shared" si="8"/>
        <v/>
      </c>
      <c r="FB58" s="61" t="str">
        <f t="shared" si="8"/>
        <v/>
      </c>
      <c r="FC58" s="61" t="str">
        <f t="shared" si="8"/>
        <v/>
      </c>
      <c r="FD58" s="61" t="str">
        <f t="shared" si="8"/>
        <v/>
      </c>
      <c r="FE58" s="61" t="str">
        <f t="shared" si="8"/>
        <v/>
      </c>
      <c r="FF58" s="61" t="str">
        <f t="shared" si="8"/>
        <v/>
      </c>
      <c r="FG58" s="61" t="str">
        <f t="shared" si="8"/>
        <v/>
      </c>
      <c r="FH58" s="61" t="str">
        <f t="shared" si="8"/>
        <v/>
      </c>
      <c r="FI58" s="61" t="str">
        <f t="shared" si="8"/>
        <v/>
      </c>
      <c r="FJ58" s="61" t="str">
        <f t="shared" si="8"/>
        <v/>
      </c>
      <c r="FK58" s="61" t="str">
        <f t="shared" si="8"/>
        <v/>
      </c>
      <c r="FL58" s="61" t="str">
        <f t="shared" si="8"/>
        <v/>
      </c>
      <c r="FM58" s="61" t="str">
        <f t="shared" si="8"/>
        <v/>
      </c>
      <c r="FN58" s="61" t="str">
        <f t="shared" si="8"/>
        <v/>
      </c>
      <c r="FO58" s="61" t="str">
        <f t="shared" si="8"/>
        <v/>
      </c>
      <c r="FP58" s="61" t="str">
        <f t="shared" si="8"/>
        <v/>
      </c>
      <c r="FQ58" s="61" t="str">
        <f t="shared" si="8"/>
        <v/>
      </c>
      <c r="FR58" s="61" t="str">
        <f t="shared" si="8"/>
        <v/>
      </c>
      <c r="FS58" s="61" t="str">
        <f t="shared" si="8"/>
        <v/>
      </c>
      <c r="FT58" s="61" t="str">
        <f t="shared" si="8"/>
        <v/>
      </c>
      <c r="FU58" s="61" t="str">
        <f t="shared" si="8"/>
        <v/>
      </c>
      <c r="FV58" s="61" t="str">
        <f t="shared" si="8"/>
        <v/>
      </c>
      <c r="FW58" s="61" t="str">
        <f t="shared" si="8"/>
        <v/>
      </c>
      <c r="FX58" s="61" t="str">
        <f t="shared" si="8"/>
        <v/>
      </c>
      <c r="FY58" s="61" t="str">
        <f t="shared" si="8"/>
        <v/>
      </c>
      <c r="FZ58" s="61" t="str">
        <f t="shared" si="8"/>
        <v/>
      </c>
      <c r="GA58" s="61" t="str">
        <f t="shared" si="8"/>
        <v/>
      </c>
      <c r="GB58" s="61" t="str">
        <f t="shared" si="8"/>
        <v/>
      </c>
      <c r="GC58" s="61" t="str">
        <f t="shared" si="8"/>
        <v/>
      </c>
      <c r="GD58" s="61" t="str">
        <f t="shared" si="8"/>
        <v/>
      </c>
      <c r="GE58" s="61" t="str">
        <f t="shared" si="8"/>
        <v/>
      </c>
      <c r="GF58" s="61" t="str">
        <f t="shared" si="8"/>
        <v/>
      </c>
      <c r="GG58" s="61" t="str">
        <f t="shared" si="8"/>
        <v/>
      </c>
    </row>
    <row r="59" spans="1:189">
      <c r="A59" s="53"/>
      <c r="B59" s="53"/>
      <c r="C59" s="52"/>
      <c r="D59" s="53"/>
      <c r="E59" s="53"/>
      <c r="F59" s="53"/>
      <c r="G59" s="70"/>
      <c r="H59" s="53"/>
      <c r="I59" s="52"/>
      <c r="J59" s="53"/>
      <c r="AR59" s="61"/>
      <c r="AS59" s="61"/>
      <c r="AT59" s="61"/>
      <c r="AU59" s="61"/>
    </row>
    <row r="60" spans="1:189">
      <c r="A60" s="53"/>
      <c r="B60" s="53"/>
      <c r="C60" s="53"/>
      <c r="D60" s="53"/>
      <c r="E60" s="53"/>
      <c r="F60" s="53"/>
      <c r="G60" s="53"/>
      <c r="H60" s="53"/>
      <c r="I60" s="53"/>
      <c r="J60" s="53"/>
    </row>
    <row r="61" spans="1:189">
      <c r="A61" s="53"/>
      <c r="B61" s="53"/>
      <c r="C61" s="53"/>
      <c r="D61" s="53"/>
      <c r="E61" s="53"/>
      <c r="F61" s="53"/>
      <c r="G61" s="53"/>
      <c r="H61" s="53"/>
      <c r="I61" s="53"/>
      <c r="J61" s="53"/>
    </row>
    <row r="62" spans="1:189">
      <c r="A62" s="53"/>
      <c r="B62" s="70"/>
      <c r="C62" s="70"/>
      <c r="D62" s="70"/>
      <c r="E62" s="70"/>
      <c r="F62" s="70"/>
      <c r="G62" s="70"/>
      <c r="H62" s="70"/>
      <c r="I62" s="70"/>
      <c r="J62" s="70"/>
      <c r="K62" s="30"/>
    </row>
    <row r="63" spans="1:189">
      <c r="A63" s="53"/>
      <c r="B63" s="53"/>
      <c r="C63" s="53"/>
      <c r="D63" s="53"/>
      <c r="E63" s="53"/>
      <c r="F63" s="53"/>
      <c r="G63" s="53"/>
      <c r="H63" s="53"/>
      <c r="I63" s="53"/>
      <c r="J63" s="53"/>
    </row>
    <row r="64" spans="1:189">
      <c r="A64" s="53"/>
      <c r="B64" s="53"/>
      <c r="C64" s="53"/>
      <c r="D64" s="53"/>
      <c r="E64" s="53"/>
      <c r="F64" s="53"/>
      <c r="G64" s="53"/>
      <c r="H64" s="53"/>
      <c r="I64" s="53"/>
      <c r="J64" s="53"/>
    </row>
    <row r="65" spans="1:12">
      <c r="A65" s="53"/>
      <c r="C65" s="42">
        <f>AVERAGE(B58:GG58)</f>
        <v>1.9177930574614502E-3</v>
      </c>
      <c r="D65" s="61"/>
      <c r="E65" s="53"/>
      <c r="F65" s="53"/>
      <c r="G65" s="53"/>
      <c r="H65" s="53"/>
      <c r="I65" s="53"/>
      <c r="J65" s="53"/>
    </row>
    <row r="66" spans="1:12" ht="23.25">
      <c r="A66" s="60" t="s">
        <v>40</v>
      </c>
      <c r="B66" s="53"/>
      <c r="C66" s="53"/>
      <c r="D66" s="53"/>
      <c r="E66" s="53"/>
      <c r="F66" s="53"/>
      <c r="G66" s="71"/>
      <c r="H66" s="72" t="s">
        <v>41</v>
      </c>
      <c r="I66" s="72" t="s">
        <v>42</v>
      </c>
      <c r="J66" s="73"/>
      <c r="K66" s="73"/>
    </row>
    <row r="67" spans="1:12">
      <c r="A67" s="53"/>
      <c r="B67" s="53"/>
      <c r="C67" s="53"/>
      <c r="D67" s="53"/>
      <c r="E67" s="53"/>
      <c r="F67" s="53"/>
      <c r="G67" s="71"/>
      <c r="H67" s="71"/>
      <c r="I67" s="71"/>
      <c r="J67" s="73"/>
      <c r="K67" s="73"/>
    </row>
    <row r="68" spans="1:12">
      <c r="A68" s="53"/>
      <c r="B68" s="53"/>
      <c r="C68" s="53"/>
      <c r="D68" s="53"/>
      <c r="E68" s="53"/>
      <c r="F68" s="53"/>
      <c r="G68" s="74" t="s">
        <v>43</v>
      </c>
      <c r="H68" s="75">
        <f>SKEW(B5:GG5)</f>
        <v>0.56533620793773609</v>
      </c>
      <c r="I68" s="75" t="e">
        <f>SKEW(M64:Q66)</f>
        <v>#DIV/0!</v>
      </c>
      <c r="J68" s="73"/>
      <c r="K68" s="73"/>
    </row>
    <row r="69" spans="1:12">
      <c r="A69" s="53"/>
      <c r="B69" s="53"/>
      <c r="C69" s="53"/>
      <c r="D69" s="53"/>
      <c r="E69" s="53"/>
      <c r="F69" s="53"/>
      <c r="G69" s="74" t="s">
        <v>44</v>
      </c>
      <c r="H69" s="76">
        <f>SQRT(6/H74)</f>
        <v>0.21483446221182986</v>
      </c>
      <c r="I69" s="76" t="e">
        <f>SQRT(6/I74)</f>
        <v>#DIV/0!</v>
      </c>
      <c r="J69" s="73"/>
      <c r="K69" s="73"/>
    </row>
    <row r="70" spans="1:12">
      <c r="A70" s="60" t="s">
        <v>45</v>
      </c>
      <c r="B70" s="70"/>
      <c r="C70" s="42">
        <f>VAR(B5:GG39)</f>
        <v>3.6744107385605459E-5</v>
      </c>
      <c r="D70" s="42"/>
      <c r="E70" s="70"/>
      <c r="F70" s="70"/>
      <c r="G70" s="74" t="s">
        <v>46</v>
      </c>
      <c r="H70" s="77" t="str">
        <f>IF(H68&gt;2*H69,"non-normal","normal")</f>
        <v>non-normal</v>
      </c>
      <c r="I70" s="76" t="e">
        <f>IF(I68&gt;2*I69,"non-normal","normal")</f>
        <v>#DIV/0!</v>
      </c>
      <c r="J70" s="73"/>
      <c r="K70" s="73"/>
    </row>
    <row r="71" spans="1:12">
      <c r="A71" s="53"/>
      <c r="B71" s="53"/>
      <c r="C71" s="53"/>
      <c r="D71" s="53"/>
      <c r="E71" s="53"/>
      <c r="F71" s="53"/>
      <c r="G71" s="74" t="s">
        <v>47</v>
      </c>
      <c r="H71" s="75">
        <f>KURT(B5:GG5)</f>
        <v>-0.65308942539866699</v>
      </c>
      <c r="I71" s="75" t="e">
        <f>KURT(M64:Q66)</f>
        <v>#DIV/0!</v>
      </c>
      <c r="J71" s="73"/>
      <c r="K71" s="73"/>
    </row>
    <row r="72" spans="1:12">
      <c r="A72" s="53"/>
      <c r="B72" s="53"/>
      <c r="C72" s="53"/>
      <c r="D72" s="53"/>
      <c r="E72" s="53"/>
      <c r="F72" s="53"/>
      <c r="G72" s="74" t="s">
        <v>48</v>
      </c>
      <c r="H72" s="76">
        <f>SQRT(24/H74)</f>
        <v>0.42966892442365973</v>
      </c>
      <c r="I72" s="76" t="e">
        <f>SQRT(24/I74)</f>
        <v>#DIV/0!</v>
      </c>
      <c r="J72" s="73"/>
      <c r="K72" s="73"/>
    </row>
    <row r="73" spans="1:12">
      <c r="A73" s="53"/>
      <c r="B73" s="53"/>
      <c r="C73" s="53"/>
      <c r="D73" s="53"/>
      <c r="E73" s="53"/>
      <c r="F73" s="53"/>
      <c r="G73" s="74" t="s">
        <v>49</v>
      </c>
      <c r="H73" s="77" t="str">
        <f>IF(H71&gt;2*H72,"non-normal","normal")</f>
        <v>normal</v>
      </c>
      <c r="I73" s="76" t="e">
        <f>IF(I71&gt;2*I72,"non-normal","normal")</f>
        <v>#DIV/0!</v>
      </c>
      <c r="J73" s="73"/>
      <c r="K73" s="73"/>
    </row>
    <row r="74" spans="1:12">
      <c r="A74" s="53"/>
      <c r="B74" s="53"/>
      <c r="C74" s="53"/>
      <c r="D74" s="53"/>
      <c r="E74" s="53"/>
      <c r="F74" s="53"/>
      <c r="G74" s="74" t="s">
        <v>50</v>
      </c>
      <c r="H74" s="78">
        <f>COUNT(B5:GG5)</f>
        <v>130</v>
      </c>
      <c r="I74" s="78">
        <f>COUNT(M64:Q66)</f>
        <v>0</v>
      </c>
      <c r="J74" s="79" t="s">
        <v>51</v>
      </c>
      <c r="K74" s="80" t="s">
        <v>52</v>
      </c>
      <c r="L74" s="53"/>
    </row>
    <row r="75" spans="1:12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</row>
    <row r="76" spans="1:12">
      <c r="A76" s="53" t="s">
        <v>53</v>
      </c>
      <c r="C76" s="53">
        <v>1</v>
      </c>
      <c r="D76" s="53"/>
      <c r="E76" s="53"/>
      <c r="F76" s="53"/>
      <c r="G76" s="53"/>
      <c r="H76" s="53"/>
      <c r="I76" s="53"/>
      <c r="J76" s="53"/>
      <c r="K76" s="53"/>
      <c r="L76" s="53"/>
    </row>
    <row r="77" spans="1:12">
      <c r="A77" s="53"/>
      <c r="C77" s="53"/>
      <c r="D77" s="53"/>
      <c r="E77" s="53"/>
      <c r="F77" s="53"/>
      <c r="G77" s="53"/>
      <c r="H77" s="53"/>
      <c r="I77" s="53"/>
      <c r="J77" s="53"/>
      <c r="K77" s="53"/>
      <c r="L77" s="53"/>
    </row>
    <row r="78" spans="1:12">
      <c r="A78" s="53"/>
      <c r="C78" s="53"/>
      <c r="D78" s="53"/>
      <c r="E78" s="53"/>
      <c r="F78" s="53"/>
      <c r="G78" s="53"/>
      <c r="H78" s="53"/>
      <c r="I78" s="53"/>
      <c r="J78" s="53"/>
      <c r="K78" s="53"/>
      <c r="L78" s="53"/>
    </row>
    <row r="79" spans="1:12">
      <c r="A79" s="53" t="s">
        <v>54</v>
      </c>
      <c r="C79" s="81">
        <f>1/C43+1/C76</f>
        <v>1.0076923076923077</v>
      </c>
      <c r="D79" s="81"/>
      <c r="E79" s="81"/>
      <c r="F79" s="81"/>
      <c r="G79" s="81"/>
      <c r="H79" s="81"/>
      <c r="I79" s="81"/>
      <c r="J79" s="81"/>
      <c r="K79" s="81"/>
      <c r="L79" s="53"/>
    </row>
    <row r="80" spans="1:12">
      <c r="A80" s="53"/>
      <c r="C80" s="81"/>
      <c r="D80" s="81"/>
      <c r="E80" s="81"/>
      <c r="F80" s="81"/>
      <c r="G80" s="81"/>
      <c r="H80" s="81"/>
      <c r="I80" s="81"/>
      <c r="J80" s="81"/>
      <c r="K80" s="81"/>
      <c r="L80" s="53"/>
    </row>
    <row r="81" spans="1:12">
      <c r="A81" s="53"/>
      <c r="C81" s="81"/>
      <c r="D81" s="81"/>
      <c r="E81" s="81"/>
      <c r="F81" s="81"/>
      <c r="G81" s="81"/>
      <c r="H81" s="81"/>
      <c r="I81" s="81"/>
      <c r="J81" s="81"/>
      <c r="K81" s="81"/>
      <c r="L81" s="53"/>
    </row>
    <row r="82" spans="1:12">
      <c r="A82" s="53"/>
      <c r="C82" s="81"/>
      <c r="D82" s="81"/>
      <c r="E82" s="81"/>
      <c r="F82" s="81"/>
      <c r="G82" s="81"/>
      <c r="H82" s="81"/>
      <c r="I82" s="81"/>
      <c r="J82" s="81"/>
      <c r="K82" s="81"/>
      <c r="L82" s="53"/>
    </row>
    <row r="83" spans="1:12">
      <c r="A83" s="53" t="s">
        <v>55</v>
      </c>
      <c r="C83" s="42">
        <f>C70*C79</f>
        <v>3.7026754365494734E-5</v>
      </c>
      <c r="D83" s="42"/>
      <c r="E83" s="81"/>
      <c r="F83" s="81"/>
      <c r="G83" s="81"/>
      <c r="H83" s="81"/>
      <c r="I83" s="81"/>
      <c r="J83" s="81"/>
      <c r="K83" s="81"/>
      <c r="L83" s="53"/>
    </row>
    <row r="84" spans="1:12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</row>
    <row r="85" spans="1:12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</row>
    <row r="86" spans="1:12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</row>
    <row r="87" spans="1:12">
      <c r="A87" s="53"/>
      <c r="B87" s="53"/>
      <c r="C87" s="53"/>
      <c r="D87" s="53"/>
      <c r="E87" s="53"/>
      <c r="F87" s="53"/>
      <c r="G87" s="53"/>
      <c r="H87" s="53"/>
      <c r="I87" s="53"/>
      <c r="J87" s="53"/>
    </row>
    <row r="88" spans="1:12">
      <c r="A88" s="53"/>
      <c r="B88" s="53"/>
      <c r="C88" s="53"/>
      <c r="D88" s="53"/>
      <c r="E88" s="53"/>
      <c r="F88" s="53"/>
      <c r="G88" s="53"/>
      <c r="H88" s="53"/>
      <c r="I88" s="53"/>
      <c r="J88" s="53"/>
    </row>
    <row r="89" spans="1:12">
      <c r="A89" s="60" t="s">
        <v>56</v>
      </c>
      <c r="B89" s="53"/>
      <c r="C89" s="42">
        <f>SQRT(C83)</f>
        <v>6.0849613281839954E-3</v>
      </c>
      <c r="D89" s="53"/>
      <c r="E89" s="53"/>
      <c r="F89" s="53"/>
      <c r="G89" s="53"/>
      <c r="H89" s="53"/>
      <c r="I89" s="53"/>
      <c r="J89" s="53"/>
    </row>
    <row r="90" spans="1:12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</row>
    <row r="91" spans="1:12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</row>
    <row r="92" spans="1:12">
      <c r="A92" s="60" t="s">
        <v>57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</row>
    <row r="93" spans="1:12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</row>
    <row r="94" spans="1:12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</row>
    <row r="95" spans="1:12" ht="45">
      <c r="A95" s="53" t="s">
        <v>58</v>
      </c>
      <c r="B95" s="82" t="s">
        <v>59</v>
      </c>
      <c r="C95" s="83">
        <f>TINV(2*0.01,C51)</f>
        <v>2.3470110669690847</v>
      </c>
      <c r="D95" s="84"/>
      <c r="E95" s="53" t="s">
        <v>60</v>
      </c>
      <c r="F95" s="53"/>
      <c r="G95" s="53"/>
      <c r="I95" s="53"/>
      <c r="J95" s="53"/>
      <c r="K95" s="85"/>
      <c r="L95" s="53"/>
    </row>
    <row r="96" spans="1:12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</row>
    <row r="97" spans="1:12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</row>
    <row r="98" spans="1:12">
      <c r="A98" s="266" t="s">
        <v>61</v>
      </c>
      <c r="B98" s="266"/>
      <c r="C98" s="42">
        <f>C65+C95*C89</f>
        <v>1.619926463678819E-2</v>
      </c>
      <c r="D98" s="53" t="str">
        <f>IFERROR(IF(FIND("MM",A$1,1)&gt;0,"lb/MMBtu","lb/MW"),"lb/MW")</f>
        <v>lb/MW</v>
      </c>
      <c r="E98" s="53"/>
      <c r="G98" s="53"/>
      <c r="H98" s="53"/>
      <c r="I98" s="53"/>
      <c r="J98" s="53"/>
      <c r="K98" s="53"/>
      <c r="L98" s="53"/>
    </row>
    <row r="99" spans="1:12">
      <c r="A99" s="266"/>
      <c r="B99" s="266"/>
      <c r="C99" s="266"/>
      <c r="D99" s="266"/>
      <c r="E99" s="53"/>
      <c r="F99" s="53"/>
      <c r="G99" s="53"/>
      <c r="H99" s="53"/>
      <c r="I99" s="53"/>
      <c r="J99" s="53"/>
      <c r="K99" s="53"/>
      <c r="L99" s="53"/>
    </row>
    <row r="100" spans="1:12">
      <c r="A100" s="266"/>
      <c r="B100" s="266"/>
      <c r="C100" s="266"/>
      <c r="D100" s="266"/>
      <c r="E100" s="53"/>
      <c r="F100" s="53"/>
      <c r="G100" s="53"/>
      <c r="H100" s="53"/>
      <c r="I100" s="53"/>
      <c r="J100" s="53"/>
    </row>
    <row r="101" spans="1:12">
      <c r="A101" s="266"/>
      <c r="B101" s="266"/>
      <c r="C101" s="266"/>
      <c r="D101" s="266"/>
      <c r="E101" s="53"/>
      <c r="F101" s="53"/>
      <c r="G101" s="53"/>
      <c r="H101" s="53"/>
      <c r="I101" s="53"/>
      <c r="J101" s="53"/>
    </row>
    <row r="102" spans="1:12">
      <c r="A102" s="53" t="s">
        <v>165</v>
      </c>
      <c r="B102" s="86" t="s">
        <v>760</v>
      </c>
      <c r="C102" s="42">
        <f>IFERROR(IF(FIND("MM",B1,1)&gt;0,VLOOKUP(A102,'[1]Summary_Pet Coke'!$A$70:$F$88,6,FALSE),VLOOKUP(A102,'[1]Summary_Pet Coke'!$A$70:$G$88,7,FALSE)),VLOOKUP(A102,'[1]Summary_Pet Coke'!$A$70:$G$88,7,FALSE))</f>
        <v>4.0000000000000002E-4</v>
      </c>
      <c r="D102" s="53" t="str">
        <f>IFERROR(IF(FIND("MM",A$1,1)&gt;0,"lb/MMBtu","lb/MW"),"lb/MW")</f>
        <v>lb/MW</v>
      </c>
      <c r="E102" s="53"/>
      <c r="F102" s="53"/>
      <c r="G102" s="53"/>
      <c r="H102" s="53"/>
      <c r="I102" s="53"/>
      <c r="J102" s="53"/>
    </row>
    <row r="103" spans="1:12">
      <c r="A103" s="53"/>
      <c r="B103" s="53"/>
      <c r="C103" s="53"/>
      <c r="D103" s="53"/>
      <c r="E103" s="53"/>
      <c r="F103" s="53"/>
      <c r="G103" s="53"/>
      <c r="H103" s="53"/>
      <c r="I103" s="53"/>
      <c r="J103" s="53"/>
    </row>
    <row r="104" spans="1:12">
      <c r="A104" s="53"/>
      <c r="B104" s="53" t="s">
        <v>776</v>
      </c>
      <c r="C104" s="42">
        <f>IFERROR(IF(FIND("MM",B1,1)&gt;0,IF(C98&lt;C102,C102*1,C98*1),IF(C98&lt;C102,C102*1,C98*1)),IF(C98&lt;C102,C102*1,C98*1))</f>
        <v>1.619926463678819E-2</v>
      </c>
      <c r="D104" s="53" t="str">
        <f>IFERROR(IF(FIND("MM",A$1,1)&gt;0,"lb/MMBtu","lb/MW"),"lb/MW")</f>
        <v>lb/MW</v>
      </c>
      <c r="E104" s="53"/>
      <c r="F104" s="53"/>
      <c r="G104" s="53"/>
      <c r="H104" s="53"/>
      <c r="I104" s="53"/>
      <c r="J104" s="53"/>
    </row>
    <row r="105" spans="1:12">
      <c r="A105" s="53"/>
      <c r="B105" s="87"/>
      <c r="C105" s="53"/>
      <c r="D105" s="53"/>
      <c r="E105" s="53"/>
      <c r="F105" s="53"/>
      <c r="G105" s="53"/>
      <c r="H105" s="53"/>
      <c r="I105" s="53"/>
      <c r="J105" s="53"/>
    </row>
    <row r="106" spans="1:12">
      <c r="A106" s="88" t="s">
        <v>62</v>
      </c>
      <c r="B106" s="53"/>
      <c r="C106" s="53"/>
      <c r="D106" s="53"/>
      <c r="E106" s="53"/>
      <c r="F106" s="53"/>
      <c r="G106" s="53"/>
      <c r="H106" s="53"/>
      <c r="I106" s="53"/>
      <c r="J106" s="53"/>
    </row>
    <row r="107" spans="1:12">
      <c r="A107" s="53"/>
      <c r="B107" s="53"/>
      <c r="C107" s="53"/>
      <c r="D107" s="53"/>
      <c r="E107" s="53"/>
      <c r="F107" s="53"/>
      <c r="G107" s="53"/>
      <c r="H107" s="53"/>
      <c r="I107" s="53"/>
      <c r="J107" s="53"/>
    </row>
    <row r="108" spans="1:12">
      <c r="A108" s="53">
        <f>PERCENTILE($B$5:$GG$5,0.25)</f>
        <v>7.8474354252409636E-4</v>
      </c>
      <c r="B108" s="53" t="s">
        <v>63</v>
      </c>
      <c r="C108" s="53"/>
      <c r="D108" s="53"/>
      <c r="E108" s="53"/>
      <c r="F108" s="53"/>
      <c r="G108" s="53"/>
      <c r="H108" s="53"/>
      <c r="I108" s="53"/>
      <c r="J108" s="53"/>
    </row>
    <row r="109" spans="1:12">
      <c r="A109" s="53">
        <f>PERCENTILE($B$5:$GG$5,0.75)</f>
        <v>2.8351719899171891E-3</v>
      </c>
      <c r="B109" s="53" t="s">
        <v>64</v>
      </c>
      <c r="C109" s="53"/>
      <c r="D109" s="53"/>
      <c r="E109" s="53"/>
      <c r="F109" s="53"/>
      <c r="G109" s="53"/>
      <c r="H109" s="53"/>
      <c r="I109" s="53"/>
      <c r="J109" s="53"/>
    </row>
    <row r="110" spans="1:12">
      <c r="A110" s="53">
        <f>A109-A108</f>
        <v>2.0504284473930926E-3</v>
      </c>
      <c r="B110" s="53" t="s">
        <v>65</v>
      </c>
      <c r="C110" s="53"/>
      <c r="D110" s="53"/>
      <c r="E110" s="53"/>
      <c r="F110" s="53"/>
      <c r="G110" s="53"/>
      <c r="H110" s="53"/>
      <c r="I110" s="53"/>
      <c r="J110" s="53"/>
    </row>
    <row r="111" spans="1:12">
      <c r="A111" s="53"/>
      <c r="B111" s="53"/>
      <c r="C111" s="53"/>
      <c r="D111" s="53"/>
      <c r="E111" s="53"/>
      <c r="F111" s="53"/>
      <c r="G111" s="53"/>
      <c r="H111" s="53"/>
      <c r="I111" s="53"/>
      <c r="J111" s="53"/>
    </row>
    <row r="112" spans="1:12">
      <c r="A112" s="53"/>
      <c r="B112" s="53"/>
      <c r="C112" s="53"/>
      <c r="D112" s="53"/>
      <c r="E112" s="53"/>
      <c r="F112" s="53"/>
      <c r="G112" s="53"/>
      <c r="H112" s="53"/>
      <c r="I112" s="53"/>
      <c r="J112" s="53"/>
    </row>
    <row r="113" spans="1:189">
      <c r="A113" s="53" t="s">
        <v>66</v>
      </c>
      <c r="B113" s="53" t="str">
        <f>IF(COUNT(B5:B39)&gt;1,IF(MAX(B5:B39)&gt;100*MIN(B5:B39),"Gross Outlier",""),"")</f>
        <v/>
      </c>
      <c r="C113" s="53" t="str">
        <f t="shared" ref="C113:BN113" si="9">IF(COUNT(C5:C39)&gt;1,IF(MAX(C5:C39)&gt;100*MIN(C5:C39),"Gross Outlier",""),"")</f>
        <v/>
      </c>
      <c r="D113" s="53" t="str">
        <f t="shared" si="9"/>
        <v/>
      </c>
      <c r="E113" s="53" t="str">
        <f t="shared" si="9"/>
        <v/>
      </c>
      <c r="F113" s="53" t="str">
        <f t="shared" si="9"/>
        <v/>
      </c>
      <c r="G113" s="53" t="str">
        <f t="shared" si="9"/>
        <v/>
      </c>
      <c r="H113" s="53" t="str">
        <f t="shared" si="9"/>
        <v/>
      </c>
      <c r="I113" s="53" t="str">
        <f t="shared" si="9"/>
        <v/>
      </c>
      <c r="J113" s="53" t="str">
        <f t="shared" si="9"/>
        <v/>
      </c>
      <c r="K113" s="53" t="str">
        <f t="shared" si="9"/>
        <v/>
      </c>
      <c r="L113" s="53" t="str">
        <f t="shared" si="9"/>
        <v/>
      </c>
      <c r="M113" s="53" t="str">
        <f t="shared" si="9"/>
        <v/>
      </c>
      <c r="N113" s="53" t="str">
        <f t="shared" si="9"/>
        <v/>
      </c>
      <c r="O113" s="53" t="str">
        <f t="shared" si="9"/>
        <v/>
      </c>
      <c r="P113" s="53" t="str">
        <f t="shared" si="9"/>
        <v/>
      </c>
      <c r="Q113" s="53" t="str">
        <f t="shared" si="9"/>
        <v/>
      </c>
      <c r="R113" s="53" t="str">
        <f t="shared" si="9"/>
        <v/>
      </c>
      <c r="S113" s="53" t="str">
        <f t="shared" si="9"/>
        <v/>
      </c>
      <c r="T113" s="53" t="str">
        <f t="shared" si="9"/>
        <v/>
      </c>
      <c r="U113" s="53" t="str">
        <f t="shared" si="9"/>
        <v/>
      </c>
      <c r="V113" s="53" t="str">
        <f t="shared" si="9"/>
        <v/>
      </c>
      <c r="W113" s="53" t="str">
        <f t="shared" si="9"/>
        <v/>
      </c>
      <c r="X113" s="53" t="str">
        <f t="shared" si="9"/>
        <v/>
      </c>
      <c r="Y113" s="53" t="str">
        <f t="shared" si="9"/>
        <v/>
      </c>
      <c r="Z113" s="53" t="str">
        <f t="shared" si="9"/>
        <v/>
      </c>
      <c r="AA113" s="53" t="str">
        <f t="shared" si="9"/>
        <v/>
      </c>
      <c r="AB113" s="53" t="str">
        <f t="shared" si="9"/>
        <v/>
      </c>
      <c r="AC113" s="53" t="str">
        <f t="shared" si="9"/>
        <v/>
      </c>
      <c r="AD113" s="53" t="str">
        <f t="shared" si="9"/>
        <v/>
      </c>
      <c r="AE113" s="53" t="str">
        <f t="shared" si="9"/>
        <v/>
      </c>
      <c r="AF113" s="53" t="str">
        <f t="shared" si="9"/>
        <v/>
      </c>
      <c r="AG113" s="53" t="str">
        <f t="shared" si="9"/>
        <v/>
      </c>
      <c r="AH113" s="53" t="str">
        <f t="shared" si="9"/>
        <v/>
      </c>
      <c r="AI113" s="53" t="str">
        <f t="shared" si="9"/>
        <v/>
      </c>
      <c r="AJ113" s="53" t="str">
        <f t="shared" si="9"/>
        <v/>
      </c>
      <c r="AK113" s="53" t="str">
        <f t="shared" si="9"/>
        <v/>
      </c>
      <c r="AL113" s="53" t="str">
        <f t="shared" si="9"/>
        <v/>
      </c>
      <c r="AM113" s="53" t="str">
        <f t="shared" si="9"/>
        <v/>
      </c>
      <c r="AN113" s="53" t="str">
        <f t="shared" si="9"/>
        <v/>
      </c>
      <c r="AO113" s="53" t="str">
        <f t="shared" si="9"/>
        <v/>
      </c>
      <c r="AP113" s="53" t="str">
        <f t="shared" si="9"/>
        <v/>
      </c>
      <c r="AQ113" s="53" t="str">
        <f t="shared" si="9"/>
        <v/>
      </c>
      <c r="AR113" s="53" t="str">
        <f t="shared" si="9"/>
        <v/>
      </c>
      <c r="AS113" s="53" t="str">
        <f t="shared" si="9"/>
        <v/>
      </c>
      <c r="AT113" s="53" t="str">
        <f t="shared" si="9"/>
        <v/>
      </c>
      <c r="AU113" s="53" t="str">
        <f t="shared" si="9"/>
        <v/>
      </c>
      <c r="AV113" s="53" t="str">
        <f t="shared" si="9"/>
        <v/>
      </c>
      <c r="AW113" s="53" t="str">
        <f t="shared" si="9"/>
        <v/>
      </c>
      <c r="AX113" s="53" t="str">
        <f t="shared" si="9"/>
        <v/>
      </c>
      <c r="AY113" s="53" t="str">
        <f t="shared" si="9"/>
        <v/>
      </c>
      <c r="AZ113" s="53" t="str">
        <f t="shared" si="9"/>
        <v/>
      </c>
      <c r="BA113" s="53" t="str">
        <f t="shared" si="9"/>
        <v/>
      </c>
      <c r="BB113" s="53" t="str">
        <f t="shared" si="9"/>
        <v/>
      </c>
      <c r="BC113" s="53" t="str">
        <f t="shared" si="9"/>
        <v/>
      </c>
      <c r="BD113" s="53" t="str">
        <f t="shared" si="9"/>
        <v/>
      </c>
      <c r="BE113" s="53" t="str">
        <f t="shared" si="9"/>
        <v/>
      </c>
      <c r="BF113" s="53" t="str">
        <f t="shared" si="9"/>
        <v/>
      </c>
      <c r="BG113" s="53" t="str">
        <f t="shared" si="9"/>
        <v/>
      </c>
      <c r="BH113" s="53" t="str">
        <f t="shared" si="9"/>
        <v/>
      </c>
      <c r="BI113" s="53" t="str">
        <f t="shared" si="9"/>
        <v/>
      </c>
      <c r="BJ113" s="53" t="str">
        <f t="shared" si="9"/>
        <v/>
      </c>
      <c r="BK113" s="53" t="str">
        <f t="shared" si="9"/>
        <v/>
      </c>
      <c r="BL113" s="53" t="str">
        <f t="shared" si="9"/>
        <v/>
      </c>
      <c r="BM113" s="53" t="str">
        <f t="shared" si="9"/>
        <v/>
      </c>
      <c r="BN113" s="53" t="str">
        <f t="shared" si="9"/>
        <v/>
      </c>
      <c r="BO113" s="53" t="str">
        <f t="shared" ref="BO113:DZ113" si="10">IF(COUNT(BO5:BO39)&gt;1,IF(MAX(BO5:BO39)&gt;100*MIN(BO5:BO39),"Gross Outlier",""),"")</f>
        <v/>
      </c>
      <c r="BP113" s="53" t="str">
        <f t="shared" si="10"/>
        <v/>
      </c>
      <c r="BQ113" s="53" t="str">
        <f t="shared" si="10"/>
        <v/>
      </c>
      <c r="BR113" s="53" t="str">
        <f t="shared" si="10"/>
        <v/>
      </c>
      <c r="BS113" s="53" t="str">
        <f t="shared" si="10"/>
        <v/>
      </c>
      <c r="BT113" s="53" t="str">
        <f t="shared" si="10"/>
        <v/>
      </c>
      <c r="BU113" s="53" t="str">
        <f t="shared" si="10"/>
        <v/>
      </c>
      <c r="BV113" s="53" t="str">
        <f t="shared" si="10"/>
        <v/>
      </c>
      <c r="BW113" s="53" t="str">
        <f t="shared" si="10"/>
        <v/>
      </c>
      <c r="BX113" s="53" t="str">
        <f t="shared" si="10"/>
        <v/>
      </c>
      <c r="BY113" s="53" t="str">
        <f t="shared" si="10"/>
        <v/>
      </c>
      <c r="BZ113" s="53" t="str">
        <f t="shared" si="10"/>
        <v/>
      </c>
      <c r="CA113" s="53" t="str">
        <f t="shared" si="10"/>
        <v/>
      </c>
      <c r="CB113" s="53" t="str">
        <f t="shared" si="10"/>
        <v/>
      </c>
      <c r="CC113" s="53" t="str">
        <f t="shared" si="10"/>
        <v/>
      </c>
      <c r="CD113" s="53" t="str">
        <f t="shared" si="10"/>
        <v/>
      </c>
      <c r="CE113" s="53" t="str">
        <f t="shared" si="10"/>
        <v/>
      </c>
      <c r="CF113" s="53" t="str">
        <f t="shared" si="10"/>
        <v/>
      </c>
      <c r="CG113" s="53" t="str">
        <f t="shared" si="10"/>
        <v/>
      </c>
      <c r="CH113" s="53" t="str">
        <f t="shared" si="10"/>
        <v/>
      </c>
      <c r="CI113" s="53" t="str">
        <f t="shared" si="10"/>
        <v/>
      </c>
      <c r="CJ113" s="53" t="str">
        <f t="shared" si="10"/>
        <v/>
      </c>
      <c r="CK113" s="53" t="str">
        <f t="shared" si="10"/>
        <v/>
      </c>
      <c r="CL113" s="53" t="str">
        <f t="shared" si="10"/>
        <v/>
      </c>
      <c r="CM113" s="53" t="str">
        <f t="shared" si="10"/>
        <v/>
      </c>
      <c r="CN113" s="53" t="str">
        <f t="shared" si="10"/>
        <v/>
      </c>
      <c r="CO113" s="53" t="str">
        <f t="shared" si="10"/>
        <v/>
      </c>
      <c r="CP113" s="53" t="str">
        <f t="shared" si="10"/>
        <v/>
      </c>
      <c r="CQ113" s="53" t="str">
        <f t="shared" si="10"/>
        <v/>
      </c>
      <c r="CR113" s="53" t="str">
        <f t="shared" si="10"/>
        <v/>
      </c>
      <c r="CS113" s="53" t="str">
        <f t="shared" si="10"/>
        <v/>
      </c>
      <c r="CT113" s="53" t="str">
        <f t="shared" si="10"/>
        <v/>
      </c>
      <c r="CU113" s="53" t="str">
        <f t="shared" si="10"/>
        <v/>
      </c>
      <c r="CV113" s="53" t="str">
        <f t="shared" si="10"/>
        <v/>
      </c>
      <c r="CW113" s="53" t="str">
        <f t="shared" si="10"/>
        <v/>
      </c>
      <c r="CX113" s="53" t="str">
        <f t="shared" si="10"/>
        <v/>
      </c>
      <c r="CY113" s="53" t="str">
        <f t="shared" si="10"/>
        <v/>
      </c>
      <c r="CZ113" s="53" t="str">
        <f t="shared" si="10"/>
        <v/>
      </c>
      <c r="DA113" s="53" t="str">
        <f t="shared" si="10"/>
        <v/>
      </c>
      <c r="DB113" s="53" t="str">
        <f t="shared" si="10"/>
        <v/>
      </c>
      <c r="DC113" s="53" t="str">
        <f t="shared" si="10"/>
        <v/>
      </c>
      <c r="DD113" s="53" t="str">
        <f t="shared" si="10"/>
        <v/>
      </c>
      <c r="DE113" s="53" t="str">
        <f t="shared" si="10"/>
        <v/>
      </c>
      <c r="DF113" s="53" t="str">
        <f t="shared" si="10"/>
        <v/>
      </c>
      <c r="DG113" s="53" t="str">
        <f t="shared" si="10"/>
        <v/>
      </c>
      <c r="DH113" s="53" t="str">
        <f t="shared" si="10"/>
        <v/>
      </c>
      <c r="DI113" s="53" t="str">
        <f t="shared" si="10"/>
        <v/>
      </c>
      <c r="DJ113" s="53" t="str">
        <f t="shared" si="10"/>
        <v/>
      </c>
      <c r="DK113" s="53" t="str">
        <f t="shared" si="10"/>
        <v/>
      </c>
      <c r="DL113" s="53" t="str">
        <f t="shared" si="10"/>
        <v/>
      </c>
      <c r="DM113" s="53" t="str">
        <f t="shared" si="10"/>
        <v/>
      </c>
      <c r="DN113" s="53" t="str">
        <f t="shared" si="10"/>
        <v/>
      </c>
      <c r="DO113" s="53" t="str">
        <f t="shared" si="10"/>
        <v/>
      </c>
      <c r="DP113" s="53" t="str">
        <f t="shared" si="10"/>
        <v/>
      </c>
      <c r="DQ113" s="53" t="str">
        <f t="shared" si="10"/>
        <v/>
      </c>
      <c r="DR113" s="53" t="str">
        <f t="shared" si="10"/>
        <v/>
      </c>
      <c r="DS113" s="53" t="str">
        <f t="shared" si="10"/>
        <v/>
      </c>
      <c r="DT113" s="53" t="str">
        <f t="shared" si="10"/>
        <v/>
      </c>
      <c r="DU113" s="53" t="str">
        <f t="shared" si="10"/>
        <v/>
      </c>
      <c r="DV113" s="53" t="str">
        <f t="shared" si="10"/>
        <v/>
      </c>
      <c r="DW113" s="53" t="str">
        <f t="shared" si="10"/>
        <v/>
      </c>
      <c r="DX113" s="53" t="str">
        <f t="shared" si="10"/>
        <v/>
      </c>
      <c r="DY113" s="53" t="str">
        <f t="shared" si="10"/>
        <v/>
      </c>
      <c r="DZ113" s="53" t="str">
        <f t="shared" si="10"/>
        <v/>
      </c>
      <c r="EA113" s="53" t="str">
        <f t="shared" ref="EA113:GG113" si="11">IF(COUNT(EA5:EA39)&gt;1,IF(MAX(EA5:EA39)&gt;100*MIN(EA5:EA39),"Gross Outlier",""),"")</f>
        <v/>
      </c>
      <c r="EB113" s="53" t="str">
        <f t="shared" si="11"/>
        <v/>
      </c>
      <c r="EC113" s="53" t="str">
        <f t="shared" si="11"/>
        <v/>
      </c>
      <c r="ED113" s="53" t="str">
        <f t="shared" si="11"/>
        <v/>
      </c>
      <c r="EE113" s="53" t="str">
        <f t="shared" si="11"/>
        <v/>
      </c>
      <c r="EF113" s="53" t="str">
        <f t="shared" si="11"/>
        <v/>
      </c>
      <c r="EG113" s="53" t="str">
        <f t="shared" si="11"/>
        <v/>
      </c>
      <c r="EH113" s="53" t="str">
        <f t="shared" si="11"/>
        <v/>
      </c>
      <c r="EI113" s="53" t="str">
        <f t="shared" si="11"/>
        <v/>
      </c>
      <c r="EJ113" s="53" t="str">
        <f t="shared" si="11"/>
        <v/>
      </c>
      <c r="EK113" s="53" t="str">
        <f t="shared" si="11"/>
        <v/>
      </c>
      <c r="EL113" s="53" t="str">
        <f t="shared" si="11"/>
        <v/>
      </c>
      <c r="EM113" s="53" t="str">
        <f t="shared" si="11"/>
        <v/>
      </c>
      <c r="EN113" s="53" t="str">
        <f t="shared" si="11"/>
        <v/>
      </c>
      <c r="EO113" s="53" t="str">
        <f t="shared" si="11"/>
        <v/>
      </c>
      <c r="EP113" s="53" t="str">
        <f t="shared" si="11"/>
        <v/>
      </c>
      <c r="EQ113" s="53" t="str">
        <f t="shared" si="11"/>
        <v/>
      </c>
      <c r="ER113" s="53" t="str">
        <f t="shared" si="11"/>
        <v/>
      </c>
      <c r="ES113" s="53" t="str">
        <f t="shared" si="11"/>
        <v/>
      </c>
      <c r="ET113" s="53" t="str">
        <f t="shared" si="11"/>
        <v/>
      </c>
      <c r="EU113" s="53" t="str">
        <f t="shared" si="11"/>
        <v/>
      </c>
      <c r="EV113" s="53" t="str">
        <f t="shared" si="11"/>
        <v/>
      </c>
      <c r="EW113" s="53" t="str">
        <f t="shared" si="11"/>
        <v/>
      </c>
      <c r="EX113" s="53" t="str">
        <f t="shared" si="11"/>
        <v/>
      </c>
      <c r="EY113" s="53" t="str">
        <f t="shared" si="11"/>
        <v/>
      </c>
      <c r="EZ113" s="53" t="str">
        <f t="shared" si="11"/>
        <v/>
      </c>
      <c r="FA113" s="53" t="str">
        <f t="shared" si="11"/>
        <v/>
      </c>
      <c r="FB113" s="53" t="str">
        <f t="shared" si="11"/>
        <v/>
      </c>
      <c r="FC113" s="53" t="str">
        <f t="shared" si="11"/>
        <v/>
      </c>
      <c r="FD113" s="53" t="str">
        <f t="shared" si="11"/>
        <v/>
      </c>
      <c r="FE113" s="53" t="str">
        <f t="shared" si="11"/>
        <v/>
      </c>
      <c r="FF113" s="53" t="str">
        <f t="shared" si="11"/>
        <v/>
      </c>
      <c r="FG113" s="53" t="str">
        <f t="shared" si="11"/>
        <v/>
      </c>
      <c r="FH113" s="53" t="str">
        <f t="shared" si="11"/>
        <v/>
      </c>
      <c r="FI113" s="53" t="str">
        <f t="shared" si="11"/>
        <v/>
      </c>
      <c r="FJ113" s="53" t="str">
        <f t="shared" si="11"/>
        <v/>
      </c>
      <c r="FK113" s="53" t="str">
        <f t="shared" si="11"/>
        <v/>
      </c>
      <c r="FL113" s="53" t="str">
        <f t="shared" si="11"/>
        <v/>
      </c>
      <c r="FM113" s="53" t="str">
        <f t="shared" si="11"/>
        <v/>
      </c>
      <c r="FN113" s="53" t="str">
        <f t="shared" si="11"/>
        <v/>
      </c>
      <c r="FO113" s="53" t="str">
        <f t="shared" si="11"/>
        <v/>
      </c>
      <c r="FP113" s="53" t="str">
        <f t="shared" si="11"/>
        <v/>
      </c>
      <c r="FQ113" s="53" t="str">
        <f t="shared" si="11"/>
        <v/>
      </c>
      <c r="FR113" s="53" t="str">
        <f t="shared" si="11"/>
        <v/>
      </c>
      <c r="FS113" s="53" t="str">
        <f t="shared" si="11"/>
        <v/>
      </c>
      <c r="FT113" s="53" t="str">
        <f t="shared" si="11"/>
        <v/>
      </c>
      <c r="FU113" s="53" t="str">
        <f t="shared" si="11"/>
        <v/>
      </c>
      <c r="FV113" s="53" t="str">
        <f t="shared" si="11"/>
        <v/>
      </c>
      <c r="FW113" s="53" t="str">
        <f t="shared" si="11"/>
        <v/>
      </c>
      <c r="FX113" s="53" t="str">
        <f t="shared" si="11"/>
        <v/>
      </c>
      <c r="FY113" s="53" t="str">
        <f t="shared" si="11"/>
        <v/>
      </c>
      <c r="FZ113" s="53" t="str">
        <f t="shared" si="11"/>
        <v/>
      </c>
      <c r="GA113" s="53" t="str">
        <f t="shared" si="11"/>
        <v/>
      </c>
      <c r="GB113" s="53" t="str">
        <f t="shared" si="11"/>
        <v/>
      </c>
      <c r="GC113" s="53" t="str">
        <f t="shared" si="11"/>
        <v/>
      </c>
      <c r="GD113" s="53" t="str">
        <f t="shared" si="11"/>
        <v/>
      </c>
      <c r="GE113" s="53" t="str">
        <f t="shared" si="11"/>
        <v/>
      </c>
      <c r="GF113" s="53" t="str">
        <f t="shared" si="11"/>
        <v/>
      </c>
      <c r="GG113" s="53" t="str">
        <f t="shared" si="11"/>
        <v/>
      </c>
    </row>
    <row r="114" spans="1:189">
      <c r="A114" s="53" t="s">
        <v>67</v>
      </c>
      <c r="B114" s="53" t="str">
        <f>IF(B5="","",IF(B$5&lt;$A108-(3*$A$110),"Far Outlier Low",""))</f>
        <v/>
      </c>
      <c r="C114" s="53" t="str">
        <f t="shared" ref="C114:BN114" si="12">IF(C5="","",IF(C$5&lt;$A108-(3*$A$110),"Far Outlier Low",""))</f>
        <v/>
      </c>
      <c r="D114" s="53" t="str">
        <f t="shared" si="12"/>
        <v/>
      </c>
      <c r="E114" s="53" t="str">
        <f t="shared" si="12"/>
        <v/>
      </c>
      <c r="F114" s="53" t="str">
        <f t="shared" si="12"/>
        <v/>
      </c>
      <c r="G114" s="53" t="str">
        <f t="shared" si="12"/>
        <v/>
      </c>
      <c r="H114" s="53" t="str">
        <f t="shared" si="12"/>
        <v/>
      </c>
      <c r="I114" s="53" t="str">
        <f t="shared" si="12"/>
        <v/>
      </c>
      <c r="J114" s="53" t="str">
        <f t="shared" si="12"/>
        <v/>
      </c>
      <c r="K114" s="53" t="str">
        <f t="shared" si="12"/>
        <v/>
      </c>
      <c r="L114" s="53" t="str">
        <f t="shared" si="12"/>
        <v/>
      </c>
      <c r="M114" s="53" t="str">
        <f t="shared" si="12"/>
        <v/>
      </c>
      <c r="N114" s="53" t="str">
        <f t="shared" si="12"/>
        <v/>
      </c>
      <c r="O114" s="53" t="str">
        <f t="shared" si="12"/>
        <v/>
      </c>
      <c r="P114" s="53" t="str">
        <f t="shared" si="12"/>
        <v/>
      </c>
      <c r="Q114" s="53" t="str">
        <f t="shared" si="12"/>
        <v/>
      </c>
      <c r="R114" s="53" t="str">
        <f t="shared" si="12"/>
        <v/>
      </c>
      <c r="S114" s="53" t="str">
        <f t="shared" si="12"/>
        <v/>
      </c>
      <c r="T114" s="53" t="str">
        <f t="shared" si="12"/>
        <v/>
      </c>
      <c r="U114" s="53" t="str">
        <f t="shared" si="12"/>
        <v/>
      </c>
      <c r="V114" s="53" t="str">
        <f t="shared" si="12"/>
        <v/>
      </c>
      <c r="W114" s="53" t="str">
        <f t="shared" si="12"/>
        <v/>
      </c>
      <c r="X114" s="53" t="str">
        <f t="shared" si="12"/>
        <v/>
      </c>
      <c r="Y114" s="53" t="str">
        <f t="shared" si="12"/>
        <v/>
      </c>
      <c r="Z114" s="53" t="str">
        <f t="shared" si="12"/>
        <v/>
      </c>
      <c r="AA114" s="53" t="str">
        <f t="shared" si="12"/>
        <v/>
      </c>
      <c r="AB114" s="53" t="str">
        <f t="shared" si="12"/>
        <v/>
      </c>
      <c r="AC114" s="53" t="str">
        <f t="shared" si="12"/>
        <v/>
      </c>
      <c r="AD114" s="53" t="str">
        <f t="shared" si="12"/>
        <v/>
      </c>
      <c r="AE114" s="53" t="str">
        <f t="shared" si="12"/>
        <v/>
      </c>
      <c r="AF114" s="53" t="str">
        <f t="shared" si="12"/>
        <v/>
      </c>
      <c r="AG114" s="53" t="str">
        <f t="shared" si="12"/>
        <v/>
      </c>
      <c r="AH114" s="53" t="str">
        <f t="shared" si="12"/>
        <v/>
      </c>
      <c r="AI114" s="53" t="str">
        <f t="shared" si="12"/>
        <v/>
      </c>
      <c r="AJ114" s="53" t="str">
        <f t="shared" si="12"/>
        <v/>
      </c>
      <c r="AK114" s="53" t="str">
        <f t="shared" si="12"/>
        <v/>
      </c>
      <c r="AL114" s="53" t="str">
        <f t="shared" si="12"/>
        <v/>
      </c>
      <c r="AM114" s="53" t="str">
        <f t="shared" si="12"/>
        <v/>
      </c>
      <c r="AN114" s="53" t="str">
        <f t="shared" si="12"/>
        <v/>
      </c>
      <c r="AO114" s="53" t="str">
        <f t="shared" si="12"/>
        <v/>
      </c>
      <c r="AP114" s="53" t="str">
        <f t="shared" si="12"/>
        <v/>
      </c>
      <c r="AQ114" s="53" t="str">
        <f t="shared" si="12"/>
        <v/>
      </c>
      <c r="AR114" s="53" t="str">
        <f t="shared" si="12"/>
        <v/>
      </c>
      <c r="AS114" s="53" t="str">
        <f t="shared" si="12"/>
        <v/>
      </c>
      <c r="AT114" s="53" t="str">
        <f t="shared" si="12"/>
        <v/>
      </c>
      <c r="AU114" s="53" t="str">
        <f t="shared" si="12"/>
        <v/>
      </c>
      <c r="AV114" s="53" t="str">
        <f t="shared" si="12"/>
        <v/>
      </c>
      <c r="AW114" s="53" t="str">
        <f t="shared" si="12"/>
        <v/>
      </c>
      <c r="AX114" s="53" t="str">
        <f t="shared" si="12"/>
        <v/>
      </c>
      <c r="AY114" s="53" t="str">
        <f t="shared" si="12"/>
        <v/>
      </c>
      <c r="AZ114" s="53" t="str">
        <f t="shared" si="12"/>
        <v/>
      </c>
      <c r="BA114" s="53" t="str">
        <f t="shared" si="12"/>
        <v/>
      </c>
      <c r="BB114" s="53" t="str">
        <f t="shared" si="12"/>
        <v/>
      </c>
      <c r="BC114" s="53" t="str">
        <f t="shared" si="12"/>
        <v/>
      </c>
      <c r="BD114" s="53" t="str">
        <f t="shared" si="12"/>
        <v/>
      </c>
      <c r="BE114" s="53" t="str">
        <f t="shared" si="12"/>
        <v/>
      </c>
      <c r="BF114" s="53" t="str">
        <f t="shared" si="12"/>
        <v/>
      </c>
      <c r="BG114" s="53" t="str">
        <f t="shared" si="12"/>
        <v/>
      </c>
      <c r="BH114" s="53" t="str">
        <f t="shared" si="12"/>
        <v/>
      </c>
      <c r="BI114" s="53" t="str">
        <f t="shared" si="12"/>
        <v/>
      </c>
      <c r="BJ114" s="53" t="str">
        <f t="shared" si="12"/>
        <v/>
      </c>
      <c r="BK114" s="53" t="str">
        <f t="shared" si="12"/>
        <v/>
      </c>
      <c r="BL114" s="53" t="str">
        <f t="shared" si="12"/>
        <v/>
      </c>
      <c r="BM114" s="53" t="str">
        <f t="shared" si="12"/>
        <v/>
      </c>
      <c r="BN114" s="53" t="str">
        <f t="shared" si="12"/>
        <v/>
      </c>
      <c r="BO114" s="53" t="str">
        <f t="shared" ref="BO114:DZ114" si="13">IF(BO5="","",IF(BO$5&lt;$A108-(3*$A$110),"Far Outlier Low",""))</f>
        <v/>
      </c>
      <c r="BP114" s="53" t="str">
        <f t="shared" si="13"/>
        <v/>
      </c>
      <c r="BQ114" s="53" t="str">
        <f t="shared" si="13"/>
        <v/>
      </c>
      <c r="BR114" s="53" t="str">
        <f t="shared" si="13"/>
        <v/>
      </c>
      <c r="BS114" s="53" t="str">
        <f t="shared" si="13"/>
        <v/>
      </c>
      <c r="BT114" s="53" t="str">
        <f t="shared" si="13"/>
        <v/>
      </c>
      <c r="BU114" s="53" t="str">
        <f t="shared" si="13"/>
        <v/>
      </c>
      <c r="BV114" s="53" t="str">
        <f t="shared" si="13"/>
        <v/>
      </c>
      <c r="BW114" s="53" t="str">
        <f t="shared" si="13"/>
        <v/>
      </c>
      <c r="BX114" s="53" t="str">
        <f t="shared" si="13"/>
        <v/>
      </c>
      <c r="BY114" s="53" t="str">
        <f t="shared" si="13"/>
        <v/>
      </c>
      <c r="BZ114" s="53" t="str">
        <f t="shared" si="13"/>
        <v/>
      </c>
      <c r="CA114" s="53" t="str">
        <f t="shared" si="13"/>
        <v/>
      </c>
      <c r="CB114" s="53" t="str">
        <f t="shared" si="13"/>
        <v/>
      </c>
      <c r="CC114" s="53" t="str">
        <f t="shared" si="13"/>
        <v/>
      </c>
      <c r="CD114" s="53" t="str">
        <f t="shared" si="13"/>
        <v/>
      </c>
      <c r="CE114" s="53" t="str">
        <f t="shared" si="13"/>
        <v/>
      </c>
      <c r="CF114" s="53" t="str">
        <f t="shared" si="13"/>
        <v/>
      </c>
      <c r="CG114" s="53" t="str">
        <f t="shared" si="13"/>
        <v/>
      </c>
      <c r="CH114" s="53" t="str">
        <f t="shared" si="13"/>
        <v/>
      </c>
      <c r="CI114" s="53" t="str">
        <f t="shared" si="13"/>
        <v/>
      </c>
      <c r="CJ114" s="53" t="str">
        <f t="shared" si="13"/>
        <v/>
      </c>
      <c r="CK114" s="53" t="str">
        <f t="shared" si="13"/>
        <v/>
      </c>
      <c r="CL114" s="53" t="str">
        <f t="shared" si="13"/>
        <v/>
      </c>
      <c r="CM114" s="53" t="str">
        <f t="shared" si="13"/>
        <v/>
      </c>
      <c r="CN114" s="53" t="str">
        <f t="shared" si="13"/>
        <v/>
      </c>
      <c r="CO114" s="53" t="str">
        <f t="shared" si="13"/>
        <v/>
      </c>
      <c r="CP114" s="53" t="str">
        <f t="shared" si="13"/>
        <v/>
      </c>
      <c r="CQ114" s="53" t="str">
        <f t="shared" si="13"/>
        <v/>
      </c>
      <c r="CR114" s="53" t="str">
        <f t="shared" si="13"/>
        <v/>
      </c>
      <c r="CS114" s="53" t="str">
        <f t="shared" si="13"/>
        <v/>
      </c>
      <c r="CT114" s="53" t="str">
        <f t="shared" si="13"/>
        <v/>
      </c>
      <c r="CU114" s="53" t="str">
        <f t="shared" si="13"/>
        <v/>
      </c>
      <c r="CV114" s="53" t="str">
        <f t="shared" si="13"/>
        <v/>
      </c>
      <c r="CW114" s="53" t="str">
        <f t="shared" si="13"/>
        <v/>
      </c>
      <c r="CX114" s="53" t="str">
        <f t="shared" si="13"/>
        <v/>
      </c>
      <c r="CY114" s="53" t="str">
        <f t="shared" si="13"/>
        <v/>
      </c>
      <c r="CZ114" s="53" t="str">
        <f t="shared" si="13"/>
        <v/>
      </c>
      <c r="DA114" s="53" t="str">
        <f t="shared" si="13"/>
        <v/>
      </c>
      <c r="DB114" s="53" t="str">
        <f t="shared" si="13"/>
        <v/>
      </c>
      <c r="DC114" s="53" t="str">
        <f t="shared" si="13"/>
        <v/>
      </c>
      <c r="DD114" s="53" t="str">
        <f t="shared" si="13"/>
        <v/>
      </c>
      <c r="DE114" s="53" t="str">
        <f t="shared" si="13"/>
        <v/>
      </c>
      <c r="DF114" s="53" t="str">
        <f t="shared" si="13"/>
        <v/>
      </c>
      <c r="DG114" s="53" t="str">
        <f t="shared" si="13"/>
        <v/>
      </c>
      <c r="DH114" s="53" t="str">
        <f t="shared" si="13"/>
        <v/>
      </c>
      <c r="DI114" s="53" t="str">
        <f t="shared" si="13"/>
        <v/>
      </c>
      <c r="DJ114" s="53" t="str">
        <f t="shared" si="13"/>
        <v/>
      </c>
      <c r="DK114" s="53" t="str">
        <f t="shared" si="13"/>
        <v/>
      </c>
      <c r="DL114" s="53" t="str">
        <f t="shared" si="13"/>
        <v/>
      </c>
      <c r="DM114" s="53" t="str">
        <f t="shared" si="13"/>
        <v/>
      </c>
      <c r="DN114" s="53" t="str">
        <f t="shared" si="13"/>
        <v/>
      </c>
      <c r="DO114" s="53" t="str">
        <f t="shared" si="13"/>
        <v/>
      </c>
      <c r="DP114" s="53" t="str">
        <f t="shared" si="13"/>
        <v/>
      </c>
      <c r="DQ114" s="53" t="str">
        <f t="shared" si="13"/>
        <v/>
      </c>
      <c r="DR114" s="53" t="str">
        <f t="shared" si="13"/>
        <v/>
      </c>
      <c r="DS114" s="53" t="str">
        <f t="shared" si="13"/>
        <v/>
      </c>
      <c r="DT114" s="53" t="str">
        <f t="shared" si="13"/>
        <v/>
      </c>
      <c r="DU114" s="53" t="str">
        <f t="shared" si="13"/>
        <v/>
      </c>
      <c r="DV114" s="53" t="str">
        <f t="shared" si="13"/>
        <v/>
      </c>
      <c r="DW114" s="53" t="str">
        <f t="shared" si="13"/>
        <v/>
      </c>
      <c r="DX114" s="53" t="str">
        <f t="shared" si="13"/>
        <v/>
      </c>
      <c r="DY114" s="53" t="str">
        <f t="shared" si="13"/>
        <v/>
      </c>
      <c r="DZ114" s="53" t="str">
        <f t="shared" si="13"/>
        <v/>
      </c>
      <c r="EA114" s="53" t="str">
        <f t="shared" ref="EA114:GG114" si="14">IF(EA5="","",IF(EA$5&lt;$A108-(3*$A$110),"Far Outlier Low",""))</f>
        <v/>
      </c>
      <c r="EB114" s="53" t="str">
        <f t="shared" si="14"/>
        <v/>
      </c>
      <c r="EC114" s="53" t="str">
        <f t="shared" si="14"/>
        <v/>
      </c>
      <c r="ED114" s="53" t="str">
        <f t="shared" si="14"/>
        <v/>
      </c>
      <c r="EE114" s="53" t="str">
        <f t="shared" si="14"/>
        <v/>
      </c>
      <c r="EF114" s="53" t="str">
        <f t="shared" si="14"/>
        <v/>
      </c>
      <c r="EG114" s="53" t="str">
        <f t="shared" si="14"/>
        <v/>
      </c>
      <c r="EH114" s="53" t="str">
        <f t="shared" si="14"/>
        <v/>
      </c>
      <c r="EI114" s="53" t="str">
        <f t="shared" si="14"/>
        <v/>
      </c>
      <c r="EJ114" s="53" t="str">
        <f t="shared" si="14"/>
        <v/>
      </c>
      <c r="EK114" s="53" t="str">
        <f t="shared" si="14"/>
        <v/>
      </c>
      <c r="EL114" s="53" t="str">
        <f t="shared" si="14"/>
        <v/>
      </c>
      <c r="EM114" s="53" t="str">
        <f t="shared" si="14"/>
        <v/>
      </c>
      <c r="EN114" s="53" t="str">
        <f t="shared" si="14"/>
        <v/>
      </c>
      <c r="EO114" s="53" t="str">
        <f t="shared" si="14"/>
        <v/>
      </c>
      <c r="EP114" s="53" t="str">
        <f t="shared" si="14"/>
        <v/>
      </c>
      <c r="EQ114" s="53" t="str">
        <f t="shared" si="14"/>
        <v/>
      </c>
      <c r="ER114" s="53" t="str">
        <f t="shared" si="14"/>
        <v/>
      </c>
      <c r="ES114" s="53" t="str">
        <f t="shared" si="14"/>
        <v/>
      </c>
      <c r="ET114" s="53" t="str">
        <f t="shared" si="14"/>
        <v/>
      </c>
      <c r="EU114" s="53" t="str">
        <f t="shared" si="14"/>
        <v/>
      </c>
      <c r="EV114" s="53" t="str">
        <f t="shared" si="14"/>
        <v/>
      </c>
      <c r="EW114" s="53" t="str">
        <f t="shared" si="14"/>
        <v/>
      </c>
      <c r="EX114" s="53" t="str">
        <f t="shared" si="14"/>
        <v/>
      </c>
      <c r="EY114" s="53" t="str">
        <f t="shared" si="14"/>
        <v/>
      </c>
      <c r="EZ114" s="53" t="str">
        <f t="shared" si="14"/>
        <v/>
      </c>
      <c r="FA114" s="53" t="str">
        <f t="shared" si="14"/>
        <v/>
      </c>
      <c r="FB114" s="53" t="str">
        <f t="shared" si="14"/>
        <v/>
      </c>
      <c r="FC114" s="53" t="str">
        <f t="shared" si="14"/>
        <v/>
      </c>
      <c r="FD114" s="53" t="str">
        <f t="shared" si="14"/>
        <v/>
      </c>
      <c r="FE114" s="53" t="str">
        <f t="shared" si="14"/>
        <v/>
      </c>
      <c r="FF114" s="53" t="str">
        <f t="shared" si="14"/>
        <v/>
      </c>
      <c r="FG114" s="53" t="str">
        <f t="shared" si="14"/>
        <v/>
      </c>
      <c r="FH114" s="53" t="str">
        <f t="shared" si="14"/>
        <v/>
      </c>
      <c r="FI114" s="53" t="str">
        <f t="shared" si="14"/>
        <v/>
      </c>
      <c r="FJ114" s="53" t="str">
        <f t="shared" si="14"/>
        <v/>
      </c>
      <c r="FK114" s="53" t="str">
        <f t="shared" si="14"/>
        <v/>
      </c>
      <c r="FL114" s="53" t="str">
        <f t="shared" si="14"/>
        <v/>
      </c>
      <c r="FM114" s="53" t="str">
        <f t="shared" si="14"/>
        <v/>
      </c>
      <c r="FN114" s="53" t="str">
        <f t="shared" si="14"/>
        <v/>
      </c>
      <c r="FO114" s="53" t="str">
        <f t="shared" si="14"/>
        <v/>
      </c>
      <c r="FP114" s="53" t="str">
        <f t="shared" si="14"/>
        <v/>
      </c>
      <c r="FQ114" s="53" t="str">
        <f t="shared" si="14"/>
        <v/>
      </c>
      <c r="FR114" s="53" t="str">
        <f t="shared" si="14"/>
        <v/>
      </c>
      <c r="FS114" s="53" t="str">
        <f t="shared" si="14"/>
        <v/>
      </c>
      <c r="FT114" s="53" t="str">
        <f t="shared" si="14"/>
        <v/>
      </c>
      <c r="FU114" s="53" t="str">
        <f t="shared" si="14"/>
        <v/>
      </c>
      <c r="FV114" s="53" t="str">
        <f t="shared" si="14"/>
        <v/>
      </c>
      <c r="FW114" s="53" t="str">
        <f t="shared" si="14"/>
        <v/>
      </c>
      <c r="FX114" s="53" t="str">
        <f t="shared" si="14"/>
        <v/>
      </c>
      <c r="FY114" s="53" t="str">
        <f t="shared" si="14"/>
        <v/>
      </c>
      <c r="FZ114" s="53" t="str">
        <f t="shared" si="14"/>
        <v/>
      </c>
      <c r="GA114" s="53" t="str">
        <f t="shared" si="14"/>
        <v/>
      </c>
      <c r="GB114" s="53" t="str">
        <f t="shared" si="14"/>
        <v/>
      </c>
      <c r="GC114" s="53" t="str">
        <f t="shared" si="14"/>
        <v/>
      </c>
      <c r="GD114" s="53" t="str">
        <f t="shared" si="14"/>
        <v/>
      </c>
      <c r="GE114" s="53" t="str">
        <f t="shared" si="14"/>
        <v/>
      </c>
      <c r="GF114" s="53" t="str">
        <f t="shared" si="14"/>
        <v/>
      </c>
      <c r="GG114" s="53" t="str">
        <f t="shared" si="14"/>
        <v/>
      </c>
    </row>
    <row r="115" spans="1:189">
      <c r="A115" s="53" t="s">
        <v>68</v>
      </c>
      <c r="B115" s="53" t="str">
        <f>IF(B5="","",IF(B$5&gt;$A109+(3*$A$110),"Far Outlier High",""))</f>
        <v/>
      </c>
      <c r="C115" s="53" t="str">
        <f t="shared" ref="C115:BN115" si="15">IF(C5="","",IF(C$5&gt;$A109+(3*$A$110),"Far Outlier High",""))</f>
        <v/>
      </c>
      <c r="D115" s="53" t="str">
        <f t="shared" si="15"/>
        <v/>
      </c>
      <c r="E115" s="53" t="str">
        <f t="shared" si="15"/>
        <v/>
      </c>
      <c r="F115" s="53" t="str">
        <f t="shared" si="15"/>
        <v/>
      </c>
      <c r="G115" s="53" t="str">
        <f t="shared" si="15"/>
        <v/>
      </c>
      <c r="H115" s="53" t="str">
        <f t="shared" si="15"/>
        <v/>
      </c>
      <c r="I115" s="53" t="str">
        <f t="shared" si="15"/>
        <v/>
      </c>
      <c r="J115" s="53" t="str">
        <f t="shared" si="15"/>
        <v/>
      </c>
      <c r="K115" s="53" t="str">
        <f t="shared" si="15"/>
        <v/>
      </c>
      <c r="L115" s="53" t="str">
        <f t="shared" si="15"/>
        <v/>
      </c>
      <c r="M115" s="53" t="str">
        <f t="shared" si="15"/>
        <v/>
      </c>
      <c r="N115" s="53" t="str">
        <f t="shared" si="15"/>
        <v/>
      </c>
      <c r="O115" s="53" t="str">
        <f t="shared" si="15"/>
        <v/>
      </c>
      <c r="P115" s="53" t="str">
        <f t="shared" si="15"/>
        <v/>
      </c>
      <c r="Q115" s="53" t="str">
        <f t="shared" si="15"/>
        <v/>
      </c>
      <c r="R115" s="53" t="str">
        <f t="shared" si="15"/>
        <v/>
      </c>
      <c r="S115" s="53" t="str">
        <f t="shared" si="15"/>
        <v/>
      </c>
      <c r="T115" s="53" t="str">
        <f t="shared" si="15"/>
        <v/>
      </c>
      <c r="U115" s="53" t="str">
        <f t="shared" si="15"/>
        <v/>
      </c>
      <c r="V115" s="53" t="str">
        <f t="shared" si="15"/>
        <v/>
      </c>
      <c r="W115" s="53" t="str">
        <f t="shared" si="15"/>
        <v/>
      </c>
      <c r="X115" s="53" t="str">
        <f t="shared" si="15"/>
        <v/>
      </c>
      <c r="Y115" s="53" t="str">
        <f t="shared" si="15"/>
        <v/>
      </c>
      <c r="Z115" s="53" t="str">
        <f t="shared" si="15"/>
        <v/>
      </c>
      <c r="AA115" s="53" t="str">
        <f t="shared" si="15"/>
        <v/>
      </c>
      <c r="AB115" s="53" t="str">
        <f t="shared" si="15"/>
        <v/>
      </c>
      <c r="AC115" s="53" t="str">
        <f t="shared" si="15"/>
        <v/>
      </c>
      <c r="AD115" s="53" t="str">
        <f t="shared" si="15"/>
        <v/>
      </c>
      <c r="AE115" s="53" t="str">
        <f t="shared" si="15"/>
        <v/>
      </c>
      <c r="AF115" s="53" t="str">
        <f t="shared" si="15"/>
        <v/>
      </c>
      <c r="AG115" s="53" t="str">
        <f t="shared" si="15"/>
        <v/>
      </c>
      <c r="AH115" s="53" t="str">
        <f t="shared" si="15"/>
        <v/>
      </c>
      <c r="AI115" s="53" t="str">
        <f t="shared" si="15"/>
        <v/>
      </c>
      <c r="AJ115" s="53" t="str">
        <f t="shared" si="15"/>
        <v/>
      </c>
      <c r="AK115" s="53" t="str">
        <f t="shared" si="15"/>
        <v/>
      </c>
      <c r="AL115" s="53" t="str">
        <f t="shared" si="15"/>
        <v/>
      </c>
      <c r="AM115" s="53" t="str">
        <f t="shared" si="15"/>
        <v/>
      </c>
      <c r="AN115" s="53" t="str">
        <f t="shared" si="15"/>
        <v/>
      </c>
      <c r="AO115" s="53" t="str">
        <f t="shared" si="15"/>
        <v/>
      </c>
      <c r="AP115" s="53" t="str">
        <f t="shared" si="15"/>
        <v/>
      </c>
      <c r="AQ115" s="53" t="str">
        <f t="shared" si="15"/>
        <v/>
      </c>
      <c r="AR115" s="53" t="str">
        <f t="shared" si="15"/>
        <v/>
      </c>
      <c r="AS115" s="53" t="str">
        <f t="shared" si="15"/>
        <v/>
      </c>
      <c r="AT115" s="53" t="str">
        <f t="shared" si="15"/>
        <v/>
      </c>
      <c r="AU115" s="53" t="str">
        <f t="shared" si="15"/>
        <v/>
      </c>
      <c r="AV115" s="53" t="str">
        <f t="shared" si="15"/>
        <v/>
      </c>
      <c r="AW115" s="53" t="str">
        <f t="shared" si="15"/>
        <v/>
      </c>
      <c r="AX115" s="53" t="str">
        <f t="shared" si="15"/>
        <v/>
      </c>
      <c r="AY115" s="53" t="str">
        <f t="shared" si="15"/>
        <v/>
      </c>
      <c r="AZ115" s="53" t="str">
        <f t="shared" si="15"/>
        <v/>
      </c>
      <c r="BA115" s="53" t="str">
        <f t="shared" si="15"/>
        <v/>
      </c>
      <c r="BB115" s="53" t="str">
        <f t="shared" si="15"/>
        <v/>
      </c>
      <c r="BC115" s="53" t="str">
        <f t="shared" si="15"/>
        <v/>
      </c>
      <c r="BD115" s="53" t="str">
        <f t="shared" si="15"/>
        <v/>
      </c>
      <c r="BE115" s="53" t="str">
        <f t="shared" si="15"/>
        <v/>
      </c>
      <c r="BF115" s="53" t="str">
        <f t="shared" si="15"/>
        <v/>
      </c>
      <c r="BG115" s="53" t="str">
        <f t="shared" si="15"/>
        <v/>
      </c>
      <c r="BH115" s="53" t="str">
        <f t="shared" si="15"/>
        <v/>
      </c>
      <c r="BI115" s="53" t="str">
        <f t="shared" si="15"/>
        <v/>
      </c>
      <c r="BJ115" s="53" t="str">
        <f t="shared" si="15"/>
        <v/>
      </c>
      <c r="BK115" s="53" t="str">
        <f t="shared" si="15"/>
        <v/>
      </c>
      <c r="BL115" s="53" t="str">
        <f t="shared" si="15"/>
        <v/>
      </c>
      <c r="BM115" s="53" t="str">
        <f t="shared" si="15"/>
        <v/>
      </c>
      <c r="BN115" s="53" t="str">
        <f t="shared" si="15"/>
        <v/>
      </c>
      <c r="BO115" s="53" t="str">
        <f t="shared" ref="BO115:DZ115" si="16">IF(BO5="","",IF(BO$5&gt;$A109+(3*$A$110),"Far Outlier High",""))</f>
        <v/>
      </c>
      <c r="BP115" s="53" t="str">
        <f t="shared" si="16"/>
        <v/>
      </c>
      <c r="BQ115" s="53" t="str">
        <f t="shared" si="16"/>
        <v/>
      </c>
      <c r="BR115" s="53" t="str">
        <f t="shared" si="16"/>
        <v/>
      </c>
      <c r="BS115" s="53" t="str">
        <f t="shared" si="16"/>
        <v/>
      </c>
      <c r="BT115" s="53" t="str">
        <f t="shared" si="16"/>
        <v/>
      </c>
      <c r="BU115" s="53" t="str">
        <f t="shared" si="16"/>
        <v/>
      </c>
      <c r="BV115" s="53" t="str">
        <f t="shared" si="16"/>
        <v/>
      </c>
      <c r="BW115" s="53" t="str">
        <f t="shared" si="16"/>
        <v/>
      </c>
      <c r="BX115" s="53" t="str">
        <f t="shared" si="16"/>
        <v/>
      </c>
      <c r="BY115" s="53" t="str">
        <f t="shared" si="16"/>
        <v/>
      </c>
      <c r="BZ115" s="53" t="str">
        <f t="shared" si="16"/>
        <v/>
      </c>
      <c r="CA115" s="53" t="str">
        <f t="shared" si="16"/>
        <v/>
      </c>
      <c r="CB115" s="53" t="str">
        <f t="shared" si="16"/>
        <v/>
      </c>
      <c r="CC115" s="53" t="str">
        <f t="shared" si="16"/>
        <v/>
      </c>
      <c r="CD115" s="53" t="str">
        <f t="shared" si="16"/>
        <v/>
      </c>
      <c r="CE115" s="53" t="str">
        <f t="shared" si="16"/>
        <v/>
      </c>
      <c r="CF115" s="53" t="str">
        <f t="shared" si="16"/>
        <v/>
      </c>
      <c r="CG115" s="53" t="str">
        <f t="shared" si="16"/>
        <v/>
      </c>
      <c r="CH115" s="53" t="str">
        <f t="shared" si="16"/>
        <v/>
      </c>
      <c r="CI115" s="53" t="str">
        <f t="shared" si="16"/>
        <v/>
      </c>
      <c r="CJ115" s="53" t="str">
        <f t="shared" si="16"/>
        <v/>
      </c>
      <c r="CK115" s="53" t="str">
        <f t="shared" si="16"/>
        <v/>
      </c>
      <c r="CL115" s="53" t="str">
        <f t="shared" si="16"/>
        <v/>
      </c>
      <c r="CM115" s="53" t="str">
        <f t="shared" si="16"/>
        <v/>
      </c>
      <c r="CN115" s="53" t="str">
        <f t="shared" si="16"/>
        <v/>
      </c>
      <c r="CO115" s="53" t="str">
        <f t="shared" si="16"/>
        <v/>
      </c>
      <c r="CP115" s="53" t="str">
        <f t="shared" si="16"/>
        <v/>
      </c>
      <c r="CQ115" s="53" t="str">
        <f t="shared" si="16"/>
        <v/>
      </c>
      <c r="CR115" s="53" t="str">
        <f t="shared" si="16"/>
        <v/>
      </c>
      <c r="CS115" s="53" t="str">
        <f t="shared" si="16"/>
        <v/>
      </c>
      <c r="CT115" s="53" t="str">
        <f t="shared" si="16"/>
        <v/>
      </c>
      <c r="CU115" s="53" t="str">
        <f t="shared" si="16"/>
        <v/>
      </c>
      <c r="CV115" s="53" t="str">
        <f t="shared" si="16"/>
        <v/>
      </c>
      <c r="CW115" s="53" t="str">
        <f t="shared" si="16"/>
        <v/>
      </c>
      <c r="CX115" s="53" t="str">
        <f t="shared" si="16"/>
        <v/>
      </c>
      <c r="CY115" s="53" t="str">
        <f t="shared" si="16"/>
        <v/>
      </c>
      <c r="CZ115" s="53" t="str">
        <f t="shared" si="16"/>
        <v/>
      </c>
      <c r="DA115" s="53" t="str">
        <f t="shared" si="16"/>
        <v/>
      </c>
      <c r="DB115" s="53" t="str">
        <f t="shared" si="16"/>
        <v/>
      </c>
      <c r="DC115" s="53" t="str">
        <f t="shared" si="16"/>
        <v/>
      </c>
      <c r="DD115" s="53" t="str">
        <f t="shared" si="16"/>
        <v/>
      </c>
      <c r="DE115" s="53" t="str">
        <f t="shared" si="16"/>
        <v/>
      </c>
      <c r="DF115" s="53" t="str">
        <f t="shared" si="16"/>
        <v/>
      </c>
      <c r="DG115" s="53" t="str">
        <f t="shared" si="16"/>
        <v/>
      </c>
      <c r="DH115" s="53" t="str">
        <f t="shared" si="16"/>
        <v/>
      </c>
      <c r="DI115" s="53" t="str">
        <f t="shared" si="16"/>
        <v/>
      </c>
      <c r="DJ115" s="53" t="str">
        <f t="shared" si="16"/>
        <v/>
      </c>
      <c r="DK115" s="53" t="str">
        <f t="shared" si="16"/>
        <v/>
      </c>
      <c r="DL115" s="53" t="str">
        <f t="shared" si="16"/>
        <v/>
      </c>
      <c r="DM115" s="53" t="str">
        <f t="shared" si="16"/>
        <v/>
      </c>
      <c r="DN115" s="53" t="str">
        <f t="shared" si="16"/>
        <v/>
      </c>
      <c r="DO115" s="53" t="str">
        <f t="shared" si="16"/>
        <v/>
      </c>
      <c r="DP115" s="53" t="str">
        <f t="shared" si="16"/>
        <v/>
      </c>
      <c r="DQ115" s="53" t="str">
        <f t="shared" si="16"/>
        <v/>
      </c>
      <c r="DR115" s="53" t="str">
        <f t="shared" si="16"/>
        <v/>
      </c>
      <c r="DS115" s="53" t="str">
        <f t="shared" si="16"/>
        <v/>
      </c>
      <c r="DT115" s="53" t="str">
        <f t="shared" si="16"/>
        <v/>
      </c>
      <c r="DU115" s="53" t="str">
        <f t="shared" si="16"/>
        <v/>
      </c>
      <c r="DV115" s="53" t="str">
        <f t="shared" si="16"/>
        <v/>
      </c>
      <c r="DW115" s="53" t="str">
        <f t="shared" si="16"/>
        <v/>
      </c>
      <c r="DX115" s="53" t="str">
        <f t="shared" si="16"/>
        <v/>
      </c>
      <c r="DY115" s="53" t="str">
        <f t="shared" si="16"/>
        <v/>
      </c>
      <c r="DZ115" s="53" t="str">
        <f t="shared" si="16"/>
        <v/>
      </c>
      <c r="EA115" s="53" t="str">
        <f t="shared" ref="EA115:GG115" si="17">IF(EA5="","",IF(EA$5&gt;$A109+(3*$A$110),"Far Outlier High",""))</f>
        <v/>
      </c>
      <c r="EB115" s="53" t="str">
        <f t="shared" si="17"/>
        <v/>
      </c>
      <c r="EC115" s="53" t="str">
        <f t="shared" si="17"/>
        <v/>
      </c>
      <c r="ED115" s="53" t="str">
        <f t="shared" si="17"/>
        <v/>
      </c>
      <c r="EE115" s="53" t="str">
        <f t="shared" si="17"/>
        <v/>
      </c>
      <c r="EF115" s="53" t="str">
        <f t="shared" si="17"/>
        <v/>
      </c>
      <c r="EG115" s="53" t="str">
        <f t="shared" si="17"/>
        <v/>
      </c>
      <c r="EH115" s="53" t="str">
        <f t="shared" si="17"/>
        <v/>
      </c>
      <c r="EI115" s="53" t="str">
        <f t="shared" si="17"/>
        <v/>
      </c>
      <c r="EJ115" s="53" t="str">
        <f t="shared" si="17"/>
        <v/>
      </c>
      <c r="EK115" s="53" t="str">
        <f t="shared" si="17"/>
        <v/>
      </c>
      <c r="EL115" s="53" t="str">
        <f t="shared" si="17"/>
        <v/>
      </c>
      <c r="EM115" s="53" t="str">
        <f t="shared" si="17"/>
        <v/>
      </c>
      <c r="EN115" s="53" t="str">
        <f t="shared" si="17"/>
        <v/>
      </c>
      <c r="EO115" s="53" t="str">
        <f t="shared" si="17"/>
        <v/>
      </c>
      <c r="EP115" s="53" t="str">
        <f t="shared" si="17"/>
        <v/>
      </c>
      <c r="EQ115" s="53" t="str">
        <f t="shared" si="17"/>
        <v/>
      </c>
      <c r="ER115" s="53" t="str">
        <f t="shared" si="17"/>
        <v/>
      </c>
      <c r="ES115" s="53" t="str">
        <f t="shared" si="17"/>
        <v/>
      </c>
      <c r="ET115" s="53" t="str">
        <f t="shared" si="17"/>
        <v/>
      </c>
      <c r="EU115" s="53" t="str">
        <f t="shared" si="17"/>
        <v/>
      </c>
      <c r="EV115" s="53" t="str">
        <f t="shared" si="17"/>
        <v/>
      </c>
      <c r="EW115" s="53" t="str">
        <f t="shared" si="17"/>
        <v/>
      </c>
      <c r="EX115" s="53" t="str">
        <f t="shared" si="17"/>
        <v/>
      </c>
      <c r="EY115" s="53" t="str">
        <f t="shared" si="17"/>
        <v/>
      </c>
      <c r="EZ115" s="53" t="str">
        <f t="shared" si="17"/>
        <v/>
      </c>
      <c r="FA115" s="53" t="str">
        <f t="shared" si="17"/>
        <v/>
      </c>
      <c r="FB115" s="53" t="str">
        <f t="shared" si="17"/>
        <v/>
      </c>
      <c r="FC115" s="53" t="str">
        <f t="shared" si="17"/>
        <v/>
      </c>
      <c r="FD115" s="53" t="str">
        <f t="shared" si="17"/>
        <v/>
      </c>
      <c r="FE115" s="53" t="str">
        <f t="shared" si="17"/>
        <v/>
      </c>
      <c r="FF115" s="53" t="str">
        <f t="shared" si="17"/>
        <v/>
      </c>
      <c r="FG115" s="53" t="str">
        <f t="shared" si="17"/>
        <v/>
      </c>
      <c r="FH115" s="53" t="str">
        <f t="shared" si="17"/>
        <v/>
      </c>
      <c r="FI115" s="53" t="str">
        <f t="shared" si="17"/>
        <v/>
      </c>
      <c r="FJ115" s="53" t="str">
        <f t="shared" si="17"/>
        <v/>
      </c>
      <c r="FK115" s="53" t="str">
        <f t="shared" si="17"/>
        <v/>
      </c>
      <c r="FL115" s="53" t="str">
        <f t="shared" si="17"/>
        <v/>
      </c>
      <c r="FM115" s="53" t="str">
        <f t="shared" si="17"/>
        <v/>
      </c>
      <c r="FN115" s="53" t="str">
        <f t="shared" si="17"/>
        <v/>
      </c>
      <c r="FO115" s="53" t="str">
        <f t="shared" si="17"/>
        <v/>
      </c>
      <c r="FP115" s="53" t="str">
        <f t="shared" si="17"/>
        <v/>
      </c>
      <c r="FQ115" s="53" t="str">
        <f t="shared" si="17"/>
        <v/>
      </c>
      <c r="FR115" s="53" t="str">
        <f t="shared" si="17"/>
        <v/>
      </c>
      <c r="FS115" s="53" t="str">
        <f t="shared" si="17"/>
        <v/>
      </c>
      <c r="FT115" s="53" t="str">
        <f t="shared" si="17"/>
        <v/>
      </c>
      <c r="FU115" s="53" t="str">
        <f t="shared" si="17"/>
        <v/>
      </c>
      <c r="FV115" s="53" t="str">
        <f t="shared" si="17"/>
        <v/>
      </c>
      <c r="FW115" s="53" t="str">
        <f t="shared" si="17"/>
        <v/>
      </c>
      <c r="FX115" s="53" t="str">
        <f t="shared" si="17"/>
        <v/>
      </c>
      <c r="FY115" s="53" t="str">
        <f t="shared" si="17"/>
        <v/>
      </c>
      <c r="FZ115" s="53" t="str">
        <f t="shared" si="17"/>
        <v/>
      </c>
      <c r="GA115" s="53" t="str">
        <f t="shared" si="17"/>
        <v/>
      </c>
      <c r="GB115" s="53" t="str">
        <f t="shared" si="17"/>
        <v/>
      </c>
      <c r="GC115" s="53" t="str">
        <f t="shared" si="17"/>
        <v/>
      </c>
      <c r="GD115" s="53" t="str">
        <f t="shared" si="17"/>
        <v/>
      </c>
      <c r="GE115" s="53" t="str">
        <f t="shared" si="17"/>
        <v/>
      </c>
      <c r="GF115" s="53" t="str">
        <f t="shared" si="17"/>
        <v/>
      </c>
      <c r="GG115" s="53" t="str">
        <f t="shared" si="17"/>
        <v/>
      </c>
    </row>
    <row r="116" spans="1:189">
      <c r="A116" s="53" t="s">
        <v>69</v>
      </c>
      <c r="B116" s="53" t="str">
        <f>IF(B5="","",IF(B$5&lt;$A108-(1.5*$A$110),"Near Outlier Low",""))</f>
        <v/>
      </c>
      <c r="C116" s="53" t="str">
        <f t="shared" ref="C116:BN116" si="18">IF(C5="","",IF(C$5&lt;$A108-(1.5*$A$110),"Near Outlier Low",""))</f>
        <v/>
      </c>
      <c r="D116" s="53" t="str">
        <f t="shared" si="18"/>
        <v/>
      </c>
      <c r="E116" s="53" t="str">
        <f t="shared" si="18"/>
        <v/>
      </c>
      <c r="F116" s="53" t="str">
        <f t="shared" si="18"/>
        <v/>
      </c>
      <c r="G116" s="53" t="str">
        <f t="shared" si="18"/>
        <v/>
      </c>
      <c r="H116" s="53" t="str">
        <f t="shared" si="18"/>
        <v/>
      </c>
      <c r="I116" s="53" t="str">
        <f t="shared" si="18"/>
        <v/>
      </c>
      <c r="J116" s="53" t="str">
        <f t="shared" si="18"/>
        <v/>
      </c>
      <c r="K116" s="53" t="str">
        <f t="shared" si="18"/>
        <v/>
      </c>
      <c r="L116" s="53" t="str">
        <f t="shared" si="18"/>
        <v/>
      </c>
      <c r="M116" s="53" t="str">
        <f t="shared" si="18"/>
        <v/>
      </c>
      <c r="N116" s="53" t="str">
        <f t="shared" si="18"/>
        <v/>
      </c>
      <c r="O116" s="53" t="str">
        <f t="shared" si="18"/>
        <v/>
      </c>
      <c r="P116" s="53" t="str">
        <f t="shared" si="18"/>
        <v/>
      </c>
      <c r="Q116" s="53" t="str">
        <f t="shared" si="18"/>
        <v/>
      </c>
      <c r="R116" s="53" t="str">
        <f t="shared" si="18"/>
        <v/>
      </c>
      <c r="S116" s="53" t="str">
        <f t="shared" si="18"/>
        <v/>
      </c>
      <c r="T116" s="53" t="str">
        <f t="shared" si="18"/>
        <v/>
      </c>
      <c r="U116" s="53" t="str">
        <f t="shared" si="18"/>
        <v/>
      </c>
      <c r="V116" s="53" t="str">
        <f t="shared" si="18"/>
        <v/>
      </c>
      <c r="W116" s="53" t="str">
        <f t="shared" si="18"/>
        <v/>
      </c>
      <c r="X116" s="53" t="str">
        <f t="shared" si="18"/>
        <v/>
      </c>
      <c r="Y116" s="53" t="str">
        <f t="shared" si="18"/>
        <v/>
      </c>
      <c r="Z116" s="53" t="str">
        <f t="shared" si="18"/>
        <v/>
      </c>
      <c r="AA116" s="53" t="str">
        <f t="shared" si="18"/>
        <v/>
      </c>
      <c r="AB116" s="53" t="str">
        <f t="shared" si="18"/>
        <v/>
      </c>
      <c r="AC116" s="53" t="str">
        <f t="shared" si="18"/>
        <v/>
      </c>
      <c r="AD116" s="53" t="str">
        <f t="shared" si="18"/>
        <v/>
      </c>
      <c r="AE116" s="53" t="str">
        <f t="shared" si="18"/>
        <v/>
      </c>
      <c r="AF116" s="53" t="str">
        <f t="shared" si="18"/>
        <v/>
      </c>
      <c r="AG116" s="53" t="str">
        <f t="shared" si="18"/>
        <v/>
      </c>
      <c r="AH116" s="53" t="str">
        <f t="shared" si="18"/>
        <v/>
      </c>
      <c r="AI116" s="53" t="str">
        <f t="shared" si="18"/>
        <v/>
      </c>
      <c r="AJ116" s="53" t="str">
        <f t="shared" si="18"/>
        <v/>
      </c>
      <c r="AK116" s="53" t="str">
        <f t="shared" si="18"/>
        <v/>
      </c>
      <c r="AL116" s="53" t="str">
        <f t="shared" si="18"/>
        <v/>
      </c>
      <c r="AM116" s="53" t="str">
        <f t="shared" si="18"/>
        <v/>
      </c>
      <c r="AN116" s="53" t="str">
        <f t="shared" si="18"/>
        <v/>
      </c>
      <c r="AO116" s="53" t="str">
        <f t="shared" si="18"/>
        <v/>
      </c>
      <c r="AP116" s="53" t="str">
        <f t="shared" si="18"/>
        <v/>
      </c>
      <c r="AQ116" s="53" t="str">
        <f t="shared" si="18"/>
        <v/>
      </c>
      <c r="AR116" s="53" t="str">
        <f t="shared" si="18"/>
        <v/>
      </c>
      <c r="AS116" s="53" t="str">
        <f t="shared" si="18"/>
        <v/>
      </c>
      <c r="AT116" s="53" t="str">
        <f t="shared" si="18"/>
        <v/>
      </c>
      <c r="AU116" s="53" t="str">
        <f t="shared" si="18"/>
        <v/>
      </c>
      <c r="AV116" s="53" t="str">
        <f t="shared" si="18"/>
        <v/>
      </c>
      <c r="AW116" s="53" t="str">
        <f t="shared" si="18"/>
        <v/>
      </c>
      <c r="AX116" s="53" t="str">
        <f t="shared" si="18"/>
        <v/>
      </c>
      <c r="AY116" s="53" t="str">
        <f t="shared" si="18"/>
        <v/>
      </c>
      <c r="AZ116" s="53" t="str">
        <f t="shared" si="18"/>
        <v/>
      </c>
      <c r="BA116" s="53" t="str">
        <f t="shared" si="18"/>
        <v/>
      </c>
      <c r="BB116" s="53" t="str">
        <f t="shared" si="18"/>
        <v/>
      </c>
      <c r="BC116" s="53" t="str">
        <f t="shared" si="18"/>
        <v/>
      </c>
      <c r="BD116" s="53" t="str">
        <f t="shared" si="18"/>
        <v/>
      </c>
      <c r="BE116" s="53" t="str">
        <f t="shared" si="18"/>
        <v/>
      </c>
      <c r="BF116" s="53" t="str">
        <f t="shared" si="18"/>
        <v/>
      </c>
      <c r="BG116" s="53" t="str">
        <f t="shared" si="18"/>
        <v/>
      </c>
      <c r="BH116" s="53" t="str">
        <f t="shared" si="18"/>
        <v/>
      </c>
      <c r="BI116" s="53" t="str">
        <f t="shared" si="18"/>
        <v/>
      </c>
      <c r="BJ116" s="53" t="str">
        <f t="shared" si="18"/>
        <v/>
      </c>
      <c r="BK116" s="53" t="str">
        <f t="shared" si="18"/>
        <v/>
      </c>
      <c r="BL116" s="53" t="str">
        <f t="shared" si="18"/>
        <v/>
      </c>
      <c r="BM116" s="53" t="str">
        <f t="shared" si="18"/>
        <v/>
      </c>
      <c r="BN116" s="53" t="str">
        <f t="shared" si="18"/>
        <v/>
      </c>
      <c r="BO116" s="53" t="str">
        <f t="shared" ref="BO116:DZ116" si="19">IF(BO5="","",IF(BO$5&lt;$A108-(1.5*$A$110),"Near Outlier Low",""))</f>
        <v/>
      </c>
      <c r="BP116" s="53" t="str">
        <f t="shared" si="19"/>
        <v/>
      </c>
      <c r="BQ116" s="53" t="str">
        <f t="shared" si="19"/>
        <v/>
      </c>
      <c r="BR116" s="53" t="str">
        <f t="shared" si="19"/>
        <v/>
      </c>
      <c r="BS116" s="53" t="str">
        <f t="shared" si="19"/>
        <v/>
      </c>
      <c r="BT116" s="53" t="str">
        <f t="shared" si="19"/>
        <v/>
      </c>
      <c r="BU116" s="53" t="str">
        <f t="shared" si="19"/>
        <v/>
      </c>
      <c r="BV116" s="53" t="str">
        <f t="shared" si="19"/>
        <v/>
      </c>
      <c r="BW116" s="53" t="str">
        <f t="shared" si="19"/>
        <v/>
      </c>
      <c r="BX116" s="53" t="str">
        <f t="shared" si="19"/>
        <v/>
      </c>
      <c r="BY116" s="53" t="str">
        <f t="shared" si="19"/>
        <v/>
      </c>
      <c r="BZ116" s="53" t="str">
        <f t="shared" si="19"/>
        <v/>
      </c>
      <c r="CA116" s="53" t="str">
        <f t="shared" si="19"/>
        <v/>
      </c>
      <c r="CB116" s="53" t="str">
        <f t="shared" si="19"/>
        <v/>
      </c>
      <c r="CC116" s="53" t="str">
        <f t="shared" si="19"/>
        <v/>
      </c>
      <c r="CD116" s="53" t="str">
        <f t="shared" si="19"/>
        <v/>
      </c>
      <c r="CE116" s="53" t="str">
        <f t="shared" si="19"/>
        <v/>
      </c>
      <c r="CF116" s="53" t="str">
        <f t="shared" si="19"/>
        <v/>
      </c>
      <c r="CG116" s="53" t="str">
        <f t="shared" si="19"/>
        <v/>
      </c>
      <c r="CH116" s="53" t="str">
        <f t="shared" si="19"/>
        <v/>
      </c>
      <c r="CI116" s="53" t="str">
        <f t="shared" si="19"/>
        <v/>
      </c>
      <c r="CJ116" s="53" t="str">
        <f t="shared" si="19"/>
        <v/>
      </c>
      <c r="CK116" s="53" t="str">
        <f t="shared" si="19"/>
        <v/>
      </c>
      <c r="CL116" s="53" t="str">
        <f t="shared" si="19"/>
        <v/>
      </c>
      <c r="CM116" s="53" t="str">
        <f t="shared" si="19"/>
        <v/>
      </c>
      <c r="CN116" s="53" t="str">
        <f t="shared" si="19"/>
        <v/>
      </c>
      <c r="CO116" s="53" t="str">
        <f t="shared" si="19"/>
        <v/>
      </c>
      <c r="CP116" s="53" t="str">
        <f t="shared" si="19"/>
        <v/>
      </c>
      <c r="CQ116" s="53" t="str">
        <f t="shared" si="19"/>
        <v/>
      </c>
      <c r="CR116" s="53" t="str">
        <f t="shared" si="19"/>
        <v/>
      </c>
      <c r="CS116" s="53" t="str">
        <f t="shared" si="19"/>
        <v/>
      </c>
      <c r="CT116" s="53" t="str">
        <f t="shared" si="19"/>
        <v/>
      </c>
      <c r="CU116" s="53" t="str">
        <f t="shared" si="19"/>
        <v/>
      </c>
      <c r="CV116" s="53" t="str">
        <f t="shared" si="19"/>
        <v/>
      </c>
      <c r="CW116" s="53" t="str">
        <f t="shared" si="19"/>
        <v/>
      </c>
      <c r="CX116" s="53" t="str">
        <f t="shared" si="19"/>
        <v/>
      </c>
      <c r="CY116" s="53" t="str">
        <f t="shared" si="19"/>
        <v/>
      </c>
      <c r="CZ116" s="53" t="str">
        <f t="shared" si="19"/>
        <v/>
      </c>
      <c r="DA116" s="53" t="str">
        <f t="shared" si="19"/>
        <v/>
      </c>
      <c r="DB116" s="53" t="str">
        <f t="shared" si="19"/>
        <v/>
      </c>
      <c r="DC116" s="53" t="str">
        <f t="shared" si="19"/>
        <v/>
      </c>
      <c r="DD116" s="53" t="str">
        <f t="shared" si="19"/>
        <v/>
      </c>
      <c r="DE116" s="53" t="str">
        <f t="shared" si="19"/>
        <v/>
      </c>
      <c r="DF116" s="53" t="str">
        <f t="shared" si="19"/>
        <v/>
      </c>
      <c r="DG116" s="53" t="str">
        <f t="shared" si="19"/>
        <v/>
      </c>
      <c r="DH116" s="53" t="str">
        <f t="shared" si="19"/>
        <v/>
      </c>
      <c r="DI116" s="53" t="str">
        <f t="shared" si="19"/>
        <v/>
      </c>
      <c r="DJ116" s="53" t="str">
        <f t="shared" si="19"/>
        <v/>
      </c>
      <c r="DK116" s="53" t="str">
        <f t="shared" si="19"/>
        <v/>
      </c>
      <c r="DL116" s="53" t="str">
        <f t="shared" si="19"/>
        <v/>
      </c>
      <c r="DM116" s="53" t="str">
        <f t="shared" si="19"/>
        <v/>
      </c>
      <c r="DN116" s="53" t="str">
        <f t="shared" si="19"/>
        <v/>
      </c>
      <c r="DO116" s="53" t="str">
        <f t="shared" si="19"/>
        <v/>
      </c>
      <c r="DP116" s="53" t="str">
        <f t="shared" si="19"/>
        <v/>
      </c>
      <c r="DQ116" s="53" t="str">
        <f t="shared" si="19"/>
        <v/>
      </c>
      <c r="DR116" s="53" t="str">
        <f t="shared" si="19"/>
        <v/>
      </c>
      <c r="DS116" s="53" t="str">
        <f t="shared" si="19"/>
        <v/>
      </c>
      <c r="DT116" s="53" t="str">
        <f t="shared" si="19"/>
        <v/>
      </c>
      <c r="DU116" s="53" t="str">
        <f t="shared" si="19"/>
        <v/>
      </c>
      <c r="DV116" s="53" t="str">
        <f t="shared" si="19"/>
        <v/>
      </c>
      <c r="DW116" s="53" t="str">
        <f t="shared" si="19"/>
        <v/>
      </c>
      <c r="DX116" s="53" t="str">
        <f t="shared" si="19"/>
        <v/>
      </c>
      <c r="DY116" s="53" t="str">
        <f t="shared" si="19"/>
        <v/>
      </c>
      <c r="DZ116" s="53" t="str">
        <f t="shared" si="19"/>
        <v/>
      </c>
      <c r="EA116" s="53" t="str">
        <f t="shared" ref="EA116:GG116" si="20">IF(EA5="","",IF(EA$5&lt;$A108-(1.5*$A$110),"Near Outlier Low",""))</f>
        <v/>
      </c>
      <c r="EB116" s="53" t="str">
        <f t="shared" si="20"/>
        <v/>
      </c>
      <c r="EC116" s="53" t="str">
        <f t="shared" si="20"/>
        <v/>
      </c>
      <c r="ED116" s="53" t="str">
        <f t="shared" si="20"/>
        <v/>
      </c>
      <c r="EE116" s="53" t="str">
        <f t="shared" si="20"/>
        <v/>
      </c>
      <c r="EF116" s="53" t="str">
        <f t="shared" si="20"/>
        <v/>
      </c>
      <c r="EG116" s="53" t="str">
        <f t="shared" si="20"/>
        <v/>
      </c>
      <c r="EH116" s="53" t="str">
        <f t="shared" si="20"/>
        <v/>
      </c>
      <c r="EI116" s="53" t="str">
        <f t="shared" si="20"/>
        <v/>
      </c>
      <c r="EJ116" s="53" t="str">
        <f t="shared" si="20"/>
        <v/>
      </c>
      <c r="EK116" s="53" t="str">
        <f t="shared" si="20"/>
        <v/>
      </c>
      <c r="EL116" s="53" t="str">
        <f t="shared" si="20"/>
        <v/>
      </c>
      <c r="EM116" s="53" t="str">
        <f t="shared" si="20"/>
        <v/>
      </c>
      <c r="EN116" s="53" t="str">
        <f t="shared" si="20"/>
        <v/>
      </c>
      <c r="EO116" s="53" t="str">
        <f t="shared" si="20"/>
        <v/>
      </c>
      <c r="EP116" s="53" t="str">
        <f t="shared" si="20"/>
        <v/>
      </c>
      <c r="EQ116" s="53" t="str">
        <f t="shared" si="20"/>
        <v/>
      </c>
      <c r="ER116" s="53" t="str">
        <f t="shared" si="20"/>
        <v/>
      </c>
      <c r="ES116" s="53" t="str">
        <f t="shared" si="20"/>
        <v/>
      </c>
      <c r="ET116" s="53" t="str">
        <f t="shared" si="20"/>
        <v/>
      </c>
      <c r="EU116" s="53" t="str">
        <f t="shared" si="20"/>
        <v/>
      </c>
      <c r="EV116" s="53" t="str">
        <f t="shared" si="20"/>
        <v/>
      </c>
      <c r="EW116" s="53" t="str">
        <f t="shared" si="20"/>
        <v/>
      </c>
      <c r="EX116" s="53" t="str">
        <f t="shared" si="20"/>
        <v/>
      </c>
      <c r="EY116" s="53" t="str">
        <f t="shared" si="20"/>
        <v/>
      </c>
      <c r="EZ116" s="53" t="str">
        <f t="shared" si="20"/>
        <v/>
      </c>
      <c r="FA116" s="53" t="str">
        <f t="shared" si="20"/>
        <v/>
      </c>
      <c r="FB116" s="53" t="str">
        <f t="shared" si="20"/>
        <v/>
      </c>
      <c r="FC116" s="53" t="str">
        <f t="shared" si="20"/>
        <v/>
      </c>
      <c r="FD116" s="53" t="str">
        <f t="shared" si="20"/>
        <v/>
      </c>
      <c r="FE116" s="53" t="str">
        <f t="shared" si="20"/>
        <v/>
      </c>
      <c r="FF116" s="53" t="str">
        <f t="shared" si="20"/>
        <v/>
      </c>
      <c r="FG116" s="53" t="str">
        <f t="shared" si="20"/>
        <v/>
      </c>
      <c r="FH116" s="53" t="str">
        <f t="shared" si="20"/>
        <v/>
      </c>
      <c r="FI116" s="53" t="str">
        <f t="shared" si="20"/>
        <v/>
      </c>
      <c r="FJ116" s="53" t="str">
        <f t="shared" si="20"/>
        <v/>
      </c>
      <c r="FK116" s="53" t="str">
        <f t="shared" si="20"/>
        <v/>
      </c>
      <c r="FL116" s="53" t="str">
        <f t="shared" si="20"/>
        <v/>
      </c>
      <c r="FM116" s="53" t="str">
        <f t="shared" si="20"/>
        <v/>
      </c>
      <c r="FN116" s="53" t="str">
        <f t="shared" si="20"/>
        <v/>
      </c>
      <c r="FO116" s="53" t="str">
        <f t="shared" si="20"/>
        <v/>
      </c>
      <c r="FP116" s="53" t="str">
        <f t="shared" si="20"/>
        <v/>
      </c>
      <c r="FQ116" s="53" t="str">
        <f t="shared" si="20"/>
        <v/>
      </c>
      <c r="FR116" s="53" t="str">
        <f t="shared" si="20"/>
        <v/>
      </c>
      <c r="FS116" s="53" t="str">
        <f t="shared" si="20"/>
        <v/>
      </c>
      <c r="FT116" s="53" t="str">
        <f t="shared" si="20"/>
        <v/>
      </c>
      <c r="FU116" s="53" t="str">
        <f t="shared" si="20"/>
        <v/>
      </c>
      <c r="FV116" s="53" t="str">
        <f t="shared" si="20"/>
        <v/>
      </c>
      <c r="FW116" s="53" t="str">
        <f t="shared" si="20"/>
        <v/>
      </c>
      <c r="FX116" s="53" t="str">
        <f t="shared" si="20"/>
        <v/>
      </c>
      <c r="FY116" s="53" t="str">
        <f t="shared" si="20"/>
        <v/>
      </c>
      <c r="FZ116" s="53" t="str">
        <f t="shared" si="20"/>
        <v/>
      </c>
      <c r="GA116" s="53" t="str">
        <f t="shared" si="20"/>
        <v/>
      </c>
      <c r="GB116" s="53" t="str">
        <f t="shared" si="20"/>
        <v/>
      </c>
      <c r="GC116" s="53" t="str">
        <f t="shared" si="20"/>
        <v/>
      </c>
      <c r="GD116" s="53" t="str">
        <f t="shared" si="20"/>
        <v/>
      </c>
      <c r="GE116" s="53" t="str">
        <f t="shared" si="20"/>
        <v/>
      </c>
      <c r="GF116" s="53" t="str">
        <f t="shared" si="20"/>
        <v/>
      </c>
      <c r="GG116" s="53" t="str">
        <f t="shared" si="20"/>
        <v/>
      </c>
    </row>
    <row r="117" spans="1:189">
      <c r="A117" s="53" t="s">
        <v>70</v>
      </c>
      <c r="B117" s="53" t="str">
        <f>IF(B5="","",IF(B$5&gt;$A109+(1.5*$A$110),"Near Outlier High",""))</f>
        <v/>
      </c>
      <c r="C117" s="53" t="str">
        <f t="shared" ref="C117:BN117" si="21">IF(C5="","",IF(C$5&gt;$A109+(1.5*$A$110),"Near Outlier High",""))</f>
        <v/>
      </c>
      <c r="D117" s="53" t="str">
        <f t="shared" si="21"/>
        <v/>
      </c>
      <c r="E117" s="53" t="str">
        <f t="shared" si="21"/>
        <v/>
      </c>
      <c r="F117" s="53" t="str">
        <f t="shared" si="21"/>
        <v/>
      </c>
      <c r="G117" s="53" t="str">
        <f t="shared" si="21"/>
        <v/>
      </c>
      <c r="H117" s="53" t="str">
        <f t="shared" si="21"/>
        <v/>
      </c>
      <c r="I117" s="53" t="str">
        <f t="shared" si="21"/>
        <v/>
      </c>
      <c r="J117" s="53" t="str">
        <f t="shared" si="21"/>
        <v/>
      </c>
      <c r="K117" s="53" t="str">
        <f t="shared" si="21"/>
        <v/>
      </c>
      <c r="L117" s="53" t="str">
        <f t="shared" si="21"/>
        <v/>
      </c>
      <c r="M117" s="53" t="str">
        <f t="shared" si="21"/>
        <v/>
      </c>
      <c r="N117" s="53" t="str">
        <f t="shared" si="21"/>
        <v/>
      </c>
      <c r="O117" s="53" t="str">
        <f t="shared" si="21"/>
        <v/>
      </c>
      <c r="P117" s="53" t="str">
        <f t="shared" si="21"/>
        <v/>
      </c>
      <c r="Q117" s="53" t="str">
        <f t="shared" si="21"/>
        <v/>
      </c>
      <c r="R117" s="53" t="str">
        <f t="shared" si="21"/>
        <v/>
      </c>
      <c r="S117" s="53" t="str">
        <f t="shared" si="21"/>
        <v/>
      </c>
      <c r="T117" s="53" t="str">
        <f t="shared" si="21"/>
        <v/>
      </c>
      <c r="U117" s="53" t="str">
        <f t="shared" si="21"/>
        <v/>
      </c>
      <c r="V117" s="53" t="str">
        <f t="shared" si="21"/>
        <v/>
      </c>
      <c r="W117" s="53" t="str">
        <f t="shared" si="21"/>
        <v/>
      </c>
      <c r="X117" s="53" t="str">
        <f t="shared" si="21"/>
        <v/>
      </c>
      <c r="Y117" s="53" t="str">
        <f t="shared" si="21"/>
        <v/>
      </c>
      <c r="Z117" s="53" t="str">
        <f t="shared" si="21"/>
        <v/>
      </c>
      <c r="AA117" s="53" t="str">
        <f t="shared" si="21"/>
        <v/>
      </c>
      <c r="AB117" s="53" t="str">
        <f t="shared" si="21"/>
        <v/>
      </c>
      <c r="AC117" s="53" t="str">
        <f t="shared" si="21"/>
        <v/>
      </c>
      <c r="AD117" s="53" t="str">
        <f t="shared" si="21"/>
        <v/>
      </c>
      <c r="AE117" s="53" t="str">
        <f t="shared" si="21"/>
        <v/>
      </c>
      <c r="AF117" s="53" t="str">
        <f t="shared" si="21"/>
        <v/>
      </c>
      <c r="AG117" s="53" t="str">
        <f t="shared" si="21"/>
        <v/>
      </c>
      <c r="AH117" s="53" t="str">
        <f t="shared" si="21"/>
        <v/>
      </c>
      <c r="AI117" s="53" t="str">
        <f t="shared" si="21"/>
        <v/>
      </c>
      <c r="AJ117" s="53" t="str">
        <f t="shared" si="21"/>
        <v/>
      </c>
      <c r="AK117" s="53" t="str">
        <f t="shared" si="21"/>
        <v/>
      </c>
      <c r="AL117" s="53" t="str">
        <f t="shared" si="21"/>
        <v/>
      </c>
      <c r="AM117" s="53" t="str">
        <f t="shared" si="21"/>
        <v/>
      </c>
      <c r="AN117" s="53" t="str">
        <f t="shared" si="21"/>
        <v/>
      </c>
      <c r="AO117" s="53" t="str">
        <f t="shared" si="21"/>
        <v/>
      </c>
      <c r="AP117" s="53" t="str">
        <f t="shared" si="21"/>
        <v/>
      </c>
      <c r="AQ117" s="53" t="str">
        <f t="shared" si="21"/>
        <v/>
      </c>
      <c r="AR117" s="53" t="str">
        <f t="shared" si="21"/>
        <v/>
      </c>
      <c r="AS117" s="53" t="str">
        <f t="shared" si="21"/>
        <v/>
      </c>
      <c r="AT117" s="53" t="str">
        <f t="shared" si="21"/>
        <v/>
      </c>
      <c r="AU117" s="53" t="str">
        <f t="shared" si="21"/>
        <v/>
      </c>
      <c r="AV117" s="53" t="str">
        <f t="shared" si="21"/>
        <v/>
      </c>
      <c r="AW117" s="53" t="str">
        <f t="shared" si="21"/>
        <v/>
      </c>
      <c r="AX117" s="53" t="str">
        <f t="shared" si="21"/>
        <v/>
      </c>
      <c r="AY117" s="53" t="str">
        <f t="shared" si="21"/>
        <v/>
      </c>
      <c r="AZ117" s="53" t="str">
        <f t="shared" si="21"/>
        <v/>
      </c>
      <c r="BA117" s="53" t="str">
        <f t="shared" si="21"/>
        <v/>
      </c>
      <c r="BB117" s="53" t="str">
        <f t="shared" si="21"/>
        <v/>
      </c>
      <c r="BC117" s="53" t="str">
        <f t="shared" si="21"/>
        <v/>
      </c>
      <c r="BD117" s="53" t="str">
        <f t="shared" si="21"/>
        <v/>
      </c>
      <c r="BE117" s="53" t="str">
        <f t="shared" si="21"/>
        <v/>
      </c>
      <c r="BF117" s="53" t="str">
        <f t="shared" si="21"/>
        <v/>
      </c>
      <c r="BG117" s="53" t="str">
        <f t="shared" si="21"/>
        <v/>
      </c>
      <c r="BH117" s="53" t="str">
        <f t="shared" si="21"/>
        <v/>
      </c>
      <c r="BI117" s="53" t="str">
        <f t="shared" si="21"/>
        <v/>
      </c>
      <c r="BJ117" s="53" t="str">
        <f t="shared" si="21"/>
        <v/>
      </c>
      <c r="BK117" s="53" t="str">
        <f t="shared" si="21"/>
        <v/>
      </c>
      <c r="BL117" s="53" t="str">
        <f t="shared" si="21"/>
        <v/>
      </c>
      <c r="BM117" s="53" t="str">
        <f t="shared" si="21"/>
        <v/>
      </c>
      <c r="BN117" s="53" t="str">
        <f t="shared" si="21"/>
        <v/>
      </c>
      <c r="BO117" s="53" t="str">
        <f t="shared" ref="BO117:DZ117" si="22">IF(BO5="","",IF(BO$5&gt;$A109+(1.5*$A$110),"Near Outlier High",""))</f>
        <v/>
      </c>
      <c r="BP117" s="53" t="str">
        <f t="shared" si="22"/>
        <v/>
      </c>
      <c r="BQ117" s="53" t="str">
        <f t="shared" si="22"/>
        <v/>
      </c>
      <c r="BR117" s="53" t="str">
        <f t="shared" si="22"/>
        <v/>
      </c>
      <c r="BS117" s="53" t="str">
        <f t="shared" si="22"/>
        <v/>
      </c>
      <c r="BT117" s="53" t="str">
        <f t="shared" si="22"/>
        <v/>
      </c>
      <c r="BU117" s="53" t="str">
        <f t="shared" si="22"/>
        <v/>
      </c>
      <c r="BV117" s="53" t="str">
        <f t="shared" si="22"/>
        <v/>
      </c>
      <c r="BW117" s="53" t="str">
        <f t="shared" si="22"/>
        <v/>
      </c>
      <c r="BX117" s="53" t="str">
        <f t="shared" si="22"/>
        <v/>
      </c>
      <c r="BY117" s="53" t="str">
        <f t="shared" si="22"/>
        <v/>
      </c>
      <c r="BZ117" s="53" t="str">
        <f t="shared" si="22"/>
        <v/>
      </c>
      <c r="CA117" s="53" t="str">
        <f t="shared" si="22"/>
        <v/>
      </c>
      <c r="CB117" s="53" t="str">
        <f t="shared" si="22"/>
        <v/>
      </c>
      <c r="CC117" s="53" t="str">
        <f t="shared" si="22"/>
        <v/>
      </c>
      <c r="CD117" s="53" t="str">
        <f t="shared" si="22"/>
        <v/>
      </c>
      <c r="CE117" s="53" t="str">
        <f t="shared" si="22"/>
        <v/>
      </c>
      <c r="CF117" s="53" t="str">
        <f t="shared" si="22"/>
        <v/>
      </c>
      <c r="CG117" s="53" t="str">
        <f t="shared" si="22"/>
        <v/>
      </c>
      <c r="CH117" s="53" t="str">
        <f t="shared" si="22"/>
        <v/>
      </c>
      <c r="CI117" s="53" t="str">
        <f t="shared" si="22"/>
        <v/>
      </c>
      <c r="CJ117" s="53" t="str">
        <f t="shared" si="22"/>
        <v/>
      </c>
      <c r="CK117" s="53" t="str">
        <f t="shared" si="22"/>
        <v/>
      </c>
      <c r="CL117" s="53" t="str">
        <f t="shared" si="22"/>
        <v/>
      </c>
      <c r="CM117" s="53" t="str">
        <f t="shared" si="22"/>
        <v/>
      </c>
      <c r="CN117" s="53" t="str">
        <f t="shared" si="22"/>
        <v/>
      </c>
      <c r="CO117" s="53" t="str">
        <f t="shared" si="22"/>
        <v/>
      </c>
      <c r="CP117" s="53" t="str">
        <f t="shared" si="22"/>
        <v/>
      </c>
      <c r="CQ117" s="53" t="str">
        <f t="shared" si="22"/>
        <v/>
      </c>
      <c r="CR117" s="53" t="str">
        <f t="shared" si="22"/>
        <v/>
      </c>
      <c r="CS117" s="53" t="str">
        <f t="shared" si="22"/>
        <v/>
      </c>
      <c r="CT117" s="53" t="str">
        <f t="shared" si="22"/>
        <v/>
      </c>
      <c r="CU117" s="53" t="str">
        <f t="shared" si="22"/>
        <v/>
      </c>
      <c r="CV117" s="53" t="str">
        <f t="shared" si="22"/>
        <v/>
      </c>
      <c r="CW117" s="53" t="str">
        <f t="shared" si="22"/>
        <v/>
      </c>
      <c r="CX117" s="53" t="str">
        <f t="shared" si="22"/>
        <v/>
      </c>
      <c r="CY117" s="53" t="str">
        <f t="shared" si="22"/>
        <v/>
      </c>
      <c r="CZ117" s="53" t="str">
        <f t="shared" si="22"/>
        <v/>
      </c>
      <c r="DA117" s="53" t="str">
        <f t="shared" si="22"/>
        <v/>
      </c>
      <c r="DB117" s="53" t="str">
        <f t="shared" si="22"/>
        <v/>
      </c>
      <c r="DC117" s="53" t="str">
        <f t="shared" si="22"/>
        <v/>
      </c>
      <c r="DD117" s="53" t="str">
        <f t="shared" si="22"/>
        <v/>
      </c>
      <c r="DE117" s="53" t="str">
        <f t="shared" si="22"/>
        <v/>
      </c>
      <c r="DF117" s="53" t="str">
        <f t="shared" si="22"/>
        <v/>
      </c>
      <c r="DG117" s="53" t="str">
        <f t="shared" si="22"/>
        <v/>
      </c>
      <c r="DH117" s="53" t="str">
        <f t="shared" si="22"/>
        <v/>
      </c>
      <c r="DI117" s="53" t="str">
        <f t="shared" si="22"/>
        <v/>
      </c>
      <c r="DJ117" s="53" t="str">
        <f t="shared" si="22"/>
        <v/>
      </c>
      <c r="DK117" s="53" t="str">
        <f t="shared" si="22"/>
        <v/>
      </c>
      <c r="DL117" s="53" t="str">
        <f t="shared" si="22"/>
        <v/>
      </c>
      <c r="DM117" s="53" t="str">
        <f t="shared" si="22"/>
        <v/>
      </c>
      <c r="DN117" s="53" t="str">
        <f t="shared" si="22"/>
        <v/>
      </c>
      <c r="DO117" s="53" t="str">
        <f t="shared" si="22"/>
        <v/>
      </c>
      <c r="DP117" s="53" t="str">
        <f t="shared" si="22"/>
        <v/>
      </c>
      <c r="DQ117" s="53" t="str">
        <f t="shared" si="22"/>
        <v/>
      </c>
      <c r="DR117" s="53" t="str">
        <f t="shared" si="22"/>
        <v/>
      </c>
      <c r="DS117" s="53" t="str">
        <f t="shared" si="22"/>
        <v/>
      </c>
      <c r="DT117" s="53" t="str">
        <f t="shared" si="22"/>
        <v/>
      </c>
      <c r="DU117" s="53" t="str">
        <f t="shared" si="22"/>
        <v/>
      </c>
      <c r="DV117" s="53" t="str">
        <f t="shared" si="22"/>
        <v/>
      </c>
      <c r="DW117" s="53" t="str">
        <f t="shared" si="22"/>
        <v/>
      </c>
      <c r="DX117" s="53" t="str">
        <f t="shared" si="22"/>
        <v/>
      </c>
      <c r="DY117" s="53" t="str">
        <f t="shared" si="22"/>
        <v/>
      </c>
      <c r="DZ117" s="53" t="str">
        <f t="shared" si="22"/>
        <v/>
      </c>
      <c r="EA117" s="53" t="str">
        <f t="shared" ref="EA117:GG117" si="23">IF(EA5="","",IF(EA$5&gt;$A109+(1.5*$A$110),"Near Outlier High",""))</f>
        <v/>
      </c>
      <c r="EB117" s="53" t="str">
        <f t="shared" si="23"/>
        <v/>
      </c>
      <c r="EC117" s="53" t="str">
        <f t="shared" si="23"/>
        <v/>
      </c>
      <c r="ED117" s="53" t="str">
        <f t="shared" si="23"/>
        <v/>
      </c>
      <c r="EE117" s="53" t="str">
        <f t="shared" si="23"/>
        <v/>
      </c>
      <c r="EF117" s="53" t="str">
        <f t="shared" si="23"/>
        <v/>
      </c>
      <c r="EG117" s="53" t="str">
        <f t="shared" si="23"/>
        <v/>
      </c>
      <c r="EH117" s="53" t="str">
        <f t="shared" si="23"/>
        <v/>
      </c>
      <c r="EI117" s="53" t="str">
        <f t="shared" si="23"/>
        <v/>
      </c>
      <c r="EJ117" s="53" t="str">
        <f t="shared" si="23"/>
        <v/>
      </c>
      <c r="EK117" s="53" t="str">
        <f t="shared" si="23"/>
        <v/>
      </c>
      <c r="EL117" s="53" t="str">
        <f t="shared" si="23"/>
        <v/>
      </c>
      <c r="EM117" s="53" t="str">
        <f t="shared" si="23"/>
        <v/>
      </c>
      <c r="EN117" s="53" t="str">
        <f t="shared" si="23"/>
        <v/>
      </c>
      <c r="EO117" s="53" t="str">
        <f t="shared" si="23"/>
        <v/>
      </c>
      <c r="EP117" s="53" t="str">
        <f t="shared" si="23"/>
        <v/>
      </c>
      <c r="EQ117" s="53" t="str">
        <f t="shared" si="23"/>
        <v/>
      </c>
      <c r="ER117" s="53" t="str">
        <f t="shared" si="23"/>
        <v/>
      </c>
      <c r="ES117" s="53" t="str">
        <f t="shared" si="23"/>
        <v/>
      </c>
      <c r="ET117" s="53" t="str">
        <f t="shared" si="23"/>
        <v/>
      </c>
      <c r="EU117" s="53" t="str">
        <f t="shared" si="23"/>
        <v/>
      </c>
      <c r="EV117" s="53" t="str">
        <f t="shared" si="23"/>
        <v/>
      </c>
      <c r="EW117" s="53" t="str">
        <f t="shared" si="23"/>
        <v/>
      </c>
      <c r="EX117" s="53" t="str">
        <f t="shared" si="23"/>
        <v/>
      </c>
      <c r="EY117" s="53" t="str">
        <f t="shared" si="23"/>
        <v/>
      </c>
      <c r="EZ117" s="53" t="str">
        <f t="shared" si="23"/>
        <v/>
      </c>
      <c r="FA117" s="53" t="str">
        <f t="shared" si="23"/>
        <v/>
      </c>
      <c r="FB117" s="53" t="str">
        <f t="shared" si="23"/>
        <v/>
      </c>
      <c r="FC117" s="53" t="str">
        <f t="shared" si="23"/>
        <v/>
      </c>
      <c r="FD117" s="53" t="str">
        <f t="shared" si="23"/>
        <v/>
      </c>
      <c r="FE117" s="53" t="str">
        <f t="shared" si="23"/>
        <v/>
      </c>
      <c r="FF117" s="53" t="str">
        <f t="shared" si="23"/>
        <v/>
      </c>
      <c r="FG117" s="53" t="str">
        <f t="shared" si="23"/>
        <v/>
      </c>
      <c r="FH117" s="53" t="str">
        <f t="shared" si="23"/>
        <v/>
      </c>
      <c r="FI117" s="53" t="str">
        <f t="shared" si="23"/>
        <v/>
      </c>
      <c r="FJ117" s="53" t="str">
        <f t="shared" si="23"/>
        <v/>
      </c>
      <c r="FK117" s="53" t="str">
        <f t="shared" si="23"/>
        <v/>
      </c>
      <c r="FL117" s="53" t="str">
        <f t="shared" si="23"/>
        <v/>
      </c>
      <c r="FM117" s="53" t="str">
        <f t="shared" si="23"/>
        <v/>
      </c>
      <c r="FN117" s="53" t="str">
        <f t="shared" si="23"/>
        <v/>
      </c>
      <c r="FO117" s="53" t="str">
        <f t="shared" si="23"/>
        <v/>
      </c>
      <c r="FP117" s="53" t="str">
        <f t="shared" si="23"/>
        <v/>
      </c>
      <c r="FQ117" s="53" t="str">
        <f t="shared" si="23"/>
        <v/>
      </c>
      <c r="FR117" s="53" t="str">
        <f t="shared" si="23"/>
        <v/>
      </c>
      <c r="FS117" s="53" t="str">
        <f t="shared" si="23"/>
        <v/>
      </c>
      <c r="FT117" s="53" t="str">
        <f t="shared" si="23"/>
        <v/>
      </c>
      <c r="FU117" s="53" t="str">
        <f t="shared" si="23"/>
        <v/>
      </c>
      <c r="FV117" s="53" t="str">
        <f t="shared" si="23"/>
        <v/>
      </c>
      <c r="FW117" s="53" t="str">
        <f t="shared" si="23"/>
        <v/>
      </c>
      <c r="FX117" s="53" t="str">
        <f t="shared" si="23"/>
        <v/>
      </c>
      <c r="FY117" s="53" t="str">
        <f t="shared" si="23"/>
        <v/>
      </c>
      <c r="FZ117" s="53" t="str">
        <f t="shared" si="23"/>
        <v/>
      </c>
      <c r="GA117" s="53" t="str">
        <f t="shared" si="23"/>
        <v/>
      </c>
      <c r="GB117" s="53" t="str">
        <f t="shared" si="23"/>
        <v/>
      </c>
      <c r="GC117" s="53" t="str">
        <f t="shared" si="23"/>
        <v/>
      </c>
      <c r="GD117" s="53" t="str">
        <f t="shared" si="23"/>
        <v/>
      </c>
      <c r="GE117" s="53" t="str">
        <f t="shared" si="23"/>
        <v/>
      </c>
      <c r="GF117" s="53" t="str">
        <f t="shared" si="23"/>
        <v/>
      </c>
      <c r="GG117" s="53" t="str">
        <f t="shared" si="23"/>
        <v/>
      </c>
    </row>
    <row r="118" spans="1:189">
      <c r="A118" s="53"/>
      <c r="B118" s="53"/>
      <c r="C118" s="53"/>
      <c r="D118" s="53"/>
      <c r="E118" s="53"/>
      <c r="F118" s="53"/>
      <c r="G118" s="53"/>
      <c r="H118" s="53"/>
      <c r="I118" s="53"/>
      <c r="J118" s="53"/>
    </row>
    <row r="119" spans="1:189">
      <c r="A119" s="53"/>
      <c r="B119" s="53"/>
      <c r="C119" s="53"/>
      <c r="D119" s="53"/>
      <c r="E119" s="53"/>
      <c r="F119" s="53"/>
      <c r="G119" s="53"/>
      <c r="H119" s="53"/>
      <c r="I119" s="53"/>
      <c r="J119" s="53"/>
    </row>
    <row r="120" spans="1:189">
      <c r="A120" s="53"/>
      <c r="B120" s="53"/>
      <c r="C120" s="53"/>
      <c r="D120" s="53"/>
      <c r="E120" s="53"/>
      <c r="F120" s="53"/>
      <c r="G120" s="53"/>
      <c r="H120" s="53"/>
      <c r="I120" s="53"/>
      <c r="J120" s="53"/>
    </row>
    <row r="121" spans="1:189">
      <c r="A121" s="53"/>
      <c r="B121" s="53"/>
      <c r="C121" s="53"/>
      <c r="D121" s="53"/>
      <c r="E121" s="53"/>
      <c r="F121" s="53"/>
      <c r="G121" s="53"/>
      <c r="H121" s="53"/>
      <c r="I121" s="53"/>
      <c r="J121" s="53"/>
    </row>
    <row r="122" spans="1:189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Q122" s="153" t="s">
        <v>169</v>
      </c>
    </row>
    <row r="123" spans="1:189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Q123" s="44">
        <f>MAX(Q5:Q39)*Q129</f>
        <v>13.417101587956548</v>
      </c>
    </row>
    <row r="124" spans="1:189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Q124" s="44">
        <f>MIN(Q5:Q39)</f>
        <v>4.4249990973638747E-4</v>
      </c>
      <c r="R124" s="44">
        <f>100*Q124</f>
        <v>4.4249990973638749E-2</v>
      </c>
    </row>
    <row r="125" spans="1:189">
      <c r="A125" s="53"/>
      <c r="B125" s="53"/>
      <c r="C125" s="53"/>
      <c r="D125" s="53"/>
      <c r="E125" s="53"/>
      <c r="F125" s="53"/>
      <c r="G125" s="53"/>
      <c r="H125" s="53"/>
      <c r="I125" s="53"/>
      <c r="J125" s="53"/>
    </row>
    <row r="126" spans="1:189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Q126">
        <v>1.4593775625316162E-8</v>
      </c>
    </row>
    <row r="127" spans="1:189">
      <c r="A127" s="53"/>
      <c r="B127" s="53"/>
      <c r="C127" s="53"/>
      <c r="D127" s="53"/>
      <c r="E127" s="53"/>
      <c r="F127" s="53"/>
      <c r="G127" s="53"/>
      <c r="H127" s="53"/>
      <c r="I127" s="53"/>
      <c r="J127" s="53"/>
    </row>
    <row r="128" spans="1:189">
      <c r="A128" s="53"/>
      <c r="B128" s="53"/>
      <c r="C128" s="53"/>
      <c r="D128" s="53"/>
      <c r="E128" s="53"/>
      <c r="F128" s="53"/>
      <c r="G128" s="53"/>
      <c r="H128" s="53"/>
      <c r="I128" s="53"/>
      <c r="J128" s="53"/>
    </row>
    <row r="129" spans="1:17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Q129" s="44">
        <f>Q124/Q126</f>
        <v>30321.139717180013</v>
      </c>
    </row>
    <row r="130" spans="1:17">
      <c r="A130" s="53"/>
      <c r="B130" s="53"/>
      <c r="C130" s="53"/>
      <c r="D130" s="53"/>
      <c r="E130" s="53"/>
      <c r="F130" s="53"/>
      <c r="G130" s="53"/>
      <c r="H130" s="53"/>
      <c r="I130" s="53"/>
      <c r="J130" s="53"/>
    </row>
    <row r="131" spans="1:17">
      <c r="A131" s="53"/>
      <c r="B131" s="53"/>
      <c r="C131" s="53"/>
      <c r="D131" s="53"/>
      <c r="E131" s="53"/>
      <c r="F131" s="53"/>
      <c r="G131" s="53"/>
      <c r="H131" s="53"/>
      <c r="I131" s="53"/>
      <c r="J131" s="53"/>
    </row>
    <row r="132" spans="1:17">
      <c r="A132" s="53"/>
      <c r="B132" s="53"/>
      <c r="C132" s="53"/>
      <c r="D132" s="53"/>
      <c r="E132" s="53"/>
      <c r="F132" s="53"/>
      <c r="G132" s="53"/>
      <c r="H132" s="53"/>
      <c r="I132" s="53"/>
      <c r="J132" s="53"/>
    </row>
    <row r="133" spans="1:17">
      <c r="A133" s="53"/>
      <c r="B133" s="53"/>
      <c r="C133" s="53"/>
      <c r="D133" s="53"/>
      <c r="E133" s="53"/>
      <c r="F133" s="53"/>
      <c r="G133" s="53"/>
      <c r="H133" s="53"/>
      <c r="I133" s="53"/>
      <c r="J133" s="53"/>
    </row>
    <row r="134" spans="1:17">
      <c r="A134" s="53"/>
      <c r="B134" s="53"/>
      <c r="C134" s="53"/>
      <c r="D134" s="53"/>
      <c r="E134" s="53"/>
      <c r="F134" s="53"/>
      <c r="G134" s="53"/>
      <c r="H134" s="53"/>
      <c r="I134" s="53"/>
      <c r="J134" s="53"/>
    </row>
    <row r="135" spans="1:17">
      <c r="A135" s="53"/>
      <c r="B135" s="53"/>
      <c r="C135" s="53"/>
      <c r="D135" s="53"/>
      <c r="E135" s="53"/>
      <c r="F135" s="53"/>
      <c r="G135" s="53"/>
      <c r="H135" s="53"/>
      <c r="I135" s="53"/>
      <c r="J135" s="53"/>
    </row>
    <row r="136" spans="1:17">
      <c r="A136" s="53"/>
      <c r="B136" s="53"/>
      <c r="C136" s="53"/>
      <c r="D136" s="53"/>
      <c r="E136" s="53"/>
      <c r="F136" s="53"/>
      <c r="G136" s="53"/>
      <c r="H136" s="53"/>
      <c r="I136" s="53"/>
      <c r="J136" s="53"/>
    </row>
    <row r="137" spans="1:17">
      <c r="A137" s="53"/>
      <c r="B137" s="53"/>
      <c r="C137" s="53"/>
      <c r="D137" s="53"/>
      <c r="E137" s="53"/>
      <c r="F137" s="53"/>
      <c r="G137" s="53"/>
      <c r="H137" s="53"/>
      <c r="I137" s="53"/>
      <c r="J137" s="53"/>
    </row>
    <row r="138" spans="1:17">
      <c r="A138" s="53"/>
      <c r="B138" s="53"/>
      <c r="C138" s="53"/>
      <c r="D138" s="53"/>
      <c r="E138" s="53"/>
      <c r="F138" s="53"/>
      <c r="G138" s="53"/>
      <c r="H138" s="53"/>
      <c r="I138" s="53"/>
      <c r="J138" s="53"/>
    </row>
    <row r="139" spans="1:17">
      <c r="A139" s="53"/>
      <c r="B139" s="53"/>
      <c r="C139" s="53"/>
      <c r="D139" s="53"/>
      <c r="E139" s="53"/>
      <c r="F139" s="53"/>
      <c r="G139" s="53"/>
      <c r="H139" s="53"/>
      <c r="I139" s="53"/>
      <c r="J139" s="53"/>
    </row>
    <row r="140" spans="1:17">
      <c r="A140" s="53"/>
      <c r="B140" s="53"/>
      <c r="C140" s="53"/>
      <c r="D140" s="53"/>
      <c r="E140" s="53"/>
      <c r="F140" s="53"/>
      <c r="G140" s="53"/>
      <c r="H140" s="53"/>
      <c r="I140" s="53"/>
      <c r="J140" s="53"/>
    </row>
    <row r="141" spans="1:17">
      <c r="A141" s="53"/>
      <c r="B141" s="53"/>
      <c r="C141" s="53"/>
      <c r="D141" s="53"/>
      <c r="E141" s="53"/>
      <c r="F141" s="53"/>
      <c r="G141" s="53"/>
      <c r="H141" s="53"/>
      <c r="I141" s="53"/>
      <c r="J141" s="53"/>
    </row>
    <row r="142" spans="1:17">
      <c r="A142" s="53"/>
      <c r="B142" s="53"/>
      <c r="C142" s="53"/>
      <c r="D142" s="53"/>
      <c r="E142" s="53"/>
      <c r="F142" s="53"/>
      <c r="G142" s="53"/>
      <c r="H142" s="53"/>
      <c r="I142" s="53"/>
      <c r="J142" s="53"/>
    </row>
    <row r="143" spans="1:17">
      <c r="A143" s="53"/>
      <c r="B143" s="53"/>
      <c r="C143" s="53"/>
      <c r="D143" s="53"/>
      <c r="E143" s="53"/>
      <c r="F143" s="53"/>
      <c r="G143" s="53"/>
      <c r="H143" s="53"/>
      <c r="I143" s="53"/>
      <c r="J143" s="53"/>
    </row>
    <row r="144" spans="1:17">
      <c r="A144" s="53"/>
      <c r="B144" s="53"/>
      <c r="C144" s="53"/>
      <c r="D144" s="53"/>
      <c r="E144" s="53"/>
      <c r="F144" s="53"/>
      <c r="G144" s="53"/>
      <c r="H144" s="53"/>
      <c r="I144" s="53"/>
      <c r="J144" s="53"/>
    </row>
    <row r="145" spans="1:10">
      <c r="A145" s="53"/>
      <c r="B145" s="53"/>
      <c r="C145" s="53"/>
      <c r="D145" s="53"/>
      <c r="E145" s="53"/>
      <c r="F145" s="53"/>
      <c r="G145" s="53"/>
      <c r="H145" s="53"/>
      <c r="I145" s="53"/>
      <c r="J145" s="53"/>
    </row>
    <row r="146" spans="1:10">
      <c r="A146" s="53"/>
      <c r="B146" s="53"/>
      <c r="C146" s="53"/>
      <c r="D146" s="53"/>
      <c r="E146" s="53"/>
      <c r="F146" s="53"/>
      <c r="G146" s="53"/>
      <c r="H146" s="53"/>
      <c r="I146" s="53"/>
      <c r="J146" s="53"/>
    </row>
    <row r="147" spans="1:10">
      <c r="A147" s="53"/>
      <c r="B147" s="53"/>
      <c r="C147" s="53"/>
      <c r="D147" s="53"/>
      <c r="E147" s="53"/>
      <c r="F147" s="53"/>
      <c r="G147" s="53"/>
      <c r="H147" s="53"/>
      <c r="I147" s="53"/>
      <c r="J147" s="53"/>
    </row>
    <row r="148" spans="1:10">
      <c r="A148" s="53"/>
      <c r="B148" s="53"/>
      <c r="C148" s="53"/>
      <c r="D148" s="53"/>
      <c r="E148" s="53"/>
      <c r="F148" s="53"/>
      <c r="G148" s="53"/>
      <c r="H148" s="53"/>
      <c r="I148" s="53"/>
      <c r="J148" s="53"/>
    </row>
    <row r="149" spans="1:10">
      <c r="A149" s="53"/>
      <c r="B149" s="53"/>
      <c r="C149" s="53"/>
      <c r="D149" s="53"/>
      <c r="E149" s="53"/>
      <c r="F149" s="53"/>
      <c r="G149" s="53"/>
      <c r="H149" s="53"/>
      <c r="I149" s="53"/>
      <c r="J149" s="53"/>
    </row>
    <row r="150" spans="1:10">
      <c r="A150" s="53"/>
      <c r="B150" s="53"/>
      <c r="C150" s="53"/>
      <c r="D150" s="53"/>
      <c r="E150" s="53"/>
      <c r="F150" s="53"/>
      <c r="G150" s="53"/>
      <c r="H150" s="53"/>
      <c r="I150" s="53"/>
      <c r="J150" s="53"/>
    </row>
    <row r="151" spans="1:10">
      <c r="A151" s="53"/>
      <c r="B151" s="53"/>
      <c r="C151" s="53"/>
      <c r="D151" s="53"/>
      <c r="E151" s="53"/>
      <c r="F151" s="53"/>
      <c r="G151" s="53"/>
      <c r="H151" s="53"/>
      <c r="I151" s="53"/>
      <c r="J151" s="53"/>
    </row>
    <row r="152" spans="1:10">
      <c r="A152" s="53"/>
      <c r="B152" s="53"/>
      <c r="C152" s="53"/>
      <c r="D152" s="53"/>
      <c r="E152" s="53"/>
      <c r="F152" s="53"/>
      <c r="G152" s="53"/>
      <c r="H152" s="53"/>
      <c r="I152" s="53"/>
      <c r="J152" s="53"/>
    </row>
    <row r="153" spans="1:10">
      <c r="A153" s="53"/>
      <c r="B153" s="53"/>
      <c r="C153" s="53"/>
      <c r="D153" s="53"/>
      <c r="E153" s="53"/>
      <c r="F153" s="53"/>
      <c r="G153" s="53"/>
      <c r="H153" s="53"/>
      <c r="I153" s="53"/>
      <c r="J153" s="53"/>
    </row>
    <row r="154" spans="1:10">
      <c r="A154" s="53"/>
      <c r="B154" s="53"/>
      <c r="C154" s="53"/>
      <c r="D154" s="53"/>
      <c r="E154" s="53"/>
      <c r="F154" s="53"/>
      <c r="G154" s="53"/>
      <c r="H154" s="53"/>
      <c r="I154" s="53"/>
      <c r="J154" s="53"/>
    </row>
    <row r="155" spans="1:10">
      <c r="A155" s="53"/>
      <c r="B155" s="53"/>
      <c r="C155" s="53"/>
      <c r="D155" s="53"/>
      <c r="E155" s="53"/>
      <c r="F155" s="53"/>
      <c r="G155" s="53"/>
      <c r="H155" s="53"/>
      <c r="I155" s="53"/>
      <c r="J155" s="53"/>
    </row>
    <row r="156" spans="1:10">
      <c r="A156" s="53"/>
      <c r="B156" s="53"/>
      <c r="C156" s="53"/>
      <c r="D156" s="53"/>
      <c r="E156" s="53"/>
      <c r="F156" s="53"/>
      <c r="G156" s="53"/>
      <c r="H156" s="53"/>
      <c r="I156" s="53"/>
      <c r="J156" s="53"/>
    </row>
    <row r="157" spans="1:10">
      <c r="A157" s="53"/>
      <c r="B157" s="53"/>
      <c r="C157" s="53"/>
      <c r="D157" s="53"/>
      <c r="E157" s="53"/>
      <c r="F157" s="53"/>
      <c r="G157" s="53"/>
      <c r="H157" s="53"/>
      <c r="I157" s="53"/>
      <c r="J157" s="53"/>
    </row>
    <row r="158" spans="1:10">
      <c r="A158" s="53"/>
      <c r="B158" s="53"/>
      <c r="C158" s="53"/>
      <c r="D158" s="53"/>
      <c r="E158" s="53"/>
      <c r="F158" s="53"/>
      <c r="G158" s="53"/>
      <c r="H158" s="53"/>
      <c r="I158" s="53"/>
      <c r="J158" s="53"/>
    </row>
    <row r="159" spans="1:10">
      <c r="A159" s="53"/>
      <c r="B159" s="53"/>
      <c r="C159" s="53"/>
      <c r="D159" s="53"/>
      <c r="E159" s="53"/>
      <c r="F159" s="53"/>
      <c r="G159" s="53"/>
      <c r="H159" s="53"/>
      <c r="I159" s="53"/>
      <c r="J159" s="53"/>
    </row>
    <row r="160" spans="1:10">
      <c r="A160" s="53"/>
      <c r="B160" s="53"/>
      <c r="C160" s="53"/>
      <c r="D160" s="53"/>
      <c r="E160" s="53"/>
      <c r="F160" s="53"/>
      <c r="G160" s="53"/>
      <c r="H160" s="53"/>
      <c r="I160" s="53"/>
      <c r="J160" s="53"/>
    </row>
    <row r="161" spans="1:10">
      <c r="A161" s="53"/>
      <c r="B161" s="53"/>
      <c r="C161" s="53"/>
      <c r="D161" s="53"/>
      <c r="E161" s="53"/>
      <c r="F161" s="53"/>
      <c r="G161" s="53"/>
      <c r="H161" s="53"/>
      <c r="I161" s="53"/>
      <c r="J161" s="53"/>
    </row>
    <row r="162" spans="1:10">
      <c r="A162" s="53"/>
      <c r="B162" s="53"/>
      <c r="C162" s="53"/>
      <c r="D162" s="53"/>
      <c r="E162" s="53"/>
      <c r="F162" s="53"/>
      <c r="G162" s="53"/>
      <c r="H162" s="53"/>
      <c r="I162" s="53"/>
      <c r="J162" s="53"/>
    </row>
    <row r="163" spans="1:10">
      <c r="A163" s="53"/>
      <c r="B163" s="53"/>
      <c r="C163" s="53"/>
      <c r="D163" s="53"/>
      <c r="E163" s="53"/>
      <c r="F163" s="53"/>
      <c r="G163" s="53"/>
      <c r="H163" s="53"/>
      <c r="I163" s="53"/>
      <c r="J163" s="53"/>
    </row>
    <row r="164" spans="1:10">
      <c r="A164" s="53"/>
      <c r="B164" s="53"/>
      <c r="C164" s="53"/>
      <c r="D164" s="53"/>
      <c r="E164" s="53"/>
      <c r="F164" s="53"/>
      <c r="G164" s="53"/>
      <c r="H164" s="53"/>
      <c r="I164" s="53"/>
      <c r="J164" s="53"/>
    </row>
    <row r="165" spans="1:10">
      <c r="A165" s="53"/>
      <c r="B165" s="53"/>
      <c r="C165" s="53"/>
      <c r="D165" s="53"/>
      <c r="E165" s="53"/>
      <c r="F165" s="53"/>
      <c r="G165" s="53"/>
      <c r="H165" s="53"/>
      <c r="I165" s="53"/>
      <c r="J165" s="53"/>
    </row>
    <row r="166" spans="1:10">
      <c r="A166" s="53"/>
      <c r="B166" s="53"/>
      <c r="C166" s="53"/>
      <c r="D166" s="53"/>
      <c r="E166" s="53"/>
      <c r="F166" s="53"/>
      <c r="G166" s="53"/>
      <c r="H166" s="53"/>
      <c r="I166" s="53"/>
      <c r="J166" s="53"/>
    </row>
    <row r="167" spans="1:10">
      <c r="A167" s="53"/>
      <c r="B167" s="53"/>
      <c r="C167" s="53"/>
      <c r="D167" s="53"/>
      <c r="E167" s="53"/>
      <c r="F167" s="53"/>
      <c r="G167" s="53"/>
      <c r="H167" s="53"/>
      <c r="I167" s="53"/>
      <c r="J167" s="53"/>
    </row>
    <row r="168" spans="1:10">
      <c r="A168" s="53"/>
      <c r="B168" s="53"/>
      <c r="C168" s="53"/>
      <c r="D168" s="53"/>
      <c r="E168" s="53"/>
      <c r="F168" s="53"/>
      <c r="G168" s="53"/>
      <c r="H168" s="53"/>
      <c r="I168" s="53"/>
      <c r="J168" s="53"/>
    </row>
    <row r="169" spans="1:10">
      <c r="A169" s="53"/>
      <c r="B169" s="53"/>
      <c r="C169" s="53"/>
      <c r="D169" s="53"/>
      <c r="E169" s="53"/>
      <c r="F169" s="53"/>
      <c r="G169" s="53"/>
      <c r="H169" s="53"/>
      <c r="I169" s="53"/>
      <c r="J169" s="53"/>
    </row>
    <row r="170" spans="1:10">
      <c r="A170" s="53"/>
      <c r="B170" s="53"/>
      <c r="C170" s="53"/>
      <c r="D170" s="53"/>
      <c r="E170" s="53"/>
      <c r="F170" s="53"/>
      <c r="G170" s="53"/>
      <c r="H170" s="53"/>
      <c r="I170" s="53"/>
      <c r="J170" s="53"/>
    </row>
    <row r="171" spans="1:10">
      <c r="A171" s="53"/>
      <c r="B171" s="53"/>
      <c r="C171" s="53"/>
      <c r="D171" s="53"/>
      <c r="E171" s="53"/>
      <c r="F171" s="53"/>
      <c r="G171" s="53"/>
      <c r="H171" s="53"/>
      <c r="I171" s="53"/>
      <c r="J171" s="53"/>
    </row>
    <row r="172" spans="1:10">
      <c r="A172" s="53"/>
      <c r="B172" s="53"/>
      <c r="C172" s="53"/>
      <c r="D172" s="53"/>
      <c r="E172" s="53"/>
      <c r="F172" s="53"/>
      <c r="G172" s="53"/>
      <c r="H172" s="53"/>
      <c r="I172" s="53"/>
      <c r="J172" s="53"/>
    </row>
    <row r="173" spans="1:10">
      <c r="A173" s="53"/>
      <c r="B173" s="53"/>
      <c r="C173" s="53"/>
      <c r="D173" s="53"/>
      <c r="E173" s="53"/>
      <c r="F173" s="53"/>
      <c r="G173" s="53"/>
      <c r="H173" s="53"/>
      <c r="I173" s="53"/>
      <c r="J173" s="53"/>
    </row>
    <row r="174" spans="1:10">
      <c r="A174" s="53"/>
      <c r="B174" s="53"/>
      <c r="C174" s="53"/>
      <c r="D174" s="53"/>
      <c r="E174" s="53"/>
      <c r="F174" s="53"/>
      <c r="G174" s="53"/>
      <c r="H174" s="53"/>
      <c r="I174" s="53"/>
      <c r="J174" s="53"/>
    </row>
    <row r="175" spans="1:10">
      <c r="A175" s="53"/>
      <c r="B175" s="53"/>
      <c r="C175" s="53"/>
      <c r="D175" s="53"/>
      <c r="E175" s="53"/>
      <c r="F175" s="53"/>
      <c r="G175" s="53"/>
      <c r="H175" s="53"/>
      <c r="I175" s="53"/>
      <c r="J175" s="53"/>
    </row>
    <row r="176" spans="1:10">
      <c r="A176" s="53"/>
      <c r="B176" s="53"/>
      <c r="C176" s="53"/>
      <c r="D176" s="53"/>
      <c r="E176" s="53"/>
      <c r="F176" s="53"/>
      <c r="G176" s="53"/>
      <c r="H176" s="53"/>
      <c r="I176" s="53"/>
      <c r="J176" s="53"/>
    </row>
    <row r="177" spans="1:10">
      <c r="A177" s="53"/>
      <c r="B177" s="53"/>
      <c r="C177" s="53"/>
      <c r="D177" s="53"/>
      <c r="E177" s="53"/>
      <c r="F177" s="53"/>
      <c r="G177" s="53"/>
      <c r="H177" s="53"/>
      <c r="I177" s="53"/>
      <c r="J177" s="53"/>
    </row>
    <row r="178" spans="1:10">
      <c r="A178" s="53"/>
      <c r="B178" s="53"/>
      <c r="C178" s="53"/>
      <c r="D178" s="53"/>
      <c r="E178" s="53"/>
      <c r="F178" s="53"/>
      <c r="G178" s="53"/>
      <c r="H178" s="53"/>
      <c r="I178" s="53"/>
      <c r="J178" s="53"/>
    </row>
    <row r="179" spans="1:10">
      <c r="A179" s="53"/>
      <c r="B179" s="53"/>
      <c r="C179" s="53"/>
      <c r="D179" s="53"/>
      <c r="E179" s="53"/>
      <c r="F179" s="53"/>
      <c r="G179" s="53"/>
      <c r="H179" s="53"/>
      <c r="I179" s="53"/>
      <c r="J179" s="53"/>
    </row>
    <row r="180" spans="1:10">
      <c r="A180" s="53"/>
      <c r="B180" s="53"/>
      <c r="C180" s="53"/>
      <c r="D180" s="53"/>
      <c r="E180" s="53"/>
      <c r="F180" s="53"/>
      <c r="G180" s="53"/>
      <c r="H180" s="53"/>
      <c r="I180" s="53"/>
      <c r="J180" s="53"/>
    </row>
    <row r="181" spans="1:10">
      <c r="A181" s="53"/>
      <c r="B181" s="53"/>
      <c r="C181" s="53"/>
      <c r="D181" s="53"/>
      <c r="E181" s="53"/>
      <c r="F181" s="53"/>
      <c r="G181" s="53"/>
      <c r="H181" s="53"/>
      <c r="I181" s="53"/>
      <c r="J181" s="53"/>
    </row>
    <row r="182" spans="1:10">
      <c r="A182" s="53"/>
      <c r="B182" s="53"/>
      <c r="C182" s="53"/>
      <c r="D182" s="53"/>
      <c r="E182" s="53"/>
      <c r="F182" s="53"/>
      <c r="G182" s="53"/>
      <c r="H182" s="53"/>
      <c r="I182" s="53"/>
      <c r="J182" s="53"/>
    </row>
    <row r="183" spans="1:10">
      <c r="A183" s="53"/>
      <c r="B183" s="53"/>
      <c r="C183" s="53"/>
      <c r="D183" s="53"/>
      <c r="E183" s="53"/>
      <c r="F183" s="53"/>
      <c r="G183" s="53"/>
      <c r="H183" s="53"/>
      <c r="I183" s="53"/>
      <c r="J183" s="53"/>
    </row>
    <row r="184" spans="1:10">
      <c r="A184" s="53"/>
      <c r="B184" s="53"/>
      <c r="C184" s="53"/>
      <c r="D184" s="53"/>
      <c r="E184" s="53"/>
      <c r="F184" s="53"/>
      <c r="G184" s="53"/>
      <c r="H184" s="53"/>
      <c r="I184" s="53"/>
      <c r="J184" s="53"/>
    </row>
    <row r="185" spans="1:10">
      <c r="A185" s="53"/>
      <c r="B185" s="53"/>
      <c r="C185" s="53"/>
      <c r="D185" s="53"/>
      <c r="E185" s="53"/>
      <c r="F185" s="53"/>
      <c r="G185" s="53"/>
      <c r="H185" s="53"/>
      <c r="I185" s="53"/>
      <c r="J185" s="53"/>
    </row>
    <row r="186" spans="1:10">
      <c r="A186" s="53"/>
      <c r="B186" s="53"/>
      <c r="C186" s="53"/>
      <c r="D186" s="53"/>
      <c r="E186" s="53"/>
      <c r="F186" s="53"/>
      <c r="G186" s="53"/>
      <c r="H186" s="53"/>
      <c r="I186" s="53"/>
      <c r="J186" s="53"/>
    </row>
    <row r="187" spans="1:10">
      <c r="A187" s="53"/>
      <c r="B187" s="53"/>
      <c r="C187" s="53"/>
      <c r="D187" s="53"/>
      <c r="E187" s="53"/>
      <c r="F187" s="53"/>
      <c r="G187" s="53"/>
      <c r="H187" s="53"/>
      <c r="I187" s="53"/>
      <c r="J187" s="53"/>
    </row>
    <row r="188" spans="1:10">
      <c r="A188" s="53"/>
      <c r="B188" s="53"/>
      <c r="C188" s="53"/>
      <c r="D188" s="53"/>
      <c r="E188" s="53"/>
      <c r="F188" s="53"/>
      <c r="G188" s="53"/>
      <c r="H188" s="53"/>
      <c r="I188" s="53"/>
      <c r="J188" s="53"/>
    </row>
    <row r="189" spans="1:10">
      <c r="A189" s="53"/>
      <c r="B189" s="53"/>
      <c r="C189" s="53"/>
      <c r="D189" s="53"/>
      <c r="E189" s="53"/>
      <c r="F189" s="53"/>
      <c r="G189" s="53"/>
      <c r="H189" s="53"/>
      <c r="I189" s="53"/>
      <c r="J189" s="53"/>
    </row>
    <row r="190" spans="1:10">
      <c r="A190" s="53"/>
      <c r="B190" s="53"/>
      <c r="C190" s="53"/>
      <c r="D190" s="53"/>
      <c r="E190" s="53"/>
      <c r="F190" s="53"/>
      <c r="G190" s="53"/>
      <c r="H190" s="53"/>
      <c r="I190" s="53"/>
      <c r="J190" s="53"/>
    </row>
    <row r="191" spans="1:10">
      <c r="A191" s="53"/>
      <c r="B191" s="53"/>
      <c r="C191" s="53"/>
      <c r="D191" s="53"/>
      <c r="E191" s="53"/>
      <c r="F191" s="53"/>
      <c r="G191" s="53"/>
      <c r="H191" s="53"/>
      <c r="I191" s="53"/>
      <c r="J191" s="53"/>
    </row>
    <row r="192" spans="1:10">
      <c r="A192" s="53"/>
      <c r="B192" s="53"/>
      <c r="C192" s="53"/>
      <c r="D192" s="53"/>
      <c r="E192" s="53"/>
      <c r="F192" s="53"/>
      <c r="G192" s="53"/>
      <c r="H192" s="53"/>
      <c r="I192" s="53"/>
      <c r="J192" s="53"/>
    </row>
    <row r="193" spans="1:10">
      <c r="A193" s="53"/>
      <c r="B193" s="53"/>
      <c r="C193" s="53"/>
      <c r="D193" s="53"/>
      <c r="E193" s="53"/>
      <c r="F193" s="53"/>
      <c r="G193" s="53"/>
      <c r="H193" s="53"/>
      <c r="I193" s="53"/>
      <c r="J193" s="53"/>
    </row>
    <row r="194" spans="1:10">
      <c r="A194" s="53"/>
      <c r="B194" s="53"/>
      <c r="C194" s="53"/>
      <c r="D194" s="53"/>
      <c r="E194" s="53"/>
      <c r="F194" s="53"/>
      <c r="G194" s="53"/>
      <c r="H194" s="53"/>
      <c r="I194" s="53"/>
      <c r="J194" s="53"/>
    </row>
    <row r="195" spans="1:10">
      <c r="A195" s="53"/>
      <c r="B195" s="53"/>
      <c r="C195" s="53"/>
      <c r="D195" s="53"/>
      <c r="E195" s="53"/>
      <c r="F195" s="53"/>
      <c r="G195" s="53"/>
      <c r="H195" s="53"/>
      <c r="I195" s="53"/>
      <c r="J195" s="53"/>
    </row>
    <row r="196" spans="1:10">
      <c r="A196" s="53"/>
      <c r="B196" s="53"/>
      <c r="C196" s="53"/>
      <c r="D196" s="53"/>
      <c r="E196" s="53"/>
      <c r="F196" s="53"/>
      <c r="G196" s="53"/>
      <c r="H196" s="53"/>
      <c r="I196" s="53"/>
      <c r="J196" s="53"/>
    </row>
    <row r="197" spans="1:10">
      <c r="A197" s="53"/>
      <c r="B197" s="53"/>
      <c r="C197" s="53"/>
      <c r="D197" s="53"/>
      <c r="E197" s="53"/>
      <c r="F197" s="53"/>
      <c r="G197" s="53"/>
      <c r="H197" s="53"/>
      <c r="I197" s="53"/>
      <c r="J197" s="53"/>
    </row>
    <row r="198" spans="1:10">
      <c r="A198" s="53"/>
      <c r="B198" s="53"/>
      <c r="C198" s="53"/>
      <c r="D198" s="53"/>
      <c r="E198" s="53"/>
      <c r="F198" s="53"/>
      <c r="G198" s="53"/>
      <c r="H198" s="53"/>
      <c r="I198" s="53"/>
      <c r="J198" s="53"/>
    </row>
    <row r="199" spans="1:10">
      <c r="A199" s="53"/>
      <c r="B199" s="53"/>
      <c r="C199" s="53"/>
      <c r="D199" s="53"/>
      <c r="E199" s="53"/>
      <c r="F199" s="53"/>
      <c r="G199" s="53"/>
      <c r="H199" s="53"/>
      <c r="I199" s="53"/>
      <c r="J199" s="53"/>
    </row>
    <row r="200" spans="1:10">
      <c r="A200" s="53"/>
      <c r="B200" s="53"/>
      <c r="C200" s="53"/>
      <c r="D200" s="53"/>
      <c r="E200" s="53"/>
      <c r="F200" s="53"/>
      <c r="G200" s="53"/>
      <c r="H200" s="53"/>
      <c r="I200" s="53"/>
      <c r="J200" s="53"/>
    </row>
    <row r="201" spans="1:10">
      <c r="A201" s="53"/>
      <c r="B201" s="53"/>
      <c r="C201" s="53"/>
      <c r="D201" s="53"/>
      <c r="E201" s="53"/>
      <c r="F201" s="53"/>
      <c r="G201" s="53"/>
      <c r="H201" s="53"/>
      <c r="I201" s="53"/>
      <c r="J201" s="53"/>
    </row>
    <row r="202" spans="1:10">
      <c r="A202" s="53"/>
      <c r="B202" s="53"/>
      <c r="C202" s="53"/>
      <c r="D202" s="53"/>
      <c r="E202" s="53"/>
      <c r="F202" s="53"/>
      <c r="G202" s="53"/>
      <c r="H202" s="53"/>
      <c r="I202" s="53"/>
      <c r="J202" s="53"/>
    </row>
    <row r="203" spans="1:10">
      <c r="A203" s="53"/>
      <c r="B203" s="53"/>
      <c r="C203" s="53"/>
      <c r="D203" s="53"/>
      <c r="E203" s="53"/>
      <c r="F203" s="53"/>
      <c r="G203" s="53"/>
      <c r="H203" s="53"/>
      <c r="I203" s="53"/>
      <c r="J203" s="53"/>
    </row>
    <row r="204" spans="1:10">
      <c r="A204" s="53"/>
      <c r="B204" s="53"/>
      <c r="C204" s="53"/>
      <c r="D204" s="53"/>
      <c r="E204" s="53"/>
      <c r="F204" s="53"/>
      <c r="G204" s="53"/>
      <c r="H204" s="53"/>
      <c r="I204" s="53"/>
      <c r="J204" s="53"/>
    </row>
    <row r="205" spans="1:10">
      <c r="A205" s="53"/>
      <c r="B205" s="53"/>
      <c r="C205" s="53"/>
      <c r="D205" s="53"/>
      <c r="E205" s="53"/>
      <c r="F205" s="53"/>
      <c r="G205" s="53"/>
      <c r="H205" s="53"/>
      <c r="I205" s="53"/>
      <c r="J205" s="53"/>
    </row>
    <row r="206" spans="1:10">
      <c r="A206" s="53"/>
      <c r="B206" s="53"/>
      <c r="C206" s="53"/>
      <c r="D206" s="53"/>
      <c r="E206" s="53"/>
      <c r="F206" s="53"/>
      <c r="G206" s="53"/>
      <c r="H206" s="53"/>
      <c r="I206" s="53"/>
      <c r="J206" s="53"/>
    </row>
    <row r="207" spans="1:10">
      <c r="A207" s="53"/>
      <c r="B207" s="53"/>
      <c r="C207" s="53"/>
      <c r="D207" s="53"/>
      <c r="E207" s="53"/>
      <c r="F207" s="53"/>
      <c r="G207" s="53"/>
      <c r="H207" s="53"/>
      <c r="I207" s="53"/>
      <c r="J207" s="53"/>
    </row>
    <row r="208" spans="1:10">
      <c r="A208" s="53"/>
      <c r="B208" s="53"/>
      <c r="C208" s="53"/>
      <c r="D208" s="53"/>
      <c r="E208" s="53"/>
      <c r="F208" s="53"/>
      <c r="G208" s="53"/>
      <c r="H208" s="53"/>
      <c r="I208" s="53"/>
      <c r="J208" s="53"/>
    </row>
    <row r="209" spans="1:10">
      <c r="A209" s="53"/>
      <c r="B209" s="53"/>
      <c r="C209" s="53"/>
      <c r="D209" s="53"/>
      <c r="E209" s="53"/>
      <c r="F209" s="53"/>
      <c r="G209" s="53"/>
      <c r="H209" s="53"/>
      <c r="I209" s="53"/>
      <c r="J209" s="53"/>
    </row>
    <row r="210" spans="1:10">
      <c r="A210" s="53"/>
      <c r="B210" s="53"/>
      <c r="C210" s="53"/>
      <c r="D210" s="53"/>
      <c r="E210" s="53"/>
      <c r="F210" s="53"/>
      <c r="G210" s="53"/>
      <c r="H210" s="53"/>
      <c r="I210" s="53"/>
      <c r="J210" s="53"/>
    </row>
    <row r="357" spans="136:136">
      <c r="EF357" s="61"/>
    </row>
    <row r="358" spans="136:136">
      <c r="EF358" s="61"/>
    </row>
    <row r="359" spans="136:136">
      <c r="EF359" s="61"/>
    </row>
    <row r="360" spans="136:136">
      <c r="EF360" s="61"/>
    </row>
    <row r="361" spans="136:136">
      <c r="EF361" s="61"/>
    </row>
    <row r="362" spans="136:136">
      <c r="EF362" s="61"/>
    </row>
    <row r="363" spans="136:136">
      <c r="EF363" s="61"/>
    </row>
    <row r="364" spans="136:136">
      <c r="EF364" s="61"/>
    </row>
    <row r="365" spans="136:136">
      <c r="EF365" s="61"/>
    </row>
    <row r="366" spans="136:136">
      <c r="EF366" s="61"/>
    </row>
    <row r="367" spans="136:136">
      <c r="EF367" s="61"/>
    </row>
  </sheetData>
  <mergeCells count="1">
    <mergeCell ref="Q46:Q47"/>
  </mergeCells>
  <conditionalFormatting sqref="B1:GC1">
    <cfRule type="cellIs" dxfId="2" priority="1" operator="equal">
      <formula>"Gross Outlier"</formula>
    </cfRule>
  </conditionalFormatting>
  <pageMargins left="0.7" right="0.7" top="0.75" bottom="0.75" header="0.3" footer="0.3"/>
  <legacyDrawing r:id="rId1"/>
  <oleObjects>
    <oleObject progId="Equation.DSMT4" shapeId="5121" r:id="rId2"/>
    <oleObject progId="Equation.DSMT4" shapeId="5122" r:id="rId3"/>
    <oleObject progId="Equation.DSMT4" shapeId="5123" r:id="rId4"/>
    <oleObject progId="Equation.DSMT4" shapeId="5124" r:id="rId5"/>
    <oleObject progId="Equation.DSMT4" shapeId="5125" r:id="rId6"/>
    <oleObject progId="Equation.DSMT4" shapeId="5126" r:id="rId7"/>
    <oleObject progId="Equation.DSMT4" shapeId="5127" r:id="rId8"/>
    <oleObject progId="Equation.DSMT4" shapeId="5128" r:id="rId9"/>
    <oleObject progId="Equation.DSMT4" shapeId="5129" r:id="rId10"/>
    <oleObject progId="Equation.DSMT4" shapeId="5130" r:id="rId11"/>
    <oleObject progId="Equation.DSMT4" shapeId="5131" r:id="rId12"/>
    <oleObject progId="Equation.DSMT4" shapeId="5132" r:id="rId13"/>
    <oleObject progId="Equation.DSMT4" shapeId="5148" r:id="rId14"/>
    <oleObject progId="Equation.DSMT4" shapeId="5149" r:id="rId15"/>
    <oleObject progId="Equation.DSMT4" shapeId="5150" r:id="rId16"/>
  </oleObjects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0">
    <tabColor rgb="FFFFC000"/>
  </sheetPr>
  <dimension ref="A1:HH212"/>
  <sheetViews>
    <sheetView workbookViewId="0">
      <selection activeCell="E101" sqref="E101"/>
    </sheetView>
  </sheetViews>
  <sheetFormatPr defaultColWidth="18" defaultRowHeight="12.75"/>
  <cols>
    <col min="1" max="1" width="44.140625" style="144" customWidth="1"/>
    <col min="2" max="2" width="22.5703125" style="144" bestFit="1" customWidth="1"/>
    <col min="3" max="4" width="19.85546875" style="144" bestFit="1" customWidth="1"/>
    <col min="5" max="11" width="18" style="144" customWidth="1"/>
    <col min="12" max="12" width="26.140625" style="144" bestFit="1" customWidth="1"/>
    <col min="13" max="13" width="12.28515625" style="144" bestFit="1" customWidth="1"/>
    <col min="14" max="14" width="35.42578125" style="144" bestFit="1" customWidth="1"/>
    <col min="15" max="16" width="12.42578125" style="144" bestFit="1" customWidth="1"/>
    <col min="17" max="17" width="18" style="144" customWidth="1"/>
    <col min="18" max="19" width="19.85546875" style="144" bestFit="1" customWidth="1"/>
    <col min="20" max="20" width="18" style="144" customWidth="1"/>
    <col min="21" max="21" width="25.5703125" style="144" bestFit="1" customWidth="1"/>
    <col min="22" max="22" width="18" style="144" customWidth="1"/>
    <col min="23" max="84" width="18" style="145" customWidth="1"/>
    <col min="85" max="97" width="18" style="144" customWidth="1"/>
    <col min="98" max="98" width="12.140625" style="144" bestFit="1" customWidth="1"/>
    <col min="99" max="100" width="33" style="144" bestFit="1" customWidth="1"/>
    <col min="101" max="101" width="15.7109375" style="144" bestFit="1" customWidth="1"/>
    <col min="102" max="105" width="13.85546875" style="144" customWidth="1"/>
    <col min="106" max="106" width="26.140625" style="144" bestFit="1" customWidth="1"/>
    <col min="107" max="107" width="28.85546875" style="144" bestFit="1" customWidth="1"/>
    <col min="108" max="109" width="12.85546875" style="144" bestFit="1" customWidth="1"/>
    <col min="110" max="113" width="19.42578125" style="144" bestFit="1" customWidth="1"/>
    <col min="114" max="115" width="18.85546875" style="144" bestFit="1" customWidth="1"/>
    <col min="116" max="116" width="28.5703125" style="144" bestFit="1" customWidth="1"/>
    <col min="117" max="117" width="12.140625" style="144" customWidth="1"/>
    <col min="118" max="118" width="14.140625" style="144" customWidth="1"/>
    <col min="119" max="119" width="12.140625" style="144" bestFit="1" customWidth="1"/>
    <col min="120" max="120" width="17.85546875" style="144" customWidth="1"/>
    <col min="121" max="121" width="13.85546875" style="144" bestFit="1" customWidth="1"/>
    <col min="122" max="122" width="13.5703125" style="144" bestFit="1" customWidth="1"/>
    <col min="123" max="124" width="12.85546875" style="144" bestFit="1" customWidth="1"/>
    <col min="125" max="126" width="12.28515625" style="144" bestFit="1" customWidth="1"/>
    <col min="127" max="127" width="23.7109375" style="144" bestFit="1" customWidth="1"/>
    <col min="128" max="128" width="26.85546875" style="144" bestFit="1" customWidth="1"/>
    <col min="129" max="129" width="24.140625" style="144" bestFit="1" customWidth="1"/>
    <col min="130" max="130" width="15.28515625" style="144" bestFit="1" customWidth="1"/>
    <col min="131" max="132" width="36.7109375" style="144" bestFit="1" customWidth="1"/>
    <col min="133" max="16384" width="18" style="144"/>
  </cols>
  <sheetData>
    <row r="1" spans="1:216" s="92" customFormat="1">
      <c r="A1" s="90" t="s">
        <v>168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</row>
    <row r="2" spans="1:216" s="104" customFormat="1" ht="15">
      <c r="A2" s="93"/>
      <c r="B2" s="94" t="str">
        <f>HCl_Avg_MW!B2</f>
        <v>Logan Generating Plant</v>
      </c>
      <c r="C2" s="95"/>
      <c r="D2" s="95"/>
      <c r="E2" s="95"/>
      <c r="F2" s="95"/>
      <c r="G2" s="95"/>
      <c r="H2" s="95"/>
      <c r="I2" s="96"/>
      <c r="J2" s="96"/>
      <c r="K2" s="96"/>
      <c r="L2" s="97"/>
      <c r="M2" s="96"/>
      <c r="N2" s="96"/>
      <c r="O2" s="98"/>
      <c r="P2" s="98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9"/>
      <c r="AF2" s="96"/>
      <c r="AG2" s="96"/>
      <c r="AH2" s="96"/>
      <c r="AI2" s="96"/>
      <c r="AJ2" s="96"/>
      <c r="AK2" s="98"/>
      <c r="AL2" s="96"/>
      <c r="AM2" s="96"/>
      <c r="AN2" s="98"/>
      <c r="AO2" s="96"/>
      <c r="AP2" s="96"/>
      <c r="AQ2" s="96"/>
      <c r="AR2" s="96"/>
      <c r="AS2" s="96"/>
      <c r="AT2" s="97"/>
      <c r="AU2" s="97"/>
      <c r="AV2" s="100"/>
      <c r="AW2" s="96"/>
      <c r="AX2" s="96"/>
      <c r="AY2" s="96"/>
      <c r="AZ2" s="96"/>
      <c r="BA2" s="98"/>
      <c r="BB2" s="96"/>
      <c r="BC2" s="96"/>
      <c r="BD2" s="96"/>
      <c r="BE2" s="96"/>
      <c r="BF2" s="96"/>
      <c r="BG2" s="96"/>
      <c r="BH2" s="96"/>
      <c r="BI2" s="98"/>
      <c r="BJ2" s="98"/>
      <c r="BK2" s="96"/>
      <c r="BL2" s="96"/>
      <c r="BM2" s="96"/>
      <c r="BN2" s="96"/>
      <c r="BO2" s="96"/>
      <c r="BP2" s="99"/>
      <c r="BQ2" s="96"/>
      <c r="BR2" s="96"/>
      <c r="BS2" s="98"/>
      <c r="BT2" s="96"/>
      <c r="BU2" s="96"/>
      <c r="BV2" s="98"/>
      <c r="BW2" s="96"/>
      <c r="BX2" s="96"/>
      <c r="BY2" s="96"/>
      <c r="BZ2" s="96"/>
      <c r="CA2" s="100"/>
      <c r="CB2" s="96"/>
      <c r="CC2" s="98"/>
      <c r="CD2" s="101"/>
      <c r="CE2" s="96"/>
      <c r="CF2" s="96"/>
      <c r="CG2" s="98"/>
      <c r="CH2" s="102"/>
      <c r="CI2" s="96"/>
      <c r="CJ2" s="98"/>
      <c r="CK2" s="96"/>
      <c r="CL2" s="96"/>
      <c r="CM2" s="96"/>
      <c r="CN2" s="96"/>
      <c r="CO2" s="96"/>
      <c r="CP2" s="98"/>
      <c r="CQ2" s="96"/>
      <c r="CR2" s="96"/>
      <c r="CS2" s="96"/>
      <c r="CT2" s="96"/>
      <c r="CU2" s="96"/>
      <c r="CV2" s="98"/>
      <c r="CW2" s="98"/>
      <c r="CX2" s="96"/>
      <c r="CY2" s="96"/>
      <c r="CZ2" s="96"/>
      <c r="DA2" s="96"/>
      <c r="DB2" s="98"/>
      <c r="DC2" s="96"/>
      <c r="DD2" s="96"/>
      <c r="DE2" s="96"/>
      <c r="DF2" s="98"/>
      <c r="DG2" s="98"/>
      <c r="DH2" s="96"/>
      <c r="DI2" s="98"/>
      <c r="DJ2" s="98"/>
      <c r="DK2" s="98"/>
      <c r="DL2" s="96"/>
      <c r="DM2" s="99"/>
      <c r="DN2" s="99"/>
      <c r="DO2" s="99"/>
      <c r="DP2" s="99"/>
      <c r="DQ2" s="100"/>
      <c r="DR2" s="100"/>
      <c r="DS2" s="99"/>
      <c r="DT2" s="99"/>
      <c r="DU2" s="100"/>
      <c r="DV2" s="100"/>
      <c r="DW2" s="99"/>
      <c r="DX2" s="99"/>
      <c r="DY2" s="99"/>
      <c r="DZ2" s="99"/>
      <c r="EA2" s="99"/>
      <c r="EB2" s="100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</row>
    <row r="3" spans="1:216" s="91" customFormat="1" ht="15">
      <c r="A3" s="105" t="s">
        <v>22</v>
      </c>
      <c r="B3" s="94">
        <f>HCl_Avg_MW!B3</f>
        <v>10043</v>
      </c>
      <c r="C3" s="95"/>
      <c r="D3" s="95"/>
      <c r="E3" s="95"/>
      <c r="F3" s="95"/>
      <c r="G3" s="95"/>
      <c r="H3" s="95"/>
      <c r="I3" s="96"/>
      <c r="J3" s="96"/>
      <c r="K3" s="96"/>
      <c r="L3" s="96"/>
      <c r="M3" s="96"/>
      <c r="N3" s="96"/>
      <c r="O3" s="98"/>
      <c r="P3" s="98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9"/>
      <c r="AF3" s="96"/>
      <c r="AG3" s="96"/>
      <c r="AH3" s="96"/>
      <c r="AI3" s="96"/>
      <c r="AJ3" s="96"/>
      <c r="AK3" s="98"/>
      <c r="AL3" s="96"/>
      <c r="AM3" s="96"/>
      <c r="AN3" s="98"/>
      <c r="AO3" s="96"/>
      <c r="AP3" s="96"/>
      <c r="AQ3" s="96"/>
      <c r="AR3" s="96"/>
      <c r="AS3" s="96"/>
      <c r="AT3" s="96"/>
      <c r="AU3" s="96"/>
      <c r="AV3" s="100"/>
      <c r="AW3" s="96"/>
      <c r="AX3" s="96"/>
      <c r="AY3" s="96"/>
      <c r="AZ3" s="96"/>
      <c r="BA3" s="98"/>
      <c r="BB3" s="96"/>
      <c r="BC3" s="96"/>
      <c r="BD3" s="96"/>
      <c r="BE3" s="96"/>
      <c r="BF3" s="96"/>
      <c r="BG3" s="96"/>
      <c r="BH3" s="96"/>
      <c r="BI3" s="98"/>
      <c r="BJ3" s="98"/>
      <c r="BK3" s="96"/>
      <c r="BL3" s="96"/>
      <c r="BM3" s="96"/>
      <c r="BN3" s="96"/>
      <c r="BO3" s="96"/>
      <c r="BP3" s="99"/>
      <c r="BQ3" s="96"/>
      <c r="BR3" s="96"/>
      <c r="BS3" s="98"/>
      <c r="BT3" s="96"/>
      <c r="BU3" s="96"/>
      <c r="BV3" s="98"/>
      <c r="BW3" s="96"/>
      <c r="BX3" s="96"/>
      <c r="BY3" s="96"/>
      <c r="BZ3" s="96"/>
      <c r="CA3" s="100"/>
      <c r="CB3" s="96"/>
      <c r="CC3" s="98"/>
      <c r="CD3" s="101"/>
      <c r="CE3" s="96"/>
      <c r="CF3" s="96"/>
      <c r="CG3" s="98"/>
      <c r="CH3" s="102"/>
      <c r="CI3" s="96"/>
      <c r="CJ3" s="98"/>
      <c r="CK3" s="96"/>
      <c r="CL3" s="96"/>
      <c r="CM3" s="96"/>
      <c r="CN3" s="96"/>
      <c r="CO3" s="96"/>
      <c r="CP3" s="98"/>
      <c r="CQ3" s="96"/>
      <c r="CR3" s="96"/>
      <c r="CS3" s="96"/>
      <c r="CT3" s="96"/>
      <c r="CU3" s="96"/>
      <c r="CV3" s="98"/>
      <c r="CW3" s="98"/>
      <c r="CX3" s="96"/>
      <c r="CY3" s="96"/>
      <c r="CZ3" s="96"/>
      <c r="DA3" s="96"/>
      <c r="DB3" s="98"/>
      <c r="DC3" s="96"/>
      <c r="DD3" s="96"/>
      <c r="DE3" s="96"/>
      <c r="DF3" s="98"/>
      <c r="DG3" s="98"/>
      <c r="DH3" s="96"/>
      <c r="DI3" s="98"/>
      <c r="DJ3" s="98"/>
      <c r="DK3" s="98"/>
      <c r="DL3" s="96"/>
      <c r="DM3" s="99"/>
      <c r="DN3" s="99"/>
      <c r="DO3" s="99"/>
      <c r="DP3" s="99"/>
      <c r="DQ3" s="100"/>
      <c r="DR3" s="100"/>
      <c r="DS3" s="99"/>
      <c r="DT3" s="99"/>
      <c r="DU3" s="100"/>
      <c r="DV3" s="100"/>
      <c r="DW3" s="99"/>
      <c r="DX3" s="99"/>
      <c r="DY3" s="99"/>
      <c r="DZ3" s="99"/>
      <c r="EA3" s="99"/>
      <c r="EB3" s="100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</row>
    <row r="4" spans="1:216" s="104" customFormat="1" ht="15">
      <c r="A4" s="93" t="s">
        <v>166</v>
      </c>
      <c r="B4" s="94" t="str">
        <f>HCl_Avg_MW!B4</f>
        <v>B01</v>
      </c>
      <c r="C4" s="95"/>
      <c r="D4" s="95"/>
      <c r="E4" s="95"/>
      <c r="F4" s="95"/>
      <c r="G4" s="95"/>
      <c r="H4" s="95"/>
      <c r="I4" s="96"/>
      <c r="J4" s="96"/>
      <c r="K4" s="96"/>
      <c r="L4" s="96"/>
      <c r="M4" s="96"/>
      <c r="N4" s="96"/>
      <c r="O4" s="98"/>
      <c r="P4" s="98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9"/>
      <c r="AF4" s="96"/>
      <c r="AG4" s="96"/>
      <c r="AH4" s="96"/>
      <c r="AI4" s="96"/>
      <c r="AJ4" s="96"/>
      <c r="AK4" s="98"/>
      <c r="AL4" s="96"/>
      <c r="AM4" s="96"/>
      <c r="AN4" s="98"/>
      <c r="AO4" s="96"/>
      <c r="AP4" s="96"/>
      <c r="AQ4" s="96"/>
      <c r="AR4" s="96"/>
      <c r="AS4" s="96"/>
      <c r="AT4" s="96"/>
      <c r="AU4" s="96"/>
      <c r="AV4" s="100"/>
      <c r="AW4" s="96"/>
      <c r="AX4" s="96"/>
      <c r="AY4" s="96"/>
      <c r="AZ4" s="96"/>
      <c r="BA4" s="98"/>
      <c r="BB4" s="96"/>
      <c r="BC4" s="96"/>
      <c r="BD4" s="96"/>
      <c r="BE4" s="96"/>
      <c r="BF4" s="96"/>
      <c r="BG4" s="96"/>
      <c r="BH4" s="96"/>
      <c r="BI4" s="98"/>
      <c r="BJ4" s="98"/>
      <c r="BK4" s="96"/>
      <c r="BL4" s="96"/>
      <c r="BM4" s="96"/>
      <c r="BN4" s="96"/>
      <c r="BO4" s="96"/>
      <c r="BP4" s="99"/>
      <c r="BQ4" s="96"/>
      <c r="BR4" s="96"/>
      <c r="BS4" s="98"/>
      <c r="BT4" s="96"/>
      <c r="BU4" s="96"/>
      <c r="BV4" s="98"/>
      <c r="BW4" s="96"/>
      <c r="BX4" s="96"/>
      <c r="BY4" s="96"/>
      <c r="BZ4" s="96"/>
      <c r="CA4" s="100"/>
      <c r="CB4" s="96"/>
      <c r="CC4" s="98"/>
      <c r="CD4" s="101"/>
      <c r="CE4" s="96"/>
      <c r="CF4" s="96"/>
      <c r="CG4" s="98"/>
      <c r="CH4" s="102"/>
      <c r="CI4" s="96"/>
      <c r="CJ4" s="98"/>
      <c r="CK4" s="96"/>
      <c r="CL4" s="96"/>
      <c r="CM4" s="96"/>
      <c r="CN4" s="96"/>
      <c r="CO4" s="96"/>
      <c r="CP4" s="98"/>
      <c r="CQ4" s="96"/>
      <c r="CR4" s="96"/>
      <c r="CS4" s="96"/>
      <c r="CT4" s="96"/>
      <c r="CU4" s="96"/>
      <c r="CV4" s="98"/>
      <c r="CW4" s="98"/>
      <c r="CX4" s="96"/>
      <c r="CY4" s="96"/>
      <c r="CZ4" s="96"/>
      <c r="DA4" s="96"/>
      <c r="DB4" s="98"/>
      <c r="DC4" s="96"/>
      <c r="DD4" s="96"/>
      <c r="DE4" s="96"/>
      <c r="DF4" s="98"/>
      <c r="DG4" s="98"/>
      <c r="DH4" s="96"/>
      <c r="DI4" s="98"/>
      <c r="DJ4" s="98"/>
      <c r="DK4" s="98"/>
      <c r="DL4" s="96"/>
      <c r="DM4" s="99"/>
      <c r="DN4" s="99"/>
      <c r="DO4" s="99"/>
      <c r="DP4" s="99"/>
      <c r="DQ4" s="100"/>
      <c r="DR4" s="100"/>
      <c r="DS4" s="99"/>
      <c r="DT4" s="99"/>
      <c r="DU4" s="100"/>
      <c r="DV4" s="100"/>
      <c r="DW4" s="99"/>
      <c r="DX4" s="99"/>
      <c r="DY4" s="99"/>
      <c r="DZ4" s="99"/>
      <c r="EA4" s="99"/>
      <c r="EB4" s="100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</row>
    <row r="5" spans="1:216" s="95" customFormat="1" ht="15">
      <c r="A5" s="106">
        <v>1</v>
      </c>
      <c r="B5" s="189">
        <v>1.234187691899317E-4</v>
      </c>
      <c r="C5" t="s">
        <v>748</v>
      </c>
      <c r="I5" s="108"/>
      <c r="J5" s="108"/>
      <c r="K5" s="108"/>
      <c r="L5" s="108"/>
      <c r="M5" s="108"/>
      <c r="N5" s="108"/>
      <c r="O5" s="109"/>
      <c r="P5" s="109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9"/>
      <c r="AL5" s="108"/>
      <c r="AM5" s="108"/>
      <c r="AN5" s="109"/>
      <c r="AO5" s="108"/>
      <c r="AP5" s="108"/>
      <c r="AQ5" s="108"/>
      <c r="AR5" s="108"/>
      <c r="AS5" s="108"/>
      <c r="AT5" s="108"/>
      <c r="AU5" s="108"/>
      <c r="AV5" s="110"/>
      <c r="AW5" s="108"/>
      <c r="AX5" s="108"/>
      <c r="AY5" s="108"/>
      <c r="AZ5" s="108"/>
      <c r="BA5" s="109"/>
      <c r="BB5" s="108"/>
      <c r="BC5" s="108"/>
      <c r="BD5" s="108"/>
      <c r="BE5" s="108"/>
      <c r="BF5" s="108"/>
      <c r="BG5" s="108"/>
      <c r="BH5" s="108"/>
      <c r="BI5" s="109"/>
      <c r="BJ5" s="109"/>
      <c r="BK5" s="108"/>
      <c r="BL5" s="108"/>
      <c r="BM5" s="108"/>
      <c r="BN5" s="108"/>
      <c r="BO5" s="108"/>
      <c r="BP5" s="111"/>
      <c r="BQ5" s="108"/>
      <c r="BR5" s="108"/>
      <c r="BS5" s="109"/>
      <c r="BT5" s="108"/>
      <c r="BU5" s="108"/>
      <c r="BV5" s="109"/>
      <c r="BW5" s="108"/>
      <c r="BX5" s="108"/>
      <c r="BY5" s="108"/>
      <c r="BZ5" s="108"/>
      <c r="CA5" s="110"/>
      <c r="CB5" s="108"/>
      <c r="CC5" s="109"/>
      <c r="CD5" s="112"/>
      <c r="CE5" s="108"/>
      <c r="CF5" s="108"/>
      <c r="CG5" s="109"/>
      <c r="CH5" s="113"/>
      <c r="CI5" s="108"/>
      <c r="CJ5" s="109"/>
      <c r="CK5" s="108"/>
      <c r="CL5" s="108"/>
      <c r="CM5" s="108"/>
      <c r="CN5" s="108"/>
      <c r="CO5" s="108"/>
      <c r="CP5" s="109"/>
      <c r="CQ5" s="108"/>
      <c r="CR5" s="108"/>
      <c r="CS5" s="108"/>
      <c r="CT5" s="108"/>
      <c r="CU5" s="108"/>
      <c r="CV5" s="109"/>
      <c r="CW5" s="109"/>
      <c r="CX5" s="108"/>
      <c r="CY5" s="108"/>
      <c r="CZ5" s="108"/>
      <c r="DA5" s="108"/>
      <c r="DB5" s="109"/>
      <c r="DC5" s="108"/>
      <c r="DD5" s="108"/>
      <c r="DE5" s="108"/>
      <c r="DF5" s="109"/>
      <c r="DG5" s="109"/>
      <c r="DH5" s="108"/>
      <c r="DI5" s="109"/>
      <c r="DJ5" s="109"/>
      <c r="DK5" s="109"/>
      <c r="DL5" s="108"/>
      <c r="DM5" s="111"/>
      <c r="DN5" s="111"/>
      <c r="DO5" s="111"/>
      <c r="DP5" s="111"/>
      <c r="DQ5" s="110"/>
      <c r="DR5" s="110"/>
      <c r="DS5" s="111"/>
      <c r="DT5" s="111"/>
      <c r="DU5" s="110"/>
      <c r="DV5" s="110"/>
      <c r="DW5" s="111"/>
      <c r="DX5" s="111"/>
      <c r="DY5" s="111"/>
      <c r="DZ5" s="111"/>
      <c r="EA5" s="111"/>
      <c r="EB5" s="110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</row>
    <row r="6" spans="1:216" s="95" customFormat="1" ht="15">
      <c r="A6" s="106">
        <v>2</v>
      </c>
      <c r="B6" s="190">
        <v>1.2749551258319438E-4</v>
      </c>
      <c r="C6" t="s">
        <v>748</v>
      </c>
      <c r="D6" s="54"/>
      <c r="E6" s="54"/>
      <c r="F6" s="54"/>
      <c r="G6" s="109"/>
      <c r="H6" s="109"/>
      <c r="I6" s="109"/>
      <c r="J6" s="109"/>
      <c r="K6" s="55"/>
      <c r="L6" s="115"/>
      <c r="M6" s="116"/>
      <c r="N6" s="59"/>
      <c r="O6" s="59"/>
      <c r="P6" s="59"/>
      <c r="Q6" s="59"/>
      <c r="R6" s="55"/>
      <c r="S6" s="55"/>
      <c r="T6" s="55"/>
      <c r="U6" s="109"/>
      <c r="V6" s="117"/>
      <c r="W6" s="118"/>
      <c r="X6" s="56"/>
      <c r="Y6" s="56"/>
      <c r="Z6" s="55"/>
      <c r="AA6" s="115"/>
      <c r="AB6" s="55"/>
      <c r="AC6" s="55"/>
      <c r="AD6" s="55"/>
      <c r="AE6" s="55"/>
      <c r="AF6" s="55"/>
      <c r="AG6" s="109"/>
      <c r="AH6" s="55"/>
      <c r="AI6" s="55"/>
      <c r="AJ6" s="55"/>
      <c r="AK6" s="108"/>
      <c r="AL6" s="55"/>
      <c r="AM6" s="55"/>
      <c r="AN6" s="108"/>
      <c r="AO6" s="115"/>
      <c r="AP6" s="115"/>
      <c r="AQ6" s="115"/>
      <c r="AR6" s="55"/>
      <c r="AS6" s="115"/>
      <c r="AT6" s="55"/>
      <c r="AU6" s="55"/>
      <c r="AV6" s="108"/>
      <c r="AW6" s="55"/>
      <c r="AX6" s="55"/>
      <c r="AY6" s="55"/>
      <c r="AZ6" s="115"/>
      <c r="BA6" s="55"/>
      <c r="BB6" s="109"/>
      <c r="BC6" s="55"/>
      <c r="BD6" s="55"/>
      <c r="BE6" s="109"/>
      <c r="BF6" s="55"/>
      <c r="BG6" s="55"/>
      <c r="BH6" s="115"/>
      <c r="BI6" s="55"/>
      <c r="BJ6" s="113"/>
      <c r="BK6" s="55"/>
      <c r="BL6" s="55"/>
      <c r="BM6" s="55"/>
      <c r="BN6" s="55"/>
      <c r="BO6" s="55"/>
      <c r="BP6" s="55"/>
      <c r="BQ6" s="109"/>
      <c r="BR6" s="55"/>
      <c r="BS6" s="55"/>
      <c r="BT6" s="55"/>
      <c r="BU6" s="55"/>
      <c r="BV6" s="108"/>
      <c r="BW6" s="109"/>
      <c r="BX6" s="119"/>
      <c r="BY6" s="115"/>
      <c r="BZ6" s="55"/>
      <c r="CA6" s="55"/>
      <c r="CB6" s="109"/>
      <c r="CC6" s="55"/>
      <c r="CD6" s="115"/>
      <c r="CE6" s="55"/>
      <c r="CF6" s="109"/>
      <c r="CG6" s="108"/>
      <c r="CH6" s="119"/>
      <c r="CI6" s="109"/>
      <c r="CJ6" s="55"/>
      <c r="CK6" s="59"/>
      <c r="CL6" s="59"/>
      <c r="CM6" s="55"/>
      <c r="CN6" s="55"/>
      <c r="CO6" s="115"/>
      <c r="CP6" s="55"/>
      <c r="CQ6" s="11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109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108"/>
      <c r="DS6" s="55"/>
      <c r="DT6" s="55"/>
      <c r="DU6" s="119"/>
      <c r="DV6" s="55"/>
      <c r="DW6" s="55"/>
      <c r="DX6" s="55"/>
      <c r="DY6" s="120"/>
      <c r="DZ6" s="55"/>
      <c r="EA6" s="55"/>
      <c r="EB6" s="55"/>
    </row>
    <row r="7" spans="1:216" s="95" customFormat="1" ht="15">
      <c r="A7" s="106">
        <v>3</v>
      </c>
      <c r="B7" s="190">
        <v>8.7177189307847388E-5</v>
      </c>
      <c r="C7" t="s">
        <v>748</v>
      </c>
      <c r="D7" s="54"/>
      <c r="E7" s="54"/>
      <c r="F7" s="54"/>
      <c r="G7" s="55"/>
      <c r="H7" s="55"/>
      <c r="I7" s="55"/>
      <c r="J7" s="59"/>
      <c r="K7" s="55"/>
      <c r="L7" s="55"/>
      <c r="M7" s="116"/>
      <c r="N7" s="59"/>
      <c r="O7" s="59"/>
      <c r="P7" s="59"/>
      <c r="Q7" s="59"/>
      <c r="R7" s="55"/>
      <c r="S7" s="55"/>
      <c r="T7" s="55"/>
      <c r="U7" s="55"/>
      <c r="V7" s="55"/>
      <c r="W7" s="56"/>
      <c r="X7" s="56"/>
      <c r="Y7" s="56"/>
      <c r="Z7" s="55"/>
      <c r="AA7" s="55"/>
      <c r="AB7" s="55"/>
      <c r="AC7" s="55"/>
      <c r="AD7" s="55"/>
      <c r="AE7" s="55"/>
      <c r="AF7" s="55"/>
      <c r="AG7" s="109"/>
      <c r="AH7" s="55"/>
      <c r="AI7" s="55"/>
      <c r="AJ7" s="55"/>
      <c r="AK7" s="55"/>
      <c r="AL7" s="55"/>
      <c r="AM7" s="55"/>
      <c r="AN7" s="121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121"/>
      <c r="BA7" s="55"/>
      <c r="BB7" s="121"/>
      <c r="BC7" s="55"/>
      <c r="BD7" s="55"/>
      <c r="BE7" s="121"/>
      <c r="BF7" s="55"/>
      <c r="BG7" s="55"/>
      <c r="BH7" s="121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109"/>
      <c r="CC7" s="55"/>
      <c r="CD7" s="115"/>
      <c r="CE7" s="55"/>
      <c r="CF7" s="121"/>
      <c r="CG7" s="117"/>
      <c r="CH7" s="55"/>
      <c r="CI7" s="55"/>
      <c r="CJ7" s="55"/>
      <c r="CK7" s="59"/>
      <c r="CL7" s="59"/>
      <c r="CM7" s="55"/>
      <c r="CN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122"/>
      <c r="DR7" s="55"/>
      <c r="DS7" s="55"/>
      <c r="DT7" s="55"/>
      <c r="DU7" s="55"/>
      <c r="DV7" s="55"/>
      <c r="DW7" s="55"/>
      <c r="DX7" s="55"/>
      <c r="DY7" s="120"/>
      <c r="DZ7" s="55"/>
      <c r="EA7" s="55"/>
      <c r="EB7" s="55"/>
    </row>
    <row r="8" spans="1:216" s="95" customFormat="1" ht="15">
      <c r="A8" s="106">
        <v>4</v>
      </c>
      <c r="B8" s="156"/>
      <c r="D8" s="123"/>
      <c r="E8" s="123"/>
      <c r="F8" s="106"/>
      <c r="G8" s="123"/>
      <c r="H8" s="123"/>
      <c r="I8" s="106"/>
      <c r="J8" s="124"/>
      <c r="K8" s="123"/>
      <c r="L8" s="106"/>
      <c r="M8" s="125"/>
      <c r="W8" s="121"/>
      <c r="X8" s="121"/>
      <c r="Y8" s="121"/>
      <c r="Z8" s="121"/>
      <c r="AA8" s="121"/>
      <c r="AB8" s="121"/>
      <c r="AC8" s="126"/>
      <c r="AD8" s="126"/>
      <c r="AE8" s="126"/>
      <c r="AF8" s="126"/>
      <c r="AG8" s="121"/>
      <c r="AH8" s="126"/>
      <c r="AI8" s="126"/>
      <c r="AJ8" s="121"/>
      <c r="AK8" s="121"/>
      <c r="AL8" s="126"/>
      <c r="AM8" s="121"/>
      <c r="AN8" s="121"/>
      <c r="AO8" s="121"/>
      <c r="AP8" s="121"/>
      <c r="AQ8" s="121"/>
      <c r="AR8" s="121"/>
      <c r="AS8" s="121"/>
      <c r="AT8" s="121"/>
      <c r="AU8" s="126"/>
      <c r="AV8" s="126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DY8" s="127"/>
    </row>
    <row r="9" spans="1:216" s="95" customFormat="1" ht="15">
      <c r="A9" s="106">
        <v>5</v>
      </c>
      <c r="B9" s="157"/>
      <c r="I9" s="106"/>
      <c r="J9" s="124"/>
      <c r="K9" s="123"/>
      <c r="L9" s="106"/>
      <c r="M9" s="128"/>
      <c r="W9" s="121"/>
      <c r="X9" s="121"/>
      <c r="Y9" s="121"/>
      <c r="Z9" s="121"/>
      <c r="AA9" s="121"/>
      <c r="AB9" s="121"/>
      <c r="AC9" s="55"/>
      <c r="AD9" s="55"/>
      <c r="AE9" s="55"/>
      <c r="AF9" s="55"/>
      <c r="AG9" s="121"/>
      <c r="AH9" s="55"/>
      <c r="AI9" s="55"/>
      <c r="AJ9" s="121"/>
      <c r="AK9" s="121"/>
      <c r="AL9" s="55"/>
      <c r="AM9" s="121"/>
      <c r="AN9" s="121"/>
      <c r="AO9" s="121"/>
      <c r="AP9" s="121"/>
      <c r="AQ9" s="121"/>
      <c r="AR9" s="121"/>
      <c r="AS9" s="121"/>
      <c r="AT9" s="121"/>
      <c r="AU9" s="55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DY9" s="127"/>
    </row>
    <row r="10" spans="1:216" s="95" customFormat="1" ht="15">
      <c r="A10" s="106">
        <v>6</v>
      </c>
      <c r="B10" s="156"/>
      <c r="D10" s="123"/>
      <c r="E10" s="123"/>
      <c r="F10" s="106"/>
      <c r="G10" s="123"/>
      <c r="H10" s="123"/>
      <c r="I10" s="106"/>
      <c r="J10" s="124"/>
      <c r="K10" s="123"/>
      <c r="L10" s="106"/>
      <c r="M10" s="128"/>
      <c r="W10" s="121"/>
      <c r="X10" s="121"/>
      <c r="Y10" s="121"/>
      <c r="Z10" s="121"/>
      <c r="AA10" s="121"/>
      <c r="AB10" s="121"/>
      <c r="AC10" s="55"/>
      <c r="AD10" s="55"/>
      <c r="AE10" s="55"/>
      <c r="AF10" s="55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55"/>
      <c r="BO10" s="55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55"/>
      <c r="CE10" s="121"/>
      <c r="CF10" s="121"/>
      <c r="DY10" s="127"/>
    </row>
    <row r="11" spans="1:216" s="95" customFormat="1" ht="15">
      <c r="A11" s="106">
        <v>7</v>
      </c>
      <c r="F11" s="106"/>
      <c r="G11" s="123"/>
      <c r="H11" s="106"/>
      <c r="I11" s="106"/>
      <c r="J11" s="124"/>
      <c r="K11" s="123"/>
      <c r="L11" s="106"/>
      <c r="M11" s="128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55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55"/>
      <c r="BO11" s="55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55"/>
      <c r="CE11" s="121"/>
      <c r="CF11" s="121"/>
      <c r="DY11" s="127"/>
    </row>
    <row r="12" spans="1:216" s="95" customFormat="1" ht="15">
      <c r="A12" s="106">
        <v>8</v>
      </c>
      <c r="F12" s="106"/>
      <c r="G12" s="123"/>
      <c r="H12" s="106"/>
      <c r="I12" s="106"/>
      <c r="J12" s="124"/>
      <c r="K12" s="123"/>
      <c r="L12" s="106"/>
      <c r="M12" s="128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30"/>
      <c r="AP12" s="55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55"/>
      <c r="BG12" s="121"/>
      <c r="BH12" s="121"/>
      <c r="BI12" s="121"/>
      <c r="BJ12" s="121"/>
      <c r="BK12" s="121"/>
      <c r="BL12" s="121"/>
      <c r="BM12" s="121"/>
      <c r="BN12" s="55"/>
      <c r="BO12" s="55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DY12" s="127"/>
    </row>
    <row r="13" spans="1:216" s="95" customFormat="1" ht="15">
      <c r="A13" s="106">
        <v>9</v>
      </c>
      <c r="B13" s="129"/>
      <c r="F13" s="106"/>
      <c r="G13" s="123"/>
      <c r="H13" s="106"/>
      <c r="I13" s="106"/>
      <c r="J13" s="124"/>
      <c r="K13" s="123"/>
      <c r="L13" s="106"/>
      <c r="M13" s="128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30"/>
      <c r="AP13" s="55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55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DY13" s="127"/>
    </row>
    <row r="14" spans="1:216" s="95" customFormat="1" ht="15">
      <c r="A14" s="106">
        <v>10</v>
      </c>
      <c r="F14" s="123"/>
      <c r="G14" s="123"/>
      <c r="H14" s="123"/>
      <c r="I14" s="123"/>
      <c r="J14" s="124"/>
      <c r="K14" s="123"/>
      <c r="L14" s="106"/>
      <c r="M14" s="128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30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DY14" s="127"/>
    </row>
    <row r="15" spans="1:216" s="95" customFormat="1" ht="15">
      <c r="A15" s="106">
        <v>11</v>
      </c>
      <c r="F15" s="123"/>
      <c r="G15" s="123"/>
      <c r="H15" s="123"/>
      <c r="I15" s="123"/>
      <c r="J15" s="124"/>
      <c r="K15" s="123"/>
      <c r="L15" s="106"/>
      <c r="M15" s="128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30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DY15" s="127"/>
    </row>
    <row r="16" spans="1:216" s="95" customFormat="1" ht="15">
      <c r="A16" s="106">
        <v>12</v>
      </c>
      <c r="B16" s="123"/>
      <c r="F16" s="123"/>
      <c r="G16" s="123"/>
      <c r="H16" s="123"/>
      <c r="I16" s="123"/>
      <c r="J16" s="124"/>
      <c r="K16" s="123"/>
      <c r="L16" s="106"/>
      <c r="M16" s="128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30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DY16" s="127"/>
    </row>
    <row r="17" spans="1:129" s="95" customFormat="1" ht="15">
      <c r="A17" s="106">
        <v>13</v>
      </c>
      <c r="B17" s="123"/>
      <c r="F17" s="123"/>
      <c r="G17" s="123"/>
      <c r="H17" s="123"/>
      <c r="I17" s="123"/>
      <c r="J17" s="124"/>
      <c r="K17" s="123"/>
      <c r="L17" s="106"/>
      <c r="M17" s="128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30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DY17" s="127"/>
    </row>
    <row r="18" spans="1:129" s="95" customFormat="1" ht="15">
      <c r="A18" s="106">
        <v>14</v>
      </c>
      <c r="B18" s="123"/>
      <c r="F18" s="123"/>
      <c r="G18" s="123"/>
      <c r="H18" s="123"/>
      <c r="I18" s="123"/>
      <c r="J18" s="124"/>
      <c r="K18" s="123"/>
      <c r="L18" s="106"/>
      <c r="M18" s="128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30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DY18" s="127"/>
    </row>
    <row r="19" spans="1:129" s="95" customFormat="1" ht="15">
      <c r="A19" s="106">
        <v>15</v>
      </c>
      <c r="B19" s="123"/>
      <c r="F19" s="123"/>
      <c r="G19" s="123"/>
      <c r="H19" s="123"/>
      <c r="I19" s="123"/>
      <c r="J19" s="124"/>
      <c r="K19" s="123"/>
      <c r="L19" s="106"/>
      <c r="M19" s="128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30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DY19" s="127"/>
    </row>
    <row r="20" spans="1:129" s="95" customFormat="1" ht="15">
      <c r="A20" s="106">
        <v>16</v>
      </c>
      <c r="B20" s="123"/>
      <c r="F20" s="123"/>
      <c r="G20" s="123"/>
      <c r="H20" s="123"/>
      <c r="I20" s="123"/>
      <c r="J20" s="124"/>
      <c r="K20" s="123"/>
      <c r="L20" s="106"/>
      <c r="M20" s="128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30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DY20" s="127"/>
    </row>
    <row r="21" spans="1:129" s="95" customFormat="1" ht="15">
      <c r="A21" s="106">
        <v>17</v>
      </c>
      <c r="B21" s="123"/>
      <c r="F21" s="123"/>
      <c r="G21" s="123"/>
      <c r="H21" s="123"/>
      <c r="I21" s="123"/>
      <c r="J21" s="124"/>
      <c r="K21" s="123"/>
      <c r="L21" s="106"/>
      <c r="M21" s="128"/>
      <c r="N21" s="59"/>
      <c r="O21" s="59"/>
      <c r="P21" s="59"/>
      <c r="Q21" s="59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DY21" s="127"/>
    </row>
    <row r="22" spans="1:129" s="95" customFormat="1" ht="15">
      <c r="A22" s="106">
        <v>18</v>
      </c>
      <c r="B22" s="123"/>
      <c r="C22" s="123"/>
      <c r="D22" s="123"/>
      <c r="E22" s="123"/>
      <c r="F22" s="123"/>
      <c r="G22" s="123"/>
      <c r="H22" s="123"/>
      <c r="I22" s="123"/>
      <c r="J22" s="124"/>
      <c r="K22" s="123"/>
      <c r="L22" s="106"/>
      <c r="M22" s="128"/>
      <c r="N22" s="59"/>
      <c r="O22" s="59"/>
      <c r="P22" s="59"/>
      <c r="Q22" s="59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DY22" s="127"/>
    </row>
    <row r="23" spans="1:129" s="95" customFormat="1" ht="15">
      <c r="A23" s="106">
        <v>19</v>
      </c>
      <c r="B23" s="123"/>
      <c r="C23" s="123"/>
      <c r="D23" s="123"/>
      <c r="E23" s="123"/>
      <c r="F23" s="123"/>
      <c r="G23" s="123"/>
      <c r="H23" s="123"/>
      <c r="I23" s="123"/>
      <c r="J23" s="124"/>
      <c r="K23" s="123"/>
      <c r="L23" s="106"/>
      <c r="M23" s="128"/>
      <c r="N23" s="59"/>
      <c r="O23" s="59"/>
      <c r="P23" s="59"/>
      <c r="Q23" s="59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DY23" s="127"/>
    </row>
    <row r="24" spans="1:129" s="95" customFormat="1" ht="15">
      <c r="A24" s="106">
        <v>20</v>
      </c>
      <c r="B24" s="123"/>
      <c r="C24" s="123"/>
      <c r="D24" s="123"/>
      <c r="E24" s="123"/>
      <c r="F24" s="123"/>
      <c r="G24" s="123"/>
      <c r="H24" s="123"/>
      <c r="I24" s="123"/>
      <c r="J24" s="124"/>
      <c r="K24" s="123"/>
      <c r="L24" s="106"/>
      <c r="M24" s="128"/>
      <c r="N24" s="59"/>
      <c r="O24" s="59"/>
      <c r="P24" s="59"/>
      <c r="Q24" s="59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DY24" s="127"/>
    </row>
    <row r="25" spans="1:129" s="95" customFormat="1" ht="15">
      <c r="A25" s="106">
        <v>21</v>
      </c>
      <c r="B25" s="123"/>
      <c r="C25" s="123"/>
      <c r="D25" s="123"/>
      <c r="E25" s="123"/>
      <c r="F25" s="123"/>
      <c r="G25" s="123"/>
      <c r="H25" s="123"/>
      <c r="I25" s="123"/>
      <c r="J25" s="131"/>
      <c r="K25" s="123"/>
      <c r="L25" s="106"/>
      <c r="M25" s="128"/>
      <c r="N25" s="59"/>
      <c r="O25" s="59"/>
      <c r="P25" s="59"/>
      <c r="Q25" s="59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DY25" s="127"/>
    </row>
    <row r="26" spans="1:129" s="95" customFormat="1" ht="15">
      <c r="A26" s="106">
        <v>22</v>
      </c>
      <c r="B26" s="123"/>
      <c r="C26" s="123"/>
      <c r="D26" s="123"/>
      <c r="E26" s="123"/>
      <c r="F26" s="123"/>
      <c r="G26" s="123"/>
      <c r="H26" s="123"/>
      <c r="I26" s="123"/>
      <c r="J26" s="124"/>
      <c r="K26" s="123"/>
      <c r="L26" s="106"/>
      <c r="M26" s="128"/>
      <c r="N26" s="59"/>
      <c r="O26" s="59"/>
      <c r="P26" s="59"/>
      <c r="Q26" s="59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DY26" s="127"/>
    </row>
    <row r="27" spans="1:129" s="95" customFormat="1" ht="15">
      <c r="A27" s="106">
        <v>23</v>
      </c>
      <c r="B27" s="123"/>
      <c r="C27" s="123"/>
      <c r="D27" s="123"/>
      <c r="E27" s="123"/>
      <c r="F27" s="123"/>
      <c r="G27" s="123"/>
      <c r="H27" s="123"/>
      <c r="I27" s="123"/>
      <c r="J27" s="124"/>
      <c r="K27" s="123"/>
      <c r="L27" s="106"/>
      <c r="M27" s="128"/>
      <c r="N27" s="59"/>
      <c r="O27" s="59"/>
      <c r="P27" s="59"/>
      <c r="Q27" s="59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DY27" s="127"/>
    </row>
    <row r="28" spans="1:129" s="95" customFormat="1" ht="15">
      <c r="A28" s="106">
        <v>24</v>
      </c>
      <c r="B28" s="123"/>
      <c r="C28" s="123"/>
      <c r="D28" s="123"/>
      <c r="E28" s="123"/>
      <c r="F28" s="123"/>
      <c r="G28" s="123"/>
      <c r="H28" s="123"/>
      <c r="I28" s="123"/>
      <c r="J28" s="124"/>
      <c r="K28" s="123"/>
      <c r="L28" s="106"/>
      <c r="M28" s="128"/>
      <c r="N28" s="59"/>
      <c r="O28" s="59"/>
      <c r="P28" s="59"/>
      <c r="Q28" s="59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DY28" s="127"/>
    </row>
    <row r="29" spans="1:129" s="95" customFormat="1" ht="15">
      <c r="A29" s="106">
        <v>25</v>
      </c>
      <c r="B29" s="123"/>
      <c r="C29" s="123"/>
      <c r="D29" s="123"/>
      <c r="E29" s="123"/>
      <c r="F29" s="123"/>
      <c r="G29" s="123"/>
      <c r="H29" s="123"/>
      <c r="I29" s="123"/>
      <c r="J29" s="124"/>
      <c r="K29" s="123"/>
      <c r="L29" s="106"/>
      <c r="M29" s="128"/>
      <c r="N29" s="59"/>
      <c r="O29" s="59"/>
      <c r="P29" s="59"/>
      <c r="Q29" s="59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DY29" s="127"/>
    </row>
    <row r="30" spans="1:129" s="95" customFormat="1" ht="15">
      <c r="A30" s="106">
        <v>26</v>
      </c>
      <c r="B30" s="123"/>
      <c r="C30" s="123"/>
      <c r="D30" s="123"/>
      <c r="E30" s="123"/>
      <c r="F30" s="123"/>
      <c r="G30" s="123"/>
      <c r="H30" s="123"/>
      <c r="I30" s="123"/>
      <c r="J30" s="124"/>
      <c r="K30" s="123"/>
      <c r="L30" s="106"/>
      <c r="M30" s="128"/>
      <c r="N30" s="59"/>
      <c r="O30" s="59"/>
      <c r="P30" s="59"/>
      <c r="Q30" s="59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DY30" s="127"/>
    </row>
    <row r="31" spans="1:129" s="95" customFormat="1" ht="15">
      <c r="A31" s="106">
        <v>27</v>
      </c>
      <c r="B31" s="123"/>
      <c r="C31" s="123"/>
      <c r="D31" s="123"/>
      <c r="E31" s="123"/>
      <c r="F31" s="123"/>
      <c r="G31" s="123"/>
      <c r="H31" s="123"/>
      <c r="I31" s="123"/>
      <c r="J31" s="124"/>
      <c r="K31" s="123"/>
      <c r="L31" s="106"/>
      <c r="M31" s="128"/>
      <c r="N31" s="59"/>
      <c r="O31" s="59"/>
      <c r="P31" s="59"/>
      <c r="Q31" s="59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DY31" s="127"/>
    </row>
    <row r="32" spans="1:129" s="95" customFormat="1" ht="15">
      <c r="A32" s="106">
        <v>28</v>
      </c>
      <c r="B32" s="123"/>
      <c r="C32" s="123"/>
      <c r="D32" s="123"/>
      <c r="E32" s="123"/>
      <c r="F32" s="123"/>
      <c r="G32" s="123"/>
      <c r="H32" s="123"/>
      <c r="I32" s="123"/>
      <c r="J32" s="124"/>
      <c r="K32" s="123"/>
      <c r="L32" s="106"/>
      <c r="M32" s="128"/>
      <c r="N32" s="59"/>
      <c r="O32" s="59"/>
      <c r="P32" s="59"/>
      <c r="Q32" s="59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DY32" s="127"/>
    </row>
    <row r="33" spans="1:139" s="95" customFormat="1" ht="15">
      <c r="A33" s="106">
        <v>29</v>
      </c>
      <c r="B33" s="123"/>
      <c r="C33" s="123"/>
      <c r="D33" s="123"/>
      <c r="E33" s="123"/>
      <c r="F33" s="123"/>
      <c r="G33" s="123"/>
      <c r="H33" s="123"/>
      <c r="I33" s="123"/>
      <c r="J33" s="124"/>
      <c r="K33" s="123"/>
      <c r="L33" s="123"/>
      <c r="M33" s="128"/>
      <c r="N33" s="59"/>
      <c r="O33" s="59"/>
      <c r="P33" s="59"/>
      <c r="Q33" s="59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DY33" s="127"/>
    </row>
    <row r="34" spans="1:139" s="95" customFormat="1" ht="15">
      <c r="A34" s="106">
        <v>30</v>
      </c>
      <c r="B34" s="123"/>
      <c r="C34" s="123"/>
      <c r="D34" s="123"/>
      <c r="E34" s="123"/>
      <c r="F34" s="123"/>
      <c r="G34" s="123"/>
      <c r="H34" s="123"/>
      <c r="I34" s="123"/>
      <c r="J34" s="124"/>
      <c r="K34" s="123"/>
      <c r="L34" s="123"/>
      <c r="M34" s="128"/>
      <c r="N34" s="59"/>
      <c r="O34" s="59"/>
      <c r="P34" s="59"/>
      <c r="Q34" s="59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DY34" s="127"/>
    </row>
    <row r="35" spans="1:139" s="95" customFormat="1">
      <c r="A35" s="106">
        <v>31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</row>
    <row r="36" spans="1:139" s="95" customFormat="1">
      <c r="A36" s="106">
        <v>32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</row>
    <row r="37" spans="1:139" s="95" customFormat="1">
      <c r="A37" s="106">
        <v>33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</row>
    <row r="38" spans="1:139" s="95" customFormat="1">
      <c r="A38" s="106">
        <v>34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</row>
    <row r="39" spans="1:139" s="95" customFormat="1">
      <c r="A39" s="106">
        <v>35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</row>
    <row r="40" spans="1:139" s="95" customFormat="1" ht="15">
      <c r="B40" s="54"/>
      <c r="C40" s="54"/>
      <c r="D40" s="54"/>
      <c r="E40" s="54"/>
      <c r="F40" s="54"/>
      <c r="G40" s="54"/>
      <c r="H40" s="54"/>
      <c r="I40" s="54"/>
      <c r="J40" s="124"/>
      <c r="K40" s="54"/>
      <c r="L40" s="54"/>
      <c r="M40" s="128"/>
      <c r="N40" s="59"/>
      <c r="O40" s="59"/>
      <c r="P40" s="59"/>
      <c r="Q40" s="59"/>
      <c r="R40" s="55"/>
      <c r="S40" s="55"/>
      <c r="T40" s="55"/>
      <c r="U40" s="55"/>
      <c r="V40" s="55"/>
      <c r="W40" s="56"/>
      <c r="X40" s="56"/>
      <c r="Y40" s="56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9"/>
      <c r="CL40" s="59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127"/>
      <c r="DZ40" s="55"/>
      <c r="EA40" s="55"/>
      <c r="EB40" s="55"/>
    </row>
    <row r="41" spans="1:139" s="95" customFormat="1">
      <c r="A41" s="132" t="s">
        <v>30</v>
      </c>
      <c r="B41" s="95">
        <f>COUNT(B5:B39)</f>
        <v>3</v>
      </c>
    </row>
    <row r="42" spans="1:139" s="95" customFormat="1">
      <c r="A42" s="132"/>
    </row>
    <row r="43" spans="1:139" s="95" customFormat="1">
      <c r="A43" s="132"/>
      <c r="C43" s="133"/>
      <c r="D43" s="134"/>
    </row>
    <row r="44" spans="1:139" s="127" customFormat="1">
      <c r="EF44" s="95"/>
      <c r="EG44" s="95"/>
      <c r="EH44" s="95"/>
      <c r="EI44" s="95"/>
    </row>
    <row r="45" spans="1:139" s="95" customFormat="1">
      <c r="A45" s="132" t="s">
        <v>167</v>
      </c>
      <c r="C45" s="135">
        <f>COUNTA(B2:Q2)</f>
        <v>1</v>
      </c>
      <c r="D45" s="135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</row>
    <row r="46" spans="1:139" s="95" customFormat="1" ht="12.75" customHeight="1"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</row>
    <row r="47" spans="1:139" s="95" customFormat="1">
      <c r="I47" s="123"/>
      <c r="J47" s="123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</row>
    <row r="48" spans="1:139" s="95" customFormat="1">
      <c r="A48" s="132" t="s">
        <v>33</v>
      </c>
      <c r="C48" s="95">
        <f>SUM(B41:B41)</f>
        <v>3</v>
      </c>
      <c r="Q48" s="37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</row>
    <row r="49" spans="1:132" s="95" customFormat="1">
      <c r="Q49" s="372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</row>
    <row r="50" spans="1:132" s="95" customFormat="1"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</row>
    <row r="51" spans="1:132" s="95" customFormat="1"/>
    <row r="52" spans="1:132" s="95" customFormat="1">
      <c r="I52" s="123"/>
      <c r="J52" s="123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</row>
    <row r="53" spans="1:132" s="95" customFormat="1">
      <c r="C53" s="136">
        <f>C48-1</f>
        <v>2</v>
      </c>
      <c r="D53" s="136"/>
      <c r="I53" s="123"/>
      <c r="J53" s="123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</row>
    <row r="54" spans="1:132" s="95" customFormat="1">
      <c r="I54" s="123"/>
      <c r="J54" s="123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</row>
    <row r="55" spans="1:132" s="95" customFormat="1">
      <c r="I55" s="123"/>
      <c r="J55" s="123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</row>
    <row r="56" spans="1:132" s="95" customFormat="1">
      <c r="I56" s="123"/>
      <c r="J56" s="123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</row>
    <row r="57" spans="1:132" s="95" customFormat="1">
      <c r="G57" s="137"/>
      <c r="I57" s="123"/>
      <c r="J57" s="123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</row>
    <row r="58" spans="1:132" s="95" customFormat="1">
      <c r="A58" s="132" t="s">
        <v>38</v>
      </c>
      <c r="I58" s="123"/>
      <c r="J58" s="123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</row>
    <row r="59" spans="1:132" s="95" customFormat="1">
      <c r="I59" s="123"/>
      <c r="J59" s="123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</row>
    <row r="60" spans="1:132" s="95" customFormat="1">
      <c r="A60" s="95" t="s">
        <v>39</v>
      </c>
      <c r="B60" s="127">
        <f>AVERAGE(B5:B39)</f>
        <v>1.1269715702699116E-4</v>
      </c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  <c r="DB60" s="127"/>
      <c r="DC60" s="127"/>
      <c r="DD60" s="127"/>
      <c r="DE60" s="127"/>
      <c r="DF60" s="127"/>
      <c r="DG60" s="127"/>
      <c r="DH60" s="127"/>
      <c r="DI60" s="127"/>
      <c r="DJ60" s="127"/>
      <c r="DK60" s="127"/>
      <c r="DL60" s="127"/>
      <c r="DM60" s="127"/>
      <c r="DN60" s="127"/>
      <c r="DO60" s="127"/>
      <c r="DP60" s="127"/>
      <c r="DQ60" s="127"/>
      <c r="DR60" s="127"/>
      <c r="DS60" s="127"/>
      <c r="DT60" s="127"/>
      <c r="DU60" s="127"/>
      <c r="DV60" s="127"/>
      <c r="DW60" s="127"/>
      <c r="DX60" s="127"/>
      <c r="DY60" s="127"/>
      <c r="DZ60" s="127"/>
      <c r="EA60" s="127"/>
      <c r="EB60" s="127"/>
    </row>
    <row r="61" spans="1:132" s="95" customFormat="1">
      <c r="C61" s="123"/>
      <c r="G61" s="137"/>
      <c r="I61" s="123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</row>
    <row r="62" spans="1:132" s="95" customFormat="1"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</row>
    <row r="63" spans="1:132" s="95" customFormat="1"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</row>
    <row r="64" spans="1:132" s="95" customFormat="1"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</row>
    <row r="65" spans="1:84" s="95" customFormat="1"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</row>
    <row r="66" spans="1:84" s="95" customFormat="1"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</row>
    <row r="67" spans="1:84" s="95" customFormat="1">
      <c r="C67" s="127">
        <f>AVERAGE(B5:B39)</f>
        <v>1.1269715702699116E-4</v>
      </c>
      <c r="D67" s="127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</row>
    <row r="68" spans="1:84" s="95" customFormat="1">
      <c r="A68" s="132" t="s">
        <v>40</v>
      </c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</row>
    <row r="69" spans="1:84" s="95" customFormat="1"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</row>
    <row r="70" spans="1:84" s="95" customFormat="1"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</row>
    <row r="71" spans="1:84" s="95" customFormat="1"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</row>
    <row r="72" spans="1:84" s="95" customFormat="1">
      <c r="A72" s="132" t="s">
        <v>45</v>
      </c>
      <c r="B72" s="137"/>
      <c r="C72" s="129">
        <f>VAR(B5:H39)</f>
        <v>4.9260652346323268E-10</v>
      </c>
      <c r="D72" s="129"/>
      <c r="E72" s="137"/>
      <c r="F72" s="137"/>
      <c r="G72" s="137"/>
      <c r="H72" s="137"/>
      <c r="I72" s="137"/>
      <c r="J72" s="137"/>
      <c r="K72" s="137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</row>
    <row r="73" spans="1:84" s="95" customFormat="1"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</row>
    <row r="74" spans="1:84" s="95" customFormat="1"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</row>
    <row r="75" spans="1:84" s="95" customFormat="1"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</row>
    <row r="76" spans="1:84" s="95" customFormat="1"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</row>
    <row r="77" spans="1:84" s="95" customFormat="1"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</row>
    <row r="78" spans="1:84" s="95" customFormat="1">
      <c r="A78" s="95" t="s">
        <v>53</v>
      </c>
      <c r="C78" s="95">
        <v>3</v>
      </c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</row>
    <row r="79" spans="1:84" s="95" customFormat="1"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</row>
    <row r="80" spans="1:84" s="95" customFormat="1"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</row>
    <row r="81" spans="1:84" s="95" customFormat="1">
      <c r="A81" s="95" t="s">
        <v>54</v>
      </c>
      <c r="C81" s="138">
        <f>1/C48+1/C78</f>
        <v>0.66666666666666663</v>
      </c>
      <c r="D81" s="138"/>
      <c r="E81" s="138"/>
      <c r="F81" s="138"/>
      <c r="G81" s="138"/>
      <c r="H81" s="138"/>
      <c r="I81" s="138"/>
      <c r="J81" s="138"/>
      <c r="K81" s="138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</row>
    <row r="82" spans="1:84" s="95" customFormat="1">
      <c r="C82" s="138"/>
      <c r="D82" s="138"/>
      <c r="E82" s="138"/>
      <c r="F82" s="138"/>
      <c r="G82" s="138"/>
      <c r="H82" s="138"/>
      <c r="I82" s="138"/>
      <c r="J82" s="138"/>
      <c r="K82" s="138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</row>
    <row r="83" spans="1:84" s="95" customFormat="1">
      <c r="C83" s="138"/>
      <c r="D83" s="138"/>
      <c r="E83" s="138"/>
      <c r="F83" s="138"/>
      <c r="G83" s="138"/>
      <c r="H83" s="138"/>
      <c r="I83" s="138"/>
      <c r="J83" s="138"/>
      <c r="K83" s="138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</row>
    <row r="84" spans="1:84" s="95" customFormat="1">
      <c r="C84" s="138"/>
      <c r="D84" s="138"/>
      <c r="E84" s="138"/>
      <c r="F84" s="138"/>
      <c r="G84" s="138"/>
      <c r="H84" s="138"/>
      <c r="I84" s="138"/>
      <c r="J84" s="138"/>
      <c r="K84" s="138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</row>
    <row r="85" spans="1:84" s="95" customFormat="1">
      <c r="A85" s="95" t="s">
        <v>55</v>
      </c>
      <c r="C85" s="129">
        <f>C72*C81</f>
        <v>3.2840434897548844E-10</v>
      </c>
      <c r="D85" s="129"/>
      <c r="E85" s="138"/>
      <c r="F85" s="138"/>
      <c r="G85" s="138"/>
      <c r="H85" s="138"/>
      <c r="I85" s="138"/>
      <c r="J85" s="138"/>
      <c r="K85" s="138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</row>
    <row r="86" spans="1:84" s="95" customFormat="1"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</row>
    <row r="87" spans="1:84" s="95" customFormat="1"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</row>
    <row r="88" spans="1:84" s="95" customFormat="1"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</row>
    <row r="89" spans="1:84" s="95" customFormat="1"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</row>
    <row r="90" spans="1:84" s="95" customFormat="1"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</row>
    <row r="91" spans="1:84" s="95" customFormat="1">
      <c r="A91" s="132" t="s">
        <v>56</v>
      </c>
      <c r="C91" s="95">
        <f>SQRT(C85)</f>
        <v>1.8121930056577541E-5</v>
      </c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</row>
    <row r="92" spans="1:84" s="95" customFormat="1"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</row>
    <row r="93" spans="1:84" s="95" customFormat="1"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</row>
    <row r="94" spans="1:84" s="95" customFormat="1">
      <c r="A94" s="132" t="s">
        <v>57</v>
      </c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</row>
    <row r="95" spans="1:84" s="95" customFormat="1"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</row>
    <row r="96" spans="1:84" s="95" customFormat="1"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</row>
    <row r="97" spans="1:84" s="95" customFormat="1" ht="51">
      <c r="A97" s="95" t="s">
        <v>58</v>
      </c>
      <c r="B97" s="139" t="s">
        <v>59</v>
      </c>
      <c r="C97" s="141">
        <f>TINV(2*0.01,C53)</f>
        <v>6.9645567339634358</v>
      </c>
      <c r="D97" s="141"/>
      <c r="K97" s="135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</row>
    <row r="98" spans="1:84" s="95" customFormat="1"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</row>
    <row r="99" spans="1:84" s="95" customFormat="1"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</row>
    <row r="100" spans="1:84" s="95" customFormat="1" ht="15">
      <c r="A100" s="266" t="s">
        <v>61</v>
      </c>
      <c r="B100" s="266"/>
      <c r="C100" s="42">
        <f>C67+C97*C91</f>
        <v>2.3890836703494266E-4</v>
      </c>
      <c r="D100" s="53" t="str">
        <f>IFERROR(IF(FIND("MM",A$1,1)&gt;0,"lb/MMBtu","lb/MW"),"lb/MW")</f>
        <v>lb/MW</v>
      </c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</row>
    <row r="101" spans="1:84" s="95" customFormat="1" ht="15">
      <c r="A101" s="266"/>
      <c r="B101" s="266"/>
      <c r="C101" s="266"/>
      <c r="D101" s="266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</row>
    <row r="102" spans="1:84" s="95" customFormat="1" ht="15">
      <c r="A102" s="266"/>
      <c r="B102" s="266"/>
      <c r="C102" s="266"/>
      <c r="D102" s="266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</row>
    <row r="103" spans="1:84" s="95" customFormat="1" ht="15">
      <c r="A103" s="266"/>
      <c r="B103" s="266"/>
      <c r="C103" s="266"/>
      <c r="D103" s="266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</row>
    <row r="104" spans="1:84" s="95" customFormat="1" ht="15">
      <c r="A104" s="53" t="s">
        <v>165</v>
      </c>
      <c r="B104" s="86" t="s">
        <v>760</v>
      </c>
      <c r="C104" s="42">
        <f>IFERROR(IF(FIND("MM",B3,1)&gt;0,VLOOKUP(A104,'[1]Summary_Pet Coke'!$A$70:$F$88,6,FALSE),VLOOKUP(A104,'[1]Summary_Pet Coke'!$A$70:$G$88,7,FALSE)),VLOOKUP(A104,'[1]Summary_Pet Coke'!$A$70:$G$88,7,FALSE))</f>
        <v>4.0000000000000002E-4</v>
      </c>
      <c r="D104" s="53" t="str">
        <f>IFERROR(IF(FIND("MM",A$1,1)&gt;0,"lb/MMBtu","lb/MW"),"lb/MW")</f>
        <v>lb/MW</v>
      </c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</row>
    <row r="105" spans="1:84" s="95" customFormat="1" ht="15">
      <c r="A105" s="53"/>
      <c r="B105" s="53"/>
      <c r="C105" s="53"/>
      <c r="D105" s="53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</row>
    <row r="106" spans="1:84" s="95" customFormat="1" ht="15">
      <c r="A106" s="53"/>
      <c r="B106" s="53" t="s">
        <v>776</v>
      </c>
      <c r="C106" s="42">
        <f>IFERROR(IF(FIND("MM",B3,1)&gt;0,IF(C100&lt;C104,C104*1,C100*1),IF(C100&lt;C104,C104*1,C100*1)),IF(C100&lt;C104,C104*1,C100*1))</f>
        <v>4.0000000000000002E-4</v>
      </c>
      <c r="D106" s="53" t="str">
        <f>IFERROR(IF(FIND("MM",A$1,1)&gt;0,"lb/MMBtu","lb/MW"),"lb/MW")</f>
        <v>lb/MW</v>
      </c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</row>
    <row r="107" spans="1:84" s="95" customFormat="1">
      <c r="B107" s="143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</row>
    <row r="108" spans="1:84" s="95" customFormat="1"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</row>
    <row r="109" spans="1:84" s="95" customFormat="1"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</row>
    <row r="110" spans="1:84">
      <c r="A110" s="95"/>
      <c r="B110" s="95"/>
      <c r="C110" s="95"/>
      <c r="D110" s="95"/>
      <c r="E110" s="95"/>
      <c r="F110" s="95"/>
      <c r="G110" s="95"/>
      <c r="H110" s="95"/>
      <c r="I110" s="95"/>
      <c r="J110" s="95"/>
    </row>
    <row r="111" spans="1:84">
      <c r="A111" s="95"/>
      <c r="B111" s="143"/>
      <c r="C111" s="95"/>
      <c r="D111" s="95"/>
      <c r="E111" s="95"/>
      <c r="F111" s="95"/>
      <c r="G111" s="95"/>
      <c r="H111" s="95"/>
      <c r="I111" s="95"/>
      <c r="J111" s="95"/>
    </row>
    <row r="112" spans="1:84">
      <c r="A112" s="95"/>
      <c r="B112" s="95"/>
      <c r="C112" s="95"/>
      <c r="D112" s="95"/>
      <c r="E112" s="95"/>
      <c r="F112" s="95"/>
      <c r="G112" s="95"/>
      <c r="H112" s="95"/>
      <c r="I112" s="95"/>
      <c r="J112" s="95"/>
    </row>
    <row r="113" spans="1:10" s="144" customForma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</row>
    <row r="114" spans="1:10" s="144" customForma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</row>
    <row r="115" spans="1:10" s="144" customForma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</row>
    <row r="116" spans="1:10" s="144" customForma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</row>
    <row r="117" spans="1:10" s="144" customForma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</row>
    <row r="118" spans="1:10" s="144" customForma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</row>
    <row r="119" spans="1:10" s="144" customFormat="1">
      <c r="A119" s="95"/>
      <c r="B119" s="95"/>
      <c r="C119" s="95"/>
      <c r="D119" s="132"/>
      <c r="E119" s="95"/>
      <c r="F119" s="95"/>
      <c r="G119" s="95"/>
      <c r="H119" s="95"/>
      <c r="I119" s="95"/>
      <c r="J119" s="95"/>
    </row>
    <row r="120" spans="1:10" s="144" customForma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</row>
    <row r="121" spans="1:10" s="144" customForma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</row>
    <row r="122" spans="1:10" s="144" customForma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</row>
    <row r="123" spans="1:10" s="144" customForma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</row>
    <row r="124" spans="1:10" s="144" customForma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</row>
    <row r="125" spans="1:10" s="144" customForma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</row>
    <row r="126" spans="1:10" s="144" customForma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</row>
    <row r="127" spans="1:10" s="144" customForma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</row>
    <row r="128" spans="1:10" s="144" customForma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</row>
    <row r="129" spans="1:10" s="144" customForma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</row>
    <row r="130" spans="1:10" s="144" customForma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</row>
    <row r="131" spans="1:10" s="144" customForma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</row>
    <row r="132" spans="1:10" s="144" customForma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</row>
    <row r="133" spans="1:10" s="144" customForma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</row>
    <row r="134" spans="1:10" s="144" customForma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</row>
    <row r="135" spans="1:10" s="144" customForma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</row>
    <row r="136" spans="1:10" s="144" customForma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</row>
    <row r="137" spans="1:10" s="144" customForma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</row>
    <row r="138" spans="1:10" s="144" customForma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</row>
    <row r="139" spans="1:10" s="144" customForma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</row>
    <row r="140" spans="1:10" s="144" customForma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</row>
    <row r="141" spans="1:10" s="144" customForma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</row>
    <row r="142" spans="1:10" s="144" customForma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</row>
    <row r="143" spans="1:10" s="144" customForma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</row>
    <row r="144" spans="1:10" s="144" customForma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</row>
    <row r="145" spans="1:10" s="144" customForma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</row>
    <row r="146" spans="1:10" s="144" customForma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</row>
    <row r="147" spans="1:10" s="144" customForma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</row>
    <row r="148" spans="1:10" s="144" customForma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</row>
    <row r="149" spans="1:10" s="144" customForma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</row>
    <row r="150" spans="1:10" s="144" customForma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</row>
    <row r="151" spans="1:10" s="144" customForma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</row>
    <row r="152" spans="1:10" s="144" customForma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</row>
    <row r="153" spans="1:10" s="144" customForma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</row>
    <row r="154" spans="1:10" s="144" customForma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</row>
    <row r="155" spans="1:10" s="144" customForma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</row>
    <row r="156" spans="1:10" s="144" customForma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</row>
    <row r="157" spans="1:10" s="144" customForma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</row>
    <row r="158" spans="1:10" s="144" customForma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</row>
    <row r="159" spans="1:10" s="144" customForma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</row>
    <row r="160" spans="1:10" s="144" customForma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</row>
    <row r="161" spans="1:10" s="144" customForma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</row>
    <row r="162" spans="1:10" s="144" customForma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</row>
    <row r="163" spans="1:10" s="144" customForma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</row>
    <row r="164" spans="1:10" s="144" customForma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</row>
    <row r="165" spans="1:10" s="144" customForma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</row>
    <row r="166" spans="1:10" s="144" customForma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</row>
    <row r="167" spans="1:10" s="144" customForma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</row>
    <row r="168" spans="1:10" s="144" customForma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</row>
    <row r="169" spans="1:10" s="144" customForma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</row>
    <row r="170" spans="1:10" s="144" customForma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</row>
    <row r="171" spans="1:10" s="144" customForma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</row>
    <row r="172" spans="1:10" s="144" customForma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</row>
    <row r="173" spans="1:10" s="144" customForma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</row>
    <row r="174" spans="1:10" s="144" customForma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</row>
    <row r="175" spans="1:10" s="144" customForma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</row>
    <row r="176" spans="1:10" s="144" customForma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</row>
    <row r="177" spans="1:10" s="144" customForma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</row>
    <row r="178" spans="1:10" s="144" customForma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</row>
    <row r="179" spans="1:10" s="144" customForma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</row>
    <row r="180" spans="1:10" s="144" customForma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</row>
    <row r="181" spans="1:10" s="144" customForma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</row>
    <row r="182" spans="1:10" s="144" customForma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</row>
    <row r="183" spans="1:10" s="144" customForma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</row>
    <row r="184" spans="1:10" s="144" customForma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</row>
    <row r="185" spans="1:10" s="144" customForma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</row>
    <row r="186" spans="1:10" s="144" customForma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</row>
    <row r="187" spans="1:10" s="144" customForma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</row>
    <row r="188" spans="1:10" s="144" customForma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</row>
    <row r="189" spans="1:10" s="144" customForma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</row>
    <row r="190" spans="1:10" s="144" customForma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</row>
    <row r="191" spans="1:10" s="144" customForma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</row>
    <row r="192" spans="1:10" s="144" customForma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</row>
    <row r="193" spans="1:10" s="144" customForma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</row>
    <row r="194" spans="1:10" s="144" customForma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</row>
    <row r="195" spans="1:10" s="144" customForma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</row>
    <row r="196" spans="1:10" s="144" customForma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</row>
    <row r="197" spans="1:10" s="144" customForma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</row>
    <row r="198" spans="1:10" s="144" customForma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</row>
    <row r="199" spans="1:10" s="144" customForma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</row>
    <row r="200" spans="1:10" s="144" customForma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</row>
    <row r="201" spans="1:10" s="144" customForma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</row>
    <row r="202" spans="1:10" s="144" customForma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</row>
    <row r="203" spans="1:10" s="144" customForma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</row>
    <row r="204" spans="1:10" s="144" customForma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</row>
    <row r="205" spans="1:10" s="144" customForma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</row>
    <row r="206" spans="1:10" s="144" customForma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</row>
    <row r="207" spans="1:10" s="144" customForma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</row>
    <row r="208" spans="1:10" s="144" customForma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</row>
    <row r="209" spans="1:10" s="144" customForma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</row>
    <row r="210" spans="1:10" s="144" customForma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</row>
    <row r="211" spans="1:10" s="144" customForma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</row>
    <row r="212" spans="1:10" s="144" customForma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</row>
  </sheetData>
  <mergeCells count="2">
    <mergeCell ref="B1:L1"/>
    <mergeCell ref="Q48:Q49"/>
  </mergeCells>
  <pageMargins left="0.7" right="0.7" top="0.75" bottom="0.75" header="0.3" footer="0.3"/>
  <pageSetup orientation="portrait" r:id="rId1"/>
  <legacyDrawing r:id="rId2"/>
  <oleObjects>
    <oleObject progId="Equation.DSMT4" shapeId="6145" r:id="rId3"/>
    <oleObject progId="Equation.DSMT4" shapeId="6146" r:id="rId4"/>
    <oleObject progId="Equation.DSMT4" shapeId="6147" r:id="rId5"/>
    <oleObject progId="Equation.DSMT4" shapeId="6148" r:id="rId6"/>
    <oleObject progId="Equation.DSMT4" shapeId="6149" r:id="rId7"/>
    <oleObject progId="Equation.DSMT4" shapeId="6150" r:id="rId8"/>
    <oleObject progId="Equation.DSMT4" shapeId="6151" r:id="rId9"/>
    <oleObject progId="Equation.DSMT4" shapeId="6152" r:id="rId10"/>
    <oleObject progId="Equation.DSMT4" shapeId="6153" r:id="rId11"/>
    <oleObject progId="Equation.DSMT4" shapeId="6154" r:id="rId12"/>
    <oleObject progId="Equation.DSMT4" shapeId="6155" r:id="rId13"/>
    <oleObject progId="Equation.DSMT4" shapeId="6156" r:id="rId14"/>
    <oleObject progId="Equation.DSMT4" shapeId="6157" r:id="rId15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5">
    <tabColor rgb="FF92D050"/>
  </sheetPr>
  <dimension ref="A1:GF375"/>
  <sheetViews>
    <sheetView workbookViewId="0">
      <pane xSplit="6" ySplit="2" topLeftCell="AP3" activePane="bottomRight" state="frozen"/>
      <selection pane="topRight" activeCell="G1" sqref="G1"/>
      <selection pane="bottomLeft" activeCell="A3" sqref="A3"/>
      <selection pane="bottomRight" activeCell="AP14" sqref="AP14"/>
    </sheetView>
  </sheetViews>
  <sheetFormatPr defaultColWidth="97.140625" defaultRowHeight="15"/>
  <cols>
    <col min="1" max="1" width="12.42578125" bestFit="1" customWidth="1"/>
    <col min="2" max="2" width="9.85546875" bestFit="1" customWidth="1"/>
    <col min="3" max="3" width="37" bestFit="1" customWidth="1"/>
    <col min="4" max="4" width="13.7109375" bestFit="1" customWidth="1"/>
    <col min="5" max="5" width="20.5703125" bestFit="1" customWidth="1"/>
    <col min="6" max="6" width="19.5703125" bestFit="1" customWidth="1"/>
    <col min="7" max="7" width="18.85546875" bestFit="1" customWidth="1"/>
    <col min="8" max="8" width="25" bestFit="1" customWidth="1"/>
    <col min="9" max="9" width="14" bestFit="1" customWidth="1"/>
    <col min="10" max="10" width="15.5703125" bestFit="1" customWidth="1"/>
    <col min="11" max="11" width="16" bestFit="1" customWidth="1"/>
    <col min="12" max="12" width="44.7109375" bestFit="1" customWidth="1"/>
    <col min="13" max="13" width="17.85546875" bestFit="1" customWidth="1"/>
    <col min="14" max="14" width="17" bestFit="1" customWidth="1"/>
    <col min="15" max="15" width="13.42578125" bestFit="1" customWidth="1"/>
    <col min="16" max="16" width="17.5703125" bestFit="1" customWidth="1"/>
    <col min="17" max="17" width="14.28515625" bestFit="1" customWidth="1"/>
    <col min="18" max="18" width="18.42578125" bestFit="1" customWidth="1"/>
    <col min="19" max="19" width="15.42578125" bestFit="1" customWidth="1"/>
    <col min="20" max="20" width="19.5703125" bestFit="1" customWidth="1"/>
    <col min="21" max="21" width="13.7109375" bestFit="1" customWidth="1"/>
    <col min="22" max="22" width="17.85546875" style="152" bestFit="1" customWidth="1"/>
    <col min="23" max="23" width="11.28515625" style="181" bestFit="1" customWidth="1"/>
    <col min="24" max="24" width="13.7109375" bestFit="1" customWidth="1"/>
    <col min="25" max="25" width="11.5703125" bestFit="1" customWidth="1"/>
    <col min="26" max="26" width="14.5703125" bestFit="1" customWidth="1"/>
    <col min="27" max="27" width="11.5703125" bestFit="1" customWidth="1"/>
    <col min="28" max="28" width="15.7109375" bestFit="1" customWidth="1"/>
    <col min="29" max="29" width="11.5703125" bestFit="1" customWidth="1"/>
    <col min="30" max="30" width="14" bestFit="1" customWidth="1"/>
    <col min="31" max="31" width="22.7109375" bestFit="1" customWidth="1"/>
    <col min="32" max="32" width="26.85546875" bestFit="1" customWidth="1"/>
    <col min="33" max="33" width="23.5703125" bestFit="1" customWidth="1"/>
    <col min="34" max="34" width="27.7109375" bestFit="1" customWidth="1"/>
    <col min="35" max="35" width="24.7109375" bestFit="1" customWidth="1"/>
    <col min="36" max="36" width="28.85546875" bestFit="1" customWidth="1"/>
    <col min="37" max="37" width="23" style="278" bestFit="1" customWidth="1"/>
    <col min="38" max="38" width="27.140625" bestFit="1" customWidth="1"/>
    <col min="39" max="39" width="22.5703125" bestFit="1" customWidth="1"/>
    <col min="40" max="40" width="26.7109375" bestFit="1" customWidth="1"/>
    <col min="41" max="41" width="23.42578125" bestFit="1" customWidth="1"/>
    <col min="42" max="42" width="27.5703125" bestFit="1" customWidth="1"/>
    <col min="43" max="43" width="24.5703125" bestFit="1" customWidth="1"/>
    <col min="44" max="44" width="28.7109375" bestFit="1" customWidth="1"/>
    <col min="45" max="45" width="22.85546875" style="44" bestFit="1" customWidth="1"/>
    <col min="46" max="46" width="27" style="44" bestFit="1" customWidth="1"/>
    <col min="47" max="47" width="20.28515625" bestFit="1" customWidth="1"/>
    <col min="48" max="48" width="24.42578125" bestFit="1" customWidth="1"/>
    <col min="49" max="49" width="18.5703125" bestFit="1" customWidth="1"/>
    <col min="50" max="50" width="22.7109375" bestFit="1" customWidth="1"/>
    <col min="51" max="51" width="19.42578125" bestFit="1" customWidth="1"/>
    <col min="52" max="52" width="23.5703125" bestFit="1" customWidth="1"/>
    <col min="53" max="53" width="20.5703125" bestFit="1" customWidth="1"/>
    <col min="54" max="54" width="24.7109375" bestFit="1" customWidth="1"/>
    <col min="55" max="55" width="18.85546875" bestFit="1" customWidth="1"/>
    <col min="56" max="56" width="23" bestFit="1" customWidth="1"/>
    <col min="57" max="57" width="15.5703125" bestFit="1" customWidth="1"/>
    <col min="58" max="58" width="56.5703125" bestFit="1" customWidth="1"/>
    <col min="59" max="59" width="13.5703125" bestFit="1" customWidth="1"/>
    <col min="60" max="60" width="15.5703125" bestFit="1" customWidth="1"/>
    <col min="61" max="61" width="56.5703125" bestFit="1" customWidth="1"/>
    <col min="62" max="62" width="13.5703125" bestFit="1" customWidth="1"/>
    <col min="63" max="63" width="15.5703125" bestFit="1" customWidth="1"/>
    <col min="64" max="64" width="56.5703125" bestFit="1" customWidth="1"/>
    <col min="65" max="65" width="13.5703125" bestFit="1" customWidth="1"/>
    <col min="66" max="66" width="15.5703125" bestFit="1" customWidth="1"/>
    <col min="67" max="67" width="56.5703125" bestFit="1" customWidth="1"/>
    <col min="68" max="68" width="13.5703125" bestFit="1" customWidth="1"/>
    <col min="69" max="69" width="15.5703125" bestFit="1" customWidth="1"/>
    <col min="70" max="70" width="31.42578125" bestFit="1" customWidth="1"/>
    <col min="71" max="71" width="13.5703125" bestFit="1" customWidth="1"/>
    <col min="72" max="72" width="15.5703125" bestFit="1" customWidth="1"/>
    <col min="73" max="73" width="31.42578125" bestFit="1" customWidth="1"/>
    <col min="74" max="74" width="13.5703125" bestFit="1" customWidth="1"/>
    <col min="75" max="75" width="15.5703125" bestFit="1" customWidth="1"/>
    <col min="76" max="76" width="17.5703125" bestFit="1" customWidth="1"/>
    <col min="77" max="77" width="13.5703125" bestFit="1" customWidth="1"/>
    <col min="78" max="78" width="15.5703125" bestFit="1" customWidth="1"/>
    <col min="79" max="79" width="17.5703125" bestFit="1" customWidth="1"/>
    <col min="80" max="80" width="13.5703125" bestFit="1" customWidth="1"/>
    <col min="81" max="81" width="15.5703125" bestFit="1" customWidth="1"/>
    <col min="82" max="82" width="14.42578125" bestFit="1" customWidth="1"/>
    <col min="83" max="83" width="13.5703125" bestFit="1" customWidth="1"/>
    <col min="84" max="84" width="16.5703125" bestFit="1" customWidth="1"/>
    <col min="85" max="85" width="15.42578125" bestFit="1" customWidth="1"/>
    <col min="86" max="86" width="14.5703125" bestFit="1" customWidth="1"/>
    <col min="87" max="87" width="16.5703125" bestFit="1" customWidth="1"/>
    <col min="88" max="88" width="15.42578125" bestFit="1" customWidth="1"/>
    <col min="89" max="89" width="14.5703125" bestFit="1" customWidth="1"/>
    <col min="90" max="90" width="16.5703125" bestFit="1" customWidth="1"/>
    <col min="91" max="91" width="15.42578125" bestFit="1" customWidth="1"/>
    <col min="92" max="92" width="14.5703125" bestFit="1" customWidth="1"/>
  </cols>
  <sheetData>
    <row r="1" spans="1:188">
      <c r="A1" s="161" t="s">
        <v>235</v>
      </c>
      <c r="B1" s="161" t="s">
        <v>236</v>
      </c>
      <c r="C1" s="161" t="s">
        <v>237</v>
      </c>
      <c r="D1" s="161" t="s">
        <v>238</v>
      </c>
      <c r="E1" s="161" t="s">
        <v>239</v>
      </c>
      <c r="F1" s="161" t="s">
        <v>240</v>
      </c>
      <c r="G1" s="161" t="s">
        <v>241</v>
      </c>
      <c r="H1" s="161" t="s">
        <v>242</v>
      </c>
      <c r="I1" s="161" t="s">
        <v>243</v>
      </c>
      <c r="J1" s="161" t="s">
        <v>244</v>
      </c>
      <c r="K1" s="161" t="s">
        <v>747</v>
      </c>
      <c r="L1" s="161" t="s">
        <v>245</v>
      </c>
      <c r="M1" s="161" t="s">
        <v>246</v>
      </c>
      <c r="N1" s="161" t="s">
        <v>247</v>
      </c>
      <c r="O1" s="161" t="s">
        <v>248</v>
      </c>
      <c r="P1" s="161" t="s">
        <v>249</v>
      </c>
      <c r="Q1" s="161" t="s">
        <v>250</v>
      </c>
      <c r="R1" s="161" t="s">
        <v>251</v>
      </c>
      <c r="S1" s="161" t="s">
        <v>252</v>
      </c>
      <c r="T1" s="161" t="s">
        <v>253</v>
      </c>
      <c r="U1" s="161" t="s">
        <v>254</v>
      </c>
      <c r="V1" s="161" t="s">
        <v>255</v>
      </c>
      <c r="W1" s="161" t="s">
        <v>256</v>
      </c>
      <c r="X1" s="161" t="s">
        <v>257</v>
      </c>
      <c r="Y1" s="161" t="s">
        <v>258</v>
      </c>
      <c r="Z1" s="161" t="s">
        <v>259</v>
      </c>
      <c r="AA1" s="161" t="s">
        <v>260</v>
      </c>
      <c r="AB1" s="161" t="s">
        <v>261</v>
      </c>
      <c r="AC1" s="161" t="s">
        <v>262</v>
      </c>
      <c r="AD1" s="161" t="s">
        <v>263</v>
      </c>
      <c r="AE1" s="161" t="s">
        <v>264</v>
      </c>
      <c r="AF1" s="161" t="s">
        <v>265</v>
      </c>
      <c r="AG1" s="161" t="s">
        <v>266</v>
      </c>
      <c r="AH1" s="161" t="s">
        <v>267</v>
      </c>
      <c r="AI1" s="161" t="s">
        <v>268</v>
      </c>
      <c r="AJ1" s="161" t="s">
        <v>269</v>
      </c>
      <c r="AK1" s="271" t="s">
        <v>270</v>
      </c>
      <c r="AL1" s="161" t="s">
        <v>271</v>
      </c>
      <c r="AM1" s="161" t="s">
        <v>272</v>
      </c>
      <c r="AN1" s="161" t="s">
        <v>273</v>
      </c>
      <c r="AO1" s="161" t="s">
        <v>274</v>
      </c>
      <c r="AP1" s="161" t="s">
        <v>275</v>
      </c>
      <c r="AQ1" s="161" t="s">
        <v>276</v>
      </c>
      <c r="AR1" s="161" t="s">
        <v>277</v>
      </c>
      <c r="AS1" s="245" t="s">
        <v>278</v>
      </c>
      <c r="AT1" s="245" t="s">
        <v>279</v>
      </c>
      <c r="AU1" s="161" t="s">
        <v>280</v>
      </c>
      <c r="AV1" s="161" t="s">
        <v>281</v>
      </c>
      <c r="AW1" s="161" t="s">
        <v>282</v>
      </c>
      <c r="AX1" s="161" t="s">
        <v>283</v>
      </c>
      <c r="AY1" s="161" t="s">
        <v>284</v>
      </c>
      <c r="AZ1" s="161" t="s">
        <v>285</v>
      </c>
      <c r="BA1" s="161" t="s">
        <v>286</v>
      </c>
      <c r="BB1" s="161" t="s">
        <v>287</v>
      </c>
      <c r="BC1" s="161" t="s">
        <v>288</v>
      </c>
      <c r="BD1" s="161" t="s">
        <v>289</v>
      </c>
      <c r="BE1" s="161" t="s">
        <v>290</v>
      </c>
      <c r="BF1" s="161" t="s">
        <v>291</v>
      </c>
      <c r="BG1" s="161" t="s">
        <v>292</v>
      </c>
      <c r="BH1" s="161" t="s">
        <v>293</v>
      </c>
      <c r="BI1" s="161" t="s">
        <v>294</v>
      </c>
      <c r="BJ1" s="161" t="s">
        <v>295</v>
      </c>
      <c r="BK1" s="161" t="s">
        <v>296</v>
      </c>
      <c r="BL1" s="161" t="s">
        <v>297</v>
      </c>
      <c r="BM1" s="161" t="s">
        <v>298</v>
      </c>
      <c r="BN1" s="161" t="s">
        <v>299</v>
      </c>
      <c r="BO1" s="161" t="s">
        <v>300</v>
      </c>
      <c r="BP1" s="161" t="s">
        <v>301</v>
      </c>
      <c r="BQ1" s="161" t="s">
        <v>302</v>
      </c>
      <c r="BR1" s="161" t="s">
        <v>303</v>
      </c>
      <c r="BS1" s="161" t="s">
        <v>304</v>
      </c>
      <c r="BT1" s="161" t="s">
        <v>305</v>
      </c>
      <c r="BU1" s="161" t="s">
        <v>306</v>
      </c>
      <c r="BV1" s="161" t="s">
        <v>307</v>
      </c>
      <c r="BW1" s="161" t="s">
        <v>308</v>
      </c>
      <c r="BX1" s="161" t="s">
        <v>309</v>
      </c>
      <c r="BY1" s="161" t="s">
        <v>310</v>
      </c>
      <c r="BZ1" s="161" t="s">
        <v>311</v>
      </c>
      <c r="CA1" s="161" t="s">
        <v>312</v>
      </c>
      <c r="CB1" s="161" t="s">
        <v>313</v>
      </c>
      <c r="CC1" s="161" t="s">
        <v>314</v>
      </c>
      <c r="CD1" s="161" t="s">
        <v>315</v>
      </c>
      <c r="CE1" s="161" t="s">
        <v>316</v>
      </c>
      <c r="CF1" s="161" t="s">
        <v>317</v>
      </c>
      <c r="CG1" s="161" t="s">
        <v>318</v>
      </c>
      <c r="CH1" s="161" t="s">
        <v>319</v>
      </c>
      <c r="CI1" s="161" t="s">
        <v>320</v>
      </c>
      <c r="CJ1" s="161" t="s">
        <v>321</v>
      </c>
      <c r="CK1" s="161" t="s">
        <v>322</v>
      </c>
      <c r="CL1" s="161" t="s">
        <v>323</v>
      </c>
      <c r="CM1" s="161" t="s">
        <v>324</v>
      </c>
      <c r="CN1" s="161" t="s">
        <v>325</v>
      </c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  <c r="DT1" s="161"/>
      <c r="DU1" s="161"/>
      <c r="DV1" s="161"/>
      <c r="DW1" s="161"/>
      <c r="DX1" s="161"/>
      <c r="DY1" s="161"/>
      <c r="DZ1" s="161"/>
      <c r="EA1" s="161"/>
      <c r="EB1" s="161"/>
      <c r="EC1" s="161"/>
      <c r="ED1" s="161"/>
      <c r="EE1" s="161"/>
      <c r="EF1" s="161"/>
      <c r="EG1" s="161"/>
      <c r="EH1" s="161"/>
      <c r="EI1" s="161"/>
      <c r="EJ1" s="161"/>
      <c r="EK1" s="161"/>
      <c r="EL1" s="161"/>
      <c r="EM1" s="161"/>
      <c r="EN1" s="161"/>
      <c r="EO1" s="161"/>
      <c r="EP1" s="161"/>
      <c r="EQ1" s="161"/>
      <c r="ER1" s="161"/>
      <c r="ES1" s="161"/>
      <c r="ET1" s="161"/>
      <c r="EU1" s="161"/>
      <c r="EV1" s="161"/>
      <c r="EW1" s="161"/>
      <c r="EX1" s="161"/>
      <c r="EY1" s="161"/>
      <c r="EZ1" s="161"/>
      <c r="FA1" s="161"/>
      <c r="FB1" s="161"/>
      <c r="FC1" s="161"/>
      <c r="FD1" s="161"/>
    </row>
    <row r="2" spans="1:188" s="187" customFormat="1">
      <c r="A2" s="183"/>
      <c r="B2" s="183"/>
      <c r="C2" s="183"/>
      <c r="D2" s="183"/>
      <c r="E2" s="183"/>
      <c r="F2" s="183"/>
      <c r="G2" s="183"/>
      <c r="H2" s="183"/>
      <c r="I2" s="183" t="s">
        <v>742</v>
      </c>
      <c r="J2" s="183" t="s">
        <v>743</v>
      </c>
      <c r="K2" s="183" t="s">
        <v>744</v>
      </c>
      <c r="L2" s="183"/>
      <c r="M2" s="184" t="s">
        <v>745</v>
      </c>
      <c r="N2" s="184" t="s">
        <v>745</v>
      </c>
      <c r="O2" s="184" t="s">
        <v>745</v>
      </c>
      <c r="P2" s="184" t="s">
        <v>746</v>
      </c>
      <c r="Q2" s="184" t="s">
        <v>745</v>
      </c>
      <c r="R2" s="184" t="s">
        <v>746</v>
      </c>
      <c r="S2" s="184" t="s">
        <v>745</v>
      </c>
      <c r="T2" s="184" t="s">
        <v>746</v>
      </c>
      <c r="U2" s="184" t="s">
        <v>745</v>
      </c>
      <c r="V2" s="184" t="s">
        <v>746</v>
      </c>
      <c r="W2" s="184" t="s">
        <v>745</v>
      </c>
      <c r="X2" s="184" t="s">
        <v>746</v>
      </c>
      <c r="Y2" s="184" t="s">
        <v>745</v>
      </c>
      <c r="Z2" s="184" t="s">
        <v>746</v>
      </c>
      <c r="AA2" s="184" t="s">
        <v>745</v>
      </c>
      <c r="AB2" s="184" t="s">
        <v>746</v>
      </c>
      <c r="AC2" s="184" t="s">
        <v>745</v>
      </c>
      <c r="AD2" s="184" t="s">
        <v>746</v>
      </c>
      <c r="AE2" s="184" t="s">
        <v>745</v>
      </c>
      <c r="AF2" s="184" t="s">
        <v>746</v>
      </c>
      <c r="AG2" s="184" t="s">
        <v>745</v>
      </c>
      <c r="AH2" s="184" t="s">
        <v>746</v>
      </c>
      <c r="AI2" s="184" t="s">
        <v>745</v>
      </c>
      <c r="AJ2" s="184" t="s">
        <v>746</v>
      </c>
      <c r="AK2" s="272" t="s">
        <v>745</v>
      </c>
      <c r="AL2" s="184" t="s">
        <v>746</v>
      </c>
      <c r="AM2" s="184" t="s">
        <v>745</v>
      </c>
      <c r="AN2" s="184" t="s">
        <v>746</v>
      </c>
      <c r="AO2" s="184" t="s">
        <v>745</v>
      </c>
      <c r="AP2" s="184" t="s">
        <v>746</v>
      </c>
      <c r="AQ2" s="184" t="s">
        <v>745</v>
      </c>
      <c r="AR2" s="184" t="s">
        <v>746</v>
      </c>
      <c r="AS2" s="246" t="s">
        <v>745</v>
      </c>
      <c r="AT2" s="246" t="s">
        <v>746</v>
      </c>
      <c r="AU2" s="184" t="s">
        <v>745</v>
      </c>
      <c r="AV2" s="184" t="s">
        <v>746</v>
      </c>
      <c r="AW2" s="184" t="s">
        <v>745</v>
      </c>
      <c r="AX2" s="184" t="s">
        <v>746</v>
      </c>
      <c r="AY2" s="184" t="s">
        <v>745</v>
      </c>
      <c r="AZ2" s="184" t="s">
        <v>746</v>
      </c>
      <c r="BA2" s="184" t="s">
        <v>745</v>
      </c>
      <c r="BB2" s="184" t="s">
        <v>746</v>
      </c>
      <c r="BC2" s="184" t="s">
        <v>745</v>
      </c>
      <c r="BD2" s="184" t="s">
        <v>746</v>
      </c>
      <c r="BE2" s="185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</row>
    <row r="3" spans="1:188" s="171" customFormat="1">
      <c r="A3" s="162" t="s">
        <v>326</v>
      </c>
      <c r="B3" s="163">
        <v>3130</v>
      </c>
      <c r="C3" s="162" t="s">
        <v>12</v>
      </c>
      <c r="D3" s="162" t="s">
        <v>399</v>
      </c>
      <c r="E3" s="162" t="s">
        <v>627</v>
      </c>
      <c r="F3" s="162" t="s">
        <v>339</v>
      </c>
      <c r="G3" s="162" t="s">
        <v>356</v>
      </c>
      <c r="H3" s="162" t="s">
        <v>356</v>
      </c>
      <c r="I3" s="163">
        <v>292.5</v>
      </c>
      <c r="J3" s="163">
        <v>3100</v>
      </c>
      <c r="K3" s="163">
        <v>10.598290598290598</v>
      </c>
      <c r="L3" s="162" t="s">
        <v>422</v>
      </c>
      <c r="M3" s="165">
        <v>3.3530032143849454E-2</v>
      </c>
      <c r="N3" s="165">
        <v>2.7762918225458077E-2</v>
      </c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5">
        <v>1.2193333333333333E-4</v>
      </c>
      <c r="Z3" s="165">
        <v>1.2922849002849003E-3</v>
      </c>
      <c r="AA3" s="164"/>
      <c r="AB3" s="164"/>
      <c r="AC3" s="165">
        <v>1.2193333333333333E-4</v>
      </c>
      <c r="AD3" s="165">
        <v>1.2922849002849003E-3</v>
      </c>
      <c r="AE3" s="165">
        <v>2.948384786939861E-4</v>
      </c>
      <c r="AF3" s="165">
        <v>3.1247838767567756E-3</v>
      </c>
      <c r="AG3" s="164"/>
      <c r="AH3" s="164"/>
      <c r="AI3" s="165">
        <v>1.9266666666666666E-5</v>
      </c>
      <c r="AJ3" s="165">
        <v>2.0419373219373219E-4</v>
      </c>
      <c r="AK3" s="273">
        <v>1.9266666666666666E-5</v>
      </c>
      <c r="AL3" s="165">
        <v>2.0419373219373219E-4</v>
      </c>
      <c r="AM3" s="165">
        <v>2.0526309039112169E-4</v>
      </c>
      <c r="AN3" s="165">
        <v>2.1754378810682983E-3</v>
      </c>
      <c r="AO3" s="164"/>
      <c r="AP3" s="164"/>
      <c r="AQ3" s="165">
        <v>5.6866666666666667E-6</v>
      </c>
      <c r="AR3" s="165">
        <v>6.0268945868945871E-5</v>
      </c>
      <c r="AS3" s="247">
        <v>5.6866666666666667E-6</v>
      </c>
      <c r="AT3" s="247">
        <v>6.0268945868945871E-5</v>
      </c>
      <c r="AU3" s="164"/>
      <c r="AV3" s="164"/>
      <c r="AW3" s="165">
        <v>0.67074506945091272</v>
      </c>
      <c r="AX3" s="165">
        <v>7.1087511634113829</v>
      </c>
      <c r="AY3" s="164"/>
      <c r="AZ3" s="164"/>
      <c r="BA3" s="167"/>
      <c r="BB3" s="167"/>
      <c r="BC3" s="163">
        <v>0.67074506945091272</v>
      </c>
      <c r="BD3" s="163">
        <v>7.1087511634113829</v>
      </c>
      <c r="BE3" s="162" t="s">
        <v>342</v>
      </c>
      <c r="BF3" s="162" t="s">
        <v>357</v>
      </c>
      <c r="BG3" s="166">
        <v>38047</v>
      </c>
      <c r="BH3" s="162" t="s">
        <v>334</v>
      </c>
      <c r="BI3" s="162" t="s">
        <v>362</v>
      </c>
      <c r="BJ3" s="166">
        <v>38047</v>
      </c>
      <c r="BK3" s="162" t="s">
        <v>336</v>
      </c>
      <c r="BL3" s="162" t="s">
        <v>336</v>
      </c>
      <c r="BM3" s="167"/>
      <c r="BN3" s="162" t="s">
        <v>336</v>
      </c>
      <c r="BO3" s="162" t="s">
        <v>336</v>
      </c>
      <c r="BP3" s="164"/>
      <c r="BQ3" s="162" t="s">
        <v>336</v>
      </c>
      <c r="BR3" s="162" t="s">
        <v>336</v>
      </c>
      <c r="BS3" s="164"/>
      <c r="BT3" s="162" t="s">
        <v>336</v>
      </c>
      <c r="BU3" s="162" t="s">
        <v>336</v>
      </c>
      <c r="BV3" s="164"/>
      <c r="BW3" s="162" t="s">
        <v>336</v>
      </c>
      <c r="BX3" s="162" t="s">
        <v>336</v>
      </c>
      <c r="BY3" s="164"/>
      <c r="BZ3" s="162" t="s">
        <v>336</v>
      </c>
      <c r="CA3" s="162" t="s">
        <v>336</v>
      </c>
      <c r="CB3" s="164"/>
      <c r="CC3" s="162" t="s">
        <v>336</v>
      </c>
      <c r="CD3" s="162" t="s">
        <v>336</v>
      </c>
      <c r="CE3" s="164"/>
      <c r="CF3" s="162" t="s">
        <v>336</v>
      </c>
      <c r="CG3" s="162" t="s">
        <v>336</v>
      </c>
      <c r="CH3" s="164"/>
      <c r="CI3" s="162" t="s">
        <v>336</v>
      </c>
      <c r="CJ3" s="162" t="s">
        <v>336</v>
      </c>
      <c r="CK3" s="164"/>
      <c r="CL3" s="162" t="s">
        <v>336</v>
      </c>
      <c r="CM3" s="162" t="s">
        <v>336</v>
      </c>
      <c r="CN3" s="164"/>
      <c r="CO3" s="164"/>
      <c r="CP3" s="164"/>
      <c r="CQ3" s="164"/>
      <c r="CR3" s="164"/>
      <c r="CS3" s="168"/>
      <c r="CT3" s="168"/>
      <c r="CU3" s="164"/>
      <c r="CV3" s="164"/>
      <c r="CW3" s="164"/>
      <c r="CX3" s="164"/>
      <c r="CY3" s="168"/>
      <c r="CZ3" s="168"/>
      <c r="DA3" s="164"/>
      <c r="DB3" s="164"/>
      <c r="DC3" s="164"/>
      <c r="DD3" s="164"/>
      <c r="DE3" s="168"/>
      <c r="DF3" s="168"/>
      <c r="DG3" s="164"/>
      <c r="DH3" s="164"/>
      <c r="DI3" s="164"/>
      <c r="DJ3" s="164"/>
      <c r="DK3" s="164"/>
      <c r="DL3" s="164"/>
      <c r="DM3" s="164"/>
      <c r="DN3" s="164"/>
      <c r="DO3" s="164"/>
      <c r="DP3" s="164"/>
      <c r="DQ3" s="164"/>
      <c r="DR3" s="164"/>
      <c r="DS3" s="164"/>
      <c r="DT3" s="164"/>
      <c r="DU3" s="169"/>
      <c r="DV3" s="169"/>
      <c r="DW3" s="164"/>
      <c r="DX3" s="169"/>
      <c r="DY3" s="169"/>
      <c r="DZ3" s="164"/>
      <c r="EA3" s="169"/>
      <c r="EB3" s="169"/>
      <c r="EC3" s="164"/>
      <c r="ED3" s="169"/>
      <c r="EE3" s="169"/>
      <c r="EF3" s="164"/>
      <c r="EG3" s="169"/>
      <c r="EH3" s="169"/>
      <c r="EI3" s="164"/>
      <c r="EJ3" s="169"/>
      <c r="EK3" s="169"/>
      <c r="EL3" s="164"/>
      <c r="EM3" s="169"/>
      <c r="EN3" s="169"/>
      <c r="EO3" s="164"/>
      <c r="EP3" s="169"/>
      <c r="EQ3" s="169"/>
      <c r="ER3" s="164"/>
      <c r="ES3" s="169"/>
      <c r="ET3" s="169"/>
      <c r="EU3" s="164"/>
      <c r="EV3" s="169"/>
      <c r="EW3" s="169"/>
      <c r="EX3" s="164"/>
      <c r="EY3" s="169"/>
      <c r="EZ3" s="169"/>
      <c r="FA3" s="164"/>
      <c r="FB3" s="169"/>
      <c r="FC3" s="169"/>
      <c r="FD3" s="164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</row>
    <row r="4" spans="1:188" s="171" customFormat="1">
      <c r="A4" s="162" t="s">
        <v>326</v>
      </c>
      <c r="B4" s="163">
        <v>3130</v>
      </c>
      <c r="C4" s="162" t="s">
        <v>12</v>
      </c>
      <c r="D4" s="162" t="s">
        <v>399</v>
      </c>
      <c r="E4" s="162" t="s">
        <v>627</v>
      </c>
      <c r="F4" s="162" t="s">
        <v>329</v>
      </c>
      <c r="G4" s="162" t="s">
        <v>356</v>
      </c>
      <c r="H4" s="162" t="s">
        <v>356</v>
      </c>
      <c r="I4" s="163">
        <v>292.5</v>
      </c>
      <c r="J4" s="163">
        <v>3100</v>
      </c>
      <c r="K4" s="163">
        <v>10.598290598290598</v>
      </c>
      <c r="L4" s="162" t="s">
        <v>422</v>
      </c>
      <c r="M4" s="165">
        <v>3.3530032143849454E-2</v>
      </c>
      <c r="N4" s="165">
        <v>2.7762918225458077E-2</v>
      </c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5">
        <v>1.2193333333333333E-4</v>
      </c>
      <c r="Z4" s="165">
        <v>1.2922849002849003E-3</v>
      </c>
      <c r="AA4" s="164"/>
      <c r="AB4" s="164"/>
      <c r="AC4" s="165">
        <v>1.2193333333333333E-4</v>
      </c>
      <c r="AD4" s="165">
        <v>1.2922849002849003E-3</v>
      </c>
      <c r="AE4" s="165">
        <v>2.948384786939861E-4</v>
      </c>
      <c r="AF4" s="165">
        <v>3.1247838767567756E-3</v>
      </c>
      <c r="AG4" s="164"/>
      <c r="AH4" s="164"/>
      <c r="AI4" s="165">
        <v>1.9266666666666666E-5</v>
      </c>
      <c r="AJ4" s="165">
        <v>2.0419373219373219E-4</v>
      </c>
      <c r="AK4" s="273">
        <v>1.9266666666666666E-5</v>
      </c>
      <c r="AL4" s="165">
        <v>2.0419373219373219E-4</v>
      </c>
      <c r="AM4" s="165">
        <v>2.0526309039112169E-4</v>
      </c>
      <c r="AN4" s="165">
        <v>2.1754378810682983E-3</v>
      </c>
      <c r="AO4" s="164"/>
      <c r="AP4" s="164"/>
      <c r="AQ4" s="165">
        <v>5.6866666666666667E-6</v>
      </c>
      <c r="AR4" s="165">
        <v>6.0268945868945871E-5</v>
      </c>
      <c r="AS4" s="247">
        <v>5.6866666666666667E-6</v>
      </c>
      <c r="AT4" s="247">
        <v>6.0268945868945871E-5</v>
      </c>
      <c r="AU4" s="164"/>
      <c r="AV4" s="164"/>
      <c r="AW4" s="165">
        <v>0.67074506945091272</v>
      </c>
      <c r="AX4" s="165">
        <v>7.1087511634113829</v>
      </c>
      <c r="AY4" s="164"/>
      <c r="AZ4" s="164"/>
      <c r="BA4" s="167"/>
      <c r="BB4" s="167"/>
      <c r="BC4" s="163">
        <v>0.67074506945091272</v>
      </c>
      <c r="BD4" s="163">
        <v>7.1087511634113829</v>
      </c>
      <c r="BE4" s="162" t="s">
        <v>342</v>
      </c>
      <c r="BF4" s="162" t="s">
        <v>357</v>
      </c>
      <c r="BG4" s="166">
        <v>38047</v>
      </c>
      <c r="BH4" s="162" t="s">
        <v>334</v>
      </c>
      <c r="BI4" s="162" t="s">
        <v>362</v>
      </c>
      <c r="BJ4" s="166">
        <v>38047</v>
      </c>
      <c r="BK4" s="162" t="s">
        <v>336</v>
      </c>
      <c r="BL4" s="162" t="s">
        <v>336</v>
      </c>
      <c r="BM4" s="164"/>
      <c r="BN4" s="162" t="s">
        <v>336</v>
      </c>
      <c r="BO4" s="162" t="s">
        <v>336</v>
      </c>
      <c r="BP4" s="164"/>
      <c r="BQ4" s="162" t="s">
        <v>336</v>
      </c>
      <c r="BR4" s="162" t="s">
        <v>336</v>
      </c>
      <c r="BS4" s="164"/>
      <c r="BT4" s="162" t="s">
        <v>336</v>
      </c>
      <c r="BU4" s="162" t="s">
        <v>336</v>
      </c>
      <c r="BV4" s="164"/>
      <c r="BW4" s="162" t="s">
        <v>336</v>
      </c>
      <c r="BX4" s="162" t="s">
        <v>336</v>
      </c>
      <c r="BY4" s="164"/>
      <c r="BZ4" s="162" t="s">
        <v>336</v>
      </c>
      <c r="CA4" s="162" t="s">
        <v>336</v>
      </c>
      <c r="CB4" s="164"/>
      <c r="CC4" s="162" t="s">
        <v>336</v>
      </c>
      <c r="CD4" s="162" t="s">
        <v>336</v>
      </c>
      <c r="CE4" s="164"/>
      <c r="CF4" s="162" t="s">
        <v>336</v>
      </c>
      <c r="CG4" s="162" t="s">
        <v>336</v>
      </c>
      <c r="CH4" s="164"/>
      <c r="CI4" s="162" t="s">
        <v>336</v>
      </c>
      <c r="CJ4" s="162" t="s">
        <v>336</v>
      </c>
      <c r="CK4" s="164"/>
      <c r="CL4" s="162" t="s">
        <v>336</v>
      </c>
      <c r="CM4" s="162" t="s">
        <v>336</v>
      </c>
      <c r="CN4" s="164"/>
      <c r="CO4"/>
      <c r="CP4"/>
      <c r="CQ4" s="164"/>
      <c r="CR4" s="164"/>
      <c r="CS4" s="168"/>
      <c r="CT4" s="168"/>
      <c r="CU4" s="164"/>
      <c r="CV4" s="164"/>
      <c r="CW4" s="164"/>
      <c r="CX4" s="164"/>
      <c r="CY4" s="168"/>
      <c r="CZ4" s="168"/>
      <c r="DA4" s="164"/>
      <c r="DB4" s="164"/>
      <c r="DC4" s="164"/>
      <c r="DD4" s="164"/>
      <c r="DE4" s="168"/>
      <c r="DF4" s="168"/>
      <c r="DG4" s="164"/>
      <c r="DH4" s="164"/>
      <c r="DI4" s="164"/>
      <c r="DJ4" s="164"/>
      <c r="DK4" s="164"/>
      <c r="DL4" s="164"/>
      <c r="DM4" s="164"/>
      <c r="DN4" s="164"/>
      <c r="DO4" s="164"/>
      <c r="DP4" s="164"/>
      <c r="DQ4" s="164"/>
      <c r="DR4" s="164"/>
      <c r="DS4" s="164"/>
      <c r="DT4" s="164"/>
      <c r="DU4" s="169"/>
      <c r="DV4" s="169"/>
      <c r="DW4" s="164"/>
      <c r="DX4" s="169"/>
      <c r="DY4" s="169"/>
      <c r="DZ4" s="164"/>
      <c r="EA4" s="169"/>
      <c r="EB4" s="169"/>
      <c r="EC4" s="164"/>
      <c r="ED4" s="169"/>
      <c r="EE4" s="169"/>
      <c r="EF4" s="164"/>
      <c r="EG4" s="169"/>
      <c r="EH4" s="169"/>
      <c r="EI4" s="164"/>
      <c r="EJ4" s="169"/>
      <c r="EK4" s="169"/>
      <c r="EL4" s="164"/>
      <c r="EM4" s="169"/>
      <c r="EN4" s="169"/>
      <c r="EO4" s="164"/>
      <c r="EP4" s="169"/>
      <c r="EQ4" s="169"/>
      <c r="ER4" s="164"/>
      <c r="ES4" s="169"/>
      <c r="ET4" s="169"/>
      <c r="EU4" s="164"/>
      <c r="EV4" s="169"/>
      <c r="EW4" s="169"/>
      <c r="EX4" s="164"/>
      <c r="EY4" s="169"/>
      <c r="EZ4" s="169"/>
      <c r="FA4" s="164"/>
      <c r="FB4" s="169"/>
      <c r="FC4" s="169"/>
      <c r="FD4" s="16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</row>
    <row r="5" spans="1:188" s="152" customFormat="1">
      <c r="A5" s="162" t="s">
        <v>326</v>
      </c>
      <c r="B5" s="163">
        <v>10043</v>
      </c>
      <c r="C5" s="162" t="s">
        <v>11</v>
      </c>
      <c r="D5" s="162" t="s">
        <v>463</v>
      </c>
      <c r="E5" s="162" t="s">
        <v>464</v>
      </c>
      <c r="F5" s="162" t="s">
        <v>71</v>
      </c>
      <c r="G5" s="162" t="s">
        <v>330</v>
      </c>
      <c r="H5" s="162" t="s">
        <v>393</v>
      </c>
      <c r="I5" s="163">
        <v>241.7</v>
      </c>
      <c r="J5" s="163">
        <v>2116</v>
      </c>
      <c r="K5" s="163">
        <v>8.7546545304095993</v>
      </c>
      <c r="L5" s="162" t="s">
        <v>333</v>
      </c>
      <c r="M5" s="165">
        <v>8.3600141955312082E-2</v>
      </c>
      <c r="N5" s="165">
        <v>4.0859762134706802E-3</v>
      </c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5">
        <v>2.4666666666666666E-6</v>
      </c>
      <c r="Z5" s="165">
        <v>2.1594814508343679E-5</v>
      </c>
      <c r="AA5" s="164"/>
      <c r="AB5" s="164"/>
      <c r="AC5" s="165">
        <v>2.4666666666666666E-6</v>
      </c>
      <c r="AD5" s="165">
        <v>2.1594814508343679E-5</v>
      </c>
      <c r="AE5" s="165">
        <v>1.2872827435455452E-5</v>
      </c>
      <c r="AF5" s="165">
        <v>1.1269715702699106E-4</v>
      </c>
      <c r="AG5" s="164"/>
      <c r="AH5" s="164"/>
      <c r="AI5" s="165">
        <v>7.8076156813452146E-5</v>
      </c>
      <c r="AJ5" s="165">
        <v>6.8352977996385912E-4</v>
      </c>
      <c r="AK5" s="273">
        <v>1.2872827435455452E-5</v>
      </c>
      <c r="AL5" s="165">
        <v>1.1269715702699106E-4</v>
      </c>
      <c r="AM5" s="165">
        <v>8.3606002829973271E-6</v>
      </c>
      <c r="AN5" s="165">
        <v>7.3194167144486326E-5</v>
      </c>
      <c r="AO5" s="164"/>
      <c r="AP5" s="164"/>
      <c r="AQ5" s="165">
        <v>6.7369783626588435E-6</v>
      </c>
      <c r="AR5" s="165">
        <v>5.8979918143922692E-5</v>
      </c>
      <c r="AS5" s="247">
        <v>6.7369783626588435E-6</v>
      </c>
      <c r="AT5" s="247">
        <v>5.8979918143922692E-5</v>
      </c>
      <c r="AU5" s="164"/>
      <c r="AV5" s="164"/>
      <c r="AW5" s="165">
        <v>9.0995908666725925E-2</v>
      </c>
      <c r="AX5" s="165">
        <v>0.79663774405789023</v>
      </c>
      <c r="AY5" s="164"/>
      <c r="AZ5" s="164"/>
      <c r="BA5" s="163">
        <v>0.10625</v>
      </c>
      <c r="BB5" s="163">
        <v>0.93018204385601988</v>
      </c>
      <c r="BC5" s="163">
        <v>9.0995908666725925E-2</v>
      </c>
      <c r="BD5" s="163">
        <v>0.79663774405789023</v>
      </c>
      <c r="BE5" s="162" t="s">
        <v>342</v>
      </c>
      <c r="BF5" s="162" t="s">
        <v>343</v>
      </c>
      <c r="BG5" s="166">
        <v>34578</v>
      </c>
      <c r="BH5" s="162" t="s">
        <v>345</v>
      </c>
      <c r="BI5" s="162" t="s">
        <v>352</v>
      </c>
      <c r="BJ5" s="166">
        <v>34578</v>
      </c>
      <c r="BK5" s="162" t="s">
        <v>334</v>
      </c>
      <c r="BL5" s="162" t="s">
        <v>353</v>
      </c>
      <c r="BM5" s="172">
        <v>34578</v>
      </c>
      <c r="BN5" s="162" t="s">
        <v>336</v>
      </c>
      <c r="BO5" s="162" t="s">
        <v>336</v>
      </c>
      <c r="BP5" s="164"/>
      <c r="BQ5" s="162" t="s">
        <v>336</v>
      </c>
      <c r="BR5" s="162" t="s">
        <v>336</v>
      </c>
      <c r="BS5" s="164"/>
      <c r="BT5" s="162" t="s">
        <v>336</v>
      </c>
      <c r="BU5" s="162" t="s">
        <v>336</v>
      </c>
      <c r="BV5" s="164"/>
      <c r="BW5" s="162" t="s">
        <v>336</v>
      </c>
      <c r="BX5" s="162" t="s">
        <v>336</v>
      </c>
      <c r="BY5" s="164"/>
      <c r="BZ5" s="162" t="s">
        <v>336</v>
      </c>
      <c r="CA5" s="162" t="s">
        <v>336</v>
      </c>
      <c r="CB5" s="164"/>
      <c r="CC5" s="162" t="s">
        <v>336</v>
      </c>
      <c r="CD5" s="162" t="s">
        <v>336</v>
      </c>
      <c r="CE5" s="164"/>
      <c r="CF5" s="162" t="s">
        <v>336</v>
      </c>
      <c r="CG5" s="162" t="s">
        <v>336</v>
      </c>
      <c r="CH5" s="164"/>
      <c r="CI5" s="162" t="s">
        <v>336</v>
      </c>
      <c r="CJ5" s="162" t="s">
        <v>336</v>
      </c>
      <c r="CK5" s="164"/>
      <c r="CL5" s="162" t="s">
        <v>336</v>
      </c>
      <c r="CM5" s="162" t="s">
        <v>336</v>
      </c>
      <c r="CN5" s="164"/>
      <c r="CO5" s="164"/>
      <c r="CP5" s="164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</row>
    <row r="6" spans="1:188">
      <c r="A6" s="162" t="s">
        <v>326</v>
      </c>
      <c r="B6" s="163">
        <v>10566</v>
      </c>
      <c r="C6" s="162" t="s">
        <v>15</v>
      </c>
      <c r="D6" s="162" t="s">
        <v>463</v>
      </c>
      <c r="E6" s="162" t="s">
        <v>25</v>
      </c>
      <c r="F6" s="162" t="s">
        <v>25</v>
      </c>
      <c r="G6" s="162" t="s">
        <v>330</v>
      </c>
      <c r="H6" s="162" t="s">
        <v>331</v>
      </c>
      <c r="I6" s="163">
        <v>142.5</v>
      </c>
      <c r="J6" s="163">
        <v>1387</v>
      </c>
      <c r="K6" s="163">
        <v>9.7333333333333325</v>
      </c>
      <c r="L6" s="162" t="s">
        <v>333</v>
      </c>
      <c r="M6" s="163">
        <v>7.1311416957854951E-2</v>
      </c>
      <c r="N6" s="163">
        <v>5.4196676887969765E-3</v>
      </c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3">
        <v>4.3433333333333337E-7</v>
      </c>
      <c r="Z6" s="163">
        <v>4.2275111111111112E-6</v>
      </c>
      <c r="AA6" s="164"/>
      <c r="AB6" s="164"/>
      <c r="AC6" s="163">
        <v>4.3433333333333337E-7</v>
      </c>
      <c r="AD6" s="163">
        <v>4.2275111111111112E-6</v>
      </c>
      <c r="AE6" s="163">
        <v>4.239954027850413E-5</v>
      </c>
      <c r="AF6" s="163">
        <v>4.1268885871077353E-4</v>
      </c>
      <c r="AG6" s="164"/>
      <c r="AH6" s="164"/>
      <c r="AI6" s="164"/>
      <c r="AJ6" s="164"/>
      <c r="AK6" s="274">
        <v>4.239954027850413E-5</v>
      </c>
      <c r="AL6" s="163">
        <v>4.1268885871077353E-4</v>
      </c>
      <c r="AM6" s="163">
        <v>7.3682066405992618E-6</v>
      </c>
      <c r="AN6" s="163">
        <v>7.1717211301832806E-5</v>
      </c>
      <c r="AO6" s="164"/>
      <c r="AP6" s="164"/>
      <c r="AQ6" s="165">
        <v>1.8360291277318583E-5</v>
      </c>
      <c r="AR6" s="165">
        <v>1.787068350992342E-4</v>
      </c>
      <c r="AS6" s="248">
        <v>7.3682066405992618E-6</v>
      </c>
      <c r="AT6" s="248">
        <v>7.1717211301832806E-5</v>
      </c>
      <c r="AU6" s="164"/>
      <c r="AV6" s="164"/>
      <c r="AW6" s="163">
        <v>0.15911461545440739</v>
      </c>
      <c r="AX6" s="163">
        <v>1.5487155904228984</v>
      </c>
      <c r="AY6" s="164"/>
      <c r="AZ6" s="164"/>
      <c r="BA6" s="164"/>
      <c r="BB6" s="164"/>
      <c r="BC6" s="163">
        <v>0.15911461545440739</v>
      </c>
      <c r="BD6" s="163">
        <v>1.5487155904228984</v>
      </c>
      <c r="BE6" s="162" t="s">
        <v>342</v>
      </c>
      <c r="BF6" s="162" t="s">
        <v>343</v>
      </c>
      <c r="BG6" s="166">
        <v>34394</v>
      </c>
      <c r="BH6" s="162" t="s">
        <v>345</v>
      </c>
      <c r="BI6" s="162" t="s">
        <v>352</v>
      </c>
      <c r="BJ6" s="172">
        <v>34394</v>
      </c>
      <c r="BK6" s="162" t="s">
        <v>334</v>
      </c>
      <c r="BL6" s="162" t="s">
        <v>353</v>
      </c>
      <c r="BM6" s="172">
        <v>34394</v>
      </c>
      <c r="BN6" s="162" t="s">
        <v>336</v>
      </c>
      <c r="BO6" s="162" t="s">
        <v>336</v>
      </c>
      <c r="BP6" s="164"/>
      <c r="BQ6" s="162" t="s">
        <v>336</v>
      </c>
      <c r="BR6" s="162" t="s">
        <v>336</v>
      </c>
      <c r="BS6" s="164"/>
      <c r="BT6" s="162" t="s">
        <v>336</v>
      </c>
      <c r="BU6" s="162" t="s">
        <v>336</v>
      </c>
      <c r="BV6" s="164"/>
      <c r="BW6" s="162" t="s">
        <v>336</v>
      </c>
      <c r="BX6" s="162" t="s">
        <v>336</v>
      </c>
      <c r="BY6" s="164"/>
      <c r="BZ6" s="162" t="s">
        <v>336</v>
      </c>
      <c r="CA6" s="162" t="s">
        <v>336</v>
      </c>
      <c r="CB6" s="164"/>
      <c r="CC6" s="162" t="s">
        <v>336</v>
      </c>
      <c r="CD6" s="162" t="s">
        <v>336</v>
      </c>
      <c r="CE6" s="164"/>
      <c r="CF6" s="162" t="s">
        <v>336</v>
      </c>
      <c r="CG6" s="162" t="s">
        <v>336</v>
      </c>
      <c r="CH6" s="164"/>
      <c r="CI6" s="162" t="s">
        <v>336</v>
      </c>
      <c r="CJ6" s="162" t="s">
        <v>336</v>
      </c>
      <c r="CK6" s="164"/>
      <c r="CL6" s="162" t="s">
        <v>336</v>
      </c>
      <c r="CM6" s="162" t="s">
        <v>336</v>
      </c>
      <c r="CN6" s="164"/>
      <c r="CO6" s="164"/>
      <c r="CP6" s="164"/>
      <c r="CQ6" s="164"/>
      <c r="CR6" s="164"/>
      <c r="CS6" s="168"/>
      <c r="CT6" s="168"/>
      <c r="CU6" s="164"/>
      <c r="CV6" s="164"/>
      <c r="CW6" s="164"/>
      <c r="CX6" s="164"/>
      <c r="CY6" s="168"/>
      <c r="CZ6" s="168"/>
      <c r="DA6" s="164"/>
      <c r="DB6" s="164"/>
      <c r="DC6" s="164"/>
      <c r="DD6" s="164"/>
      <c r="DE6" s="168"/>
      <c r="DF6" s="168"/>
      <c r="DG6" s="164"/>
      <c r="DH6" s="164"/>
      <c r="DI6" s="164"/>
      <c r="DJ6" s="164"/>
      <c r="DK6" s="164"/>
      <c r="DL6" s="164"/>
      <c r="DM6" s="164"/>
      <c r="DN6" s="164"/>
      <c r="DO6" s="164"/>
      <c r="DP6" s="164"/>
      <c r="DQ6" s="164"/>
      <c r="DR6" s="164"/>
      <c r="DS6" s="164"/>
      <c r="DT6" s="164"/>
      <c r="DU6" s="169"/>
      <c r="DV6" s="169"/>
      <c r="DW6" s="172"/>
      <c r="DX6" s="169"/>
      <c r="DY6" s="169"/>
      <c r="DZ6" s="164"/>
      <c r="EA6" s="169"/>
      <c r="EB6" s="169"/>
      <c r="EC6" s="164"/>
      <c r="ED6" s="169"/>
      <c r="EE6" s="169"/>
      <c r="EF6" s="164"/>
      <c r="EG6" s="169"/>
      <c r="EH6" s="169"/>
      <c r="EI6" s="164"/>
      <c r="EJ6" s="169"/>
      <c r="EK6" s="169"/>
      <c r="EL6" s="164"/>
      <c r="EM6" s="169"/>
      <c r="EN6" s="169"/>
      <c r="EO6" s="164"/>
      <c r="EP6" s="169"/>
      <c r="EQ6" s="169"/>
      <c r="ER6" s="164"/>
      <c r="ES6" s="169"/>
      <c r="ET6" s="169"/>
      <c r="EU6" s="164"/>
      <c r="EV6" s="169"/>
      <c r="EW6" s="169"/>
      <c r="EX6" s="164"/>
      <c r="EY6" s="169"/>
      <c r="EZ6" s="169"/>
      <c r="FA6" s="164"/>
      <c r="FB6" s="169"/>
      <c r="FC6" s="169"/>
      <c r="FD6" s="164"/>
    </row>
    <row r="7" spans="1:188">
      <c r="A7" s="162" t="s">
        <v>326</v>
      </c>
      <c r="B7" s="163">
        <v>55076</v>
      </c>
      <c r="C7" s="162" t="s">
        <v>151</v>
      </c>
      <c r="D7" s="162" t="s">
        <v>493</v>
      </c>
      <c r="E7" s="162" t="s">
        <v>434</v>
      </c>
      <c r="F7" s="162" t="s">
        <v>152</v>
      </c>
      <c r="G7" s="162" t="s">
        <v>356</v>
      </c>
      <c r="H7" s="162" t="s">
        <v>356</v>
      </c>
      <c r="I7" s="163">
        <v>250</v>
      </c>
      <c r="J7" s="163">
        <v>2382.3000000000002</v>
      </c>
      <c r="K7" s="163">
        <v>9.5292000000000012</v>
      </c>
      <c r="L7" s="162" t="s">
        <v>369</v>
      </c>
      <c r="M7" s="163">
        <v>3.3822904853103707E-2</v>
      </c>
      <c r="N7" s="163">
        <v>5.043653384709689E-3</v>
      </c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3">
        <v>1.3142919335666666E-5</v>
      </c>
      <c r="Z7" s="163">
        <v>1.2524150693343482E-4</v>
      </c>
      <c r="AA7" s="164"/>
      <c r="AB7" s="164"/>
      <c r="AC7" s="163">
        <v>1.3142919335666666E-5</v>
      </c>
      <c r="AD7" s="163">
        <v>1.2524150693343482E-4</v>
      </c>
      <c r="AE7" s="167"/>
      <c r="AF7" s="167"/>
      <c r="AG7" s="165">
        <v>3.6675435864666662E-4</v>
      </c>
      <c r="AH7" s="165">
        <v>3.494875634415816E-3</v>
      </c>
      <c r="AI7" s="165">
        <v>3.8666666666666672E-4</v>
      </c>
      <c r="AJ7" s="165">
        <v>3.6846240000000009E-3</v>
      </c>
      <c r="AK7" s="274">
        <v>3.6675435864666662E-4</v>
      </c>
      <c r="AL7" s="163">
        <v>3.494875634415816E-3</v>
      </c>
      <c r="AM7" s="167"/>
      <c r="AN7" s="167"/>
      <c r="AO7" s="165">
        <v>8.7974706620000006E-6</v>
      </c>
      <c r="AP7" s="165">
        <v>8.3832857432330411E-5</v>
      </c>
      <c r="AQ7" s="165">
        <v>1.4999999999999999E-4</v>
      </c>
      <c r="AR7" s="165">
        <v>1.4293800000000001E-3</v>
      </c>
      <c r="AS7" s="248">
        <v>8.7974706620000006E-6</v>
      </c>
      <c r="AT7" s="248">
        <v>8.3832857432330411E-5</v>
      </c>
      <c r="AU7" s="164"/>
      <c r="AV7" s="164"/>
      <c r="AW7" s="165">
        <v>0.12496423704539082</v>
      </c>
      <c r="AX7" s="165">
        <v>1.1908092076529384</v>
      </c>
      <c r="AY7" s="164"/>
      <c r="AZ7" s="164"/>
      <c r="BA7" s="164"/>
      <c r="BB7" s="164"/>
      <c r="BC7" s="165">
        <v>0.12496423704539082</v>
      </c>
      <c r="BD7" s="165">
        <v>1.1908092076529384</v>
      </c>
      <c r="BE7" s="162" t="s">
        <v>334</v>
      </c>
      <c r="BF7" s="162" t="s">
        <v>375</v>
      </c>
      <c r="BG7" s="166">
        <v>37377</v>
      </c>
      <c r="BH7" s="162" t="s">
        <v>336</v>
      </c>
      <c r="BI7" s="162" t="s">
        <v>336</v>
      </c>
      <c r="BJ7" s="167"/>
      <c r="BK7" s="162" t="s">
        <v>336</v>
      </c>
      <c r="BL7" s="162" t="s">
        <v>336</v>
      </c>
      <c r="BM7" s="167"/>
      <c r="BN7" s="162" t="s">
        <v>336</v>
      </c>
      <c r="BO7" s="162" t="s">
        <v>336</v>
      </c>
      <c r="BP7" s="164"/>
      <c r="BQ7" s="162" t="s">
        <v>336</v>
      </c>
      <c r="BR7" s="162" t="s">
        <v>336</v>
      </c>
      <c r="BS7" s="164"/>
      <c r="BT7" s="162" t="s">
        <v>336</v>
      </c>
      <c r="BU7" s="162" t="s">
        <v>336</v>
      </c>
      <c r="BV7" s="164"/>
      <c r="BW7" s="162" t="s">
        <v>336</v>
      </c>
      <c r="BX7" s="162" t="s">
        <v>336</v>
      </c>
      <c r="BY7" s="164"/>
      <c r="BZ7" s="162" t="s">
        <v>336</v>
      </c>
      <c r="CA7" s="162" t="s">
        <v>336</v>
      </c>
      <c r="CB7" s="164"/>
      <c r="CC7" s="162" t="s">
        <v>336</v>
      </c>
      <c r="CD7" s="162" t="s">
        <v>336</v>
      </c>
      <c r="CE7" s="164"/>
      <c r="CF7" s="162" t="s">
        <v>336</v>
      </c>
      <c r="CG7" s="162" t="s">
        <v>336</v>
      </c>
      <c r="CH7" s="164"/>
      <c r="CI7" s="162" t="s">
        <v>336</v>
      </c>
      <c r="CJ7" s="162" t="s">
        <v>336</v>
      </c>
      <c r="CK7" s="164"/>
      <c r="CL7" s="162" t="s">
        <v>336</v>
      </c>
      <c r="CM7" s="162" t="s">
        <v>336</v>
      </c>
      <c r="CN7" s="164"/>
    </row>
    <row r="8" spans="1:188">
      <c r="A8" s="162" t="s">
        <v>326</v>
      </c>
      <c r="B8" s="163">
        <v>55076</v>
      </c>
      <c r="C8" s="162" t="s">
        <v>151</v>
      </c>
      <c r="D8" s="162" t="s">
        <v>493</v>
      </c>
      <c r="E8" s="162" t="s">
        <v>338</v>
      </c>
      <c r="F8" s="162" t="s">
        <v>153</v>
      </c>
      <c r="G8" s="162" t="s">
        <v>356</v>
      </c>
      <c r="H8" s="162" t="s">
        <v>356</v>
      </c>
      <c r="I8" s="163">
        <v>250</v>
      </c>
      <c r="J8" s="163">
        <v>2401</v>
      </c>
      <c r="K8" s="163">
        <v>9.6039999999999992</v>
      </c>
      <c r="L8" s="162" t="s">
        <v>369</v>
      </c>
      <c r="M8" s="165">
        <v>3.3822904853103707E-2</v>
      </c>
      <c r="N8" s="165">
        <v>5.043653384709689E-3</v>
      </c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5">
        <v>1.3142919335666666E-5</v>
      </c>
      <c r="Z8" s="165">
        <v>1.2622459729974266E-4</v>
      </c>
      <c r="AA8" s="167"/>
      <c r="AB8" s="167"/>
      <c r="AC8" s="163">
        <v>1.3142919335666666E-5</v>
      </c>
      <c r="AD8" s="163">
        <v>1.2622459729974266E-4</v>
      </c>
      <c r="AE8" s="164"/>
      <c r="AF8" s="164"/>
      <c r="AG8" s="165">
        <v>3.6675435864666662E-4</v>
      </c>
      <c r="AH8" s="165">
        <v>3.5223088604425861E-3</v>
      </c>
      <c r="AI8" s="163">
        <v>3.8666666666666672E-4</v>
      </c>
      <c r="AJ8" s="163">
        <v>3.713546666666667E-3</v>
      </c>
      <c r="AK8" s="274">
        <v>3.6675435864666662E-4</v>
      </c>
      <c r="AL8" s="163">
        <v>3.5223088604425861E-3</v>
      </c>
      <c r="AM8" s="164"/>
      <c r="AN8" s="164"/>
      <c r="AO8" s="165">
        <v>8.7974706620000006E-6</v>
      </c>
      <c r="AP8" s="165">
        <v>8.4490908237847993E-5</v>
      </c>
      <c r="AQ8" s="163">
        <v>1.4999999999999999E-4</v>
      </c>
      <c r="AR8" s="163">
        <v>1.4405999999999998E-3</v>
      </c>
      <c r="AS8" s="248">
        <v>8.7974706620000006E-6</v>
      </c>
      <c r="AT8" s="248">
        <v>8.4490908237847993E-5</v>
      </c>
      <c r="AU8" s="164"/>
      <c r="AV8" s="164"/>
      <c r="AW8" s="165">
        <v>0.12496423704539082</v>
      </c>
      <c r="AX8" s="165">
        <v>1.2001565325839334</v>
      </c>
      <c r="AY8" s="164"/>
      <c r="AZ8" s="164"/>
      <c r="BA8" s="164"/>
      <c r="BB8" s="164"/>
      <c r="BC8" s="165">
        <v>0.12496423704539082</v>
      </c>
      <c r="BD8" s="165">
        <v>1.2001565325839334</v>
      </c>
      <c r="BE8" s="162" t="s">
        <v>334</v>
      </c>
      <c r="BF8" s="162" t="s">
        <v>375</v>
      </c>
      <c r="BG8" s="166">
        <v>37377</v>
      </c>
      <c r="BH8" s="162" t="s">
        <v>336</v>
      </c>
      <c r="BI8" s="162" t="s">
        <v>336</v>
      </c>
      <c r="BJ8" s="167"/>
      <c r="BK8" s="162" t="s">
        <v>336</v>
      </c>
      <c r="BL8" s="162" t="s">
        <v>336</v>
      </c>
      <c r="BM8" s="164"/>
      <c r="BN8" s="162" t="s">
        <v>336</v>
      </c>
      <c r="BO8" s="162" t="s">
        <v>336</v>
      </c>
      <c r="BP8" s="164"/>
      <c r="BQ8" s="162" t="s">
        <v>336</v>
      </c>
      <c r="BR8" s="162" t="s">
        <v>336</v>
      </c>
      <c r="BS8" s="164"/>
      <c r="BT8" s="162" t="s">
        <v>336</v>
      </c>
      <c r="BU8" s="162" t="s">
        <v>336</v>
      </c>
      <c r="BV8" s="164"/>
      <c r="BW8" s="162" t="s">
        <v>336</v>
      </c>
      <c r="BX8" s="162" t="s">
        <v>336</v>
      </c>
      <c r="BY8" s="164"/>
      <c r="BZ8" s="162" t="s">
        <v>336</v>
      </c>
      <c r="CA8" s="162" t="s">
        <v>336</v>
      </c>
      <c r="CB8" s="164"/>
      <c r="CC8" s="162" t="s">
        <v>336</v>
      </c>
      <c r="CD8" s="162" t="s">
        <v>336</v>
      </c>
      <c r="CE8" s="164"/>
      <c r="CF8" s="162" t="s">
        <v>336</v>
      </c>
      <c r="CG8" s="162" t="s">
        <v>336</v>
      </c>
      <c r="CH8" s="164"/>
      <c r="CI8" s="162" t="s">
        <v>336</v>
      </c>
      <c r="CJ8" s="162" t="s">
        <v>336</v>
      </c>
      <c r="CK8" s="164"/>
      <c r="CL8" s="162" t="s">
        <v>336</v>
      </c>
      <c r="CM8" s="162" t="s">
        <v>336</v>
      </c>
      <c r="CN8" s="164"/>
    </row>
    <row r="9" spans="1:188">
      <c r="A9" s="162" t="s">
        <v>326</v>
      </c>
      <c r="B9" s="163">
        <v>10566</v>
      </c>
      <c r="C9" s="162" t="s">
        <v>15</v>
      </c>
      <c r="D9" s="162" t="s">
        <v>463</v>
      </c>
      <c r="E9" s="162" t="s">
        <v>29</v>
      </c>
      <c r="F9" s="162" t="s">
        <v>29</v>
      </c>
      <c r="G9" s="162" t="s">
        <v>330</v>
      </c>
      <c r="H9" s="162" t="s">
        <v>331</v>
      </c>
      <c r="I9" s="163">
        <v>142.5</v>
      </c>
      <c r="J9" s="163">
        <v>1387</v>
      </c>
      <c r="K9" s="163">
        <v>9.7333333333333325</v>
      </c>
      <c r="L9" s="162" t="s">
        <v>333</v>
      </c>
      <c r="M9" s="165">
        <v>7.8650078650078656E-2</v>
      </c>
      <c r="N9" s="165">
        <v>5.6485056485056483E-3</v>
      </c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5">
        <v>6.6999999999999994E-7</v>
      </c>
      <c r="Z9" s="165">
        <v>6.5213333333333323E-6</v>
      </c>
      <c r="AA9" s="164"/>
      <c r="AB9" s="164"/>
      <c r="AC9" s="165">
        <v>6.6999999999999994E-7</v>
      </c>
      <c r="AD9" s="165">
        <v>6.5213333333333323E-6</v>
      </c>
      <c r="AE9" s="165">
        <v>5.6008863293497171E-5</v>
      </c>
      <c r="AF9" s="165">
        <v>5.451529360567057E-4</v>
      </c>
      <c r="AG9" s="164"/>
      <c r="AH9" s="164"/>
      <c r="AI9" s="164"/>
      <c r="AJ9" s="164"/>
      <c r="AK9" s="273">
        <v>5.6008863293497171E-5</v>
      </c>
      <c r="AL9" s="165">
        <v>5.451529360567057E-4</v>
      </c>
      <c r="AM9" s="165">
        <v>9.248915907258311E-6</v>
      </c>
      <c r="AN9" s="165">
        <v>9.0022781497314222E-5</v>
      </c>
      <c r="AO9" s="164"/>
      <c r="AP9" s="164"/>
      <c r="AQ9" s="164"/>
      <c r="AR9" s="164"/>
      <c r="AS9" s="247">
        <v>9.248915907258311E-6</v>
      </c>
      <c r="AT9" s="247">
        <v>9.0022781497314222E-5</v>
      </c>
      <c r="AU9" s="164"/>
      <c r="AV9" s="164"/>
      <c r="AW9" s="165">
        <v>0.16815798007889027</v>
      </c>
      <c r="AX9" s="165">
        <v>1.6367376727678651</v>
      </c>
      <c r="AY9" s="164"/>
      <c r="AZ9" s="164"/>
      <c r="BA9" s="167"/>
      <c r="BB9" s="167"/>
      <c r="BC9" s="163">
        <v>0.16815798007889027</v>
      </c>
      <c r="BD9" s="163">
        <v>1.6367376727678651</v>
      </c>
      <c r="BE9" s="162" t="s">
        <v>342</v>
      </c>
      <c r="BF9" s="162" t="s">
        <v>343</v>
      </c>
      <c r="BG9" s="166">
        <v>34394</v>
      </c>
      <c r="BH9" s="162" t="s">
        <v>345</v>
      </c>
      <c r="BI9" s="162" t="s">
        <v>352</v>
      </c>
      <c r="BJ9" s="166">
        <v>34394</v>
      </c>
      <c r="BK9" s="162" t="s">
        <v>334</v>
      </c>
      <c r="BL9" s="162" t="s">
        <v>353</v>
      </c>
      <c r="BM9" s="172">
        <v>34394</v>
      </c>
      <c r="BN9" s="162" t="s">
        <v>336</v>
      </c>
      <c r="BO9" s="162" t="s">
        <v>336</v>
      </c>
      <c r="BP9" s="164"/>
      <c r="BQ9" s="162" t="s">
        <v>336</v>
      </c>
      <c r="BR9" s="162" t="s">
        <v>336</v>
      </c>
      <c r="BS9" s="164"/>
      <c r="BT9" s="162" t="s">
        <v>336</v>
      </c>
      <c r="BU9" s="162" t="s">
        <v>336</v>
      </c>
      <c r="BV9" s="164"/>
      <c r="BW9" s="162" t="s">
        <v>336</v>
      </c>
      <c r="BX9" s="162" t="s">
        <v>336</v>
      </c>
      <c r="BY9" s="164"/>
      <c r="BZ9" s="162" t="s">
        <v>336</v>
      </c>
      <c r="CA9" s="162" t="s">
        <v>336</v>
      </c>
      <c r="CB9" s="164"/>
      <c r="CC9" s="162" t="s">
        <v>336</v>
      </c>
      <c r="CD9" s="162" t="s">
        <v>336</v>
      </c>
      <c r="CE9" s="164"/>
      <c r="CF9" s="162" t="s">
        <v>336</v>
      </c>
      <c r="CG9" s="162" t="s">
        <v>336</v>
      </c>
      <c r="CH9" s="164"/>
      <c r="CI9" s="162" t="s">
        <v>336</v>
      </c>
      <c r="CJ9" s="162" t="s">
        <v>336</v>
      </c>
      <c r="CK9" s="164"/>
      <c r="CL9" s="162" t="s">
        <v>336</v>
      </c>
      <c r="CM9" s="162" t="s">
        <v>336</v>
      </c>
      <c r="CN9" s="164"/>
      <c r="CQ9" s="164"/>
      <c r="CR9" s="164"/>
      <c r="CS9" s="168"/>
      <c r="CT9" s="168"/>
      <c r="CU9" s="164"/>
      <c r="CV9" s="164"/>
      <c r="CW9" s="164"/>
      <c r="CX9" s="164"/>
      <c r="CY9" s="168"/>
      <c r="CZ9" s="168"/>
      <c r="DA9" s="164"/>
      <c r="DB9" s="164"/>
      <c r="DC9" s="164"/>
      <c r="DD9" s="164"/>
      <c r="DE9" s="168"/>
      <c r="DF9" s="168"/>
      <c r="DG9" s="164"/>
      <c r="DH9" s="164"/>
      <c r="DI9" s="164"/>
      <c r="DJ9" s="164"/>
      <c r="DK9" s="164"/>
      <c r="DL9" s="164"/>
      <c r="DM9" s="164"/>
      <c r="DN9" s="164"/>
      <c r="DO9" s="164"/>
      <c r="DP9" s="164"/>
      <c r="DQ9" s="164"/>
      <c r="DR9" s="164"/>
      <c r="DS9" s="164"/>
      <c r="DT9" s="164"/>
      <c r="DU9" s="169"/>
      <c r="DV9" s="169"/>
      <c r="DW9" s="164"/>
      <c r="DX9" s="169"/>
      <c r="DY9" s="169"/>
      <c r="DZ9" s="164"/>
      <c r="EA9" s="169"/>
      <c r="EB9" s="169"/>
      <c r="EC9" s="164"/>
      <c r="ED9" s="169"/>
      <c r="EE9" s="169"/>
      <c r="EF9" s="164"/>
      <c r="EG9" s="169"/>
      <c r="EH9" s="169"/>
      <c r="EI9" s="164"/>
      <c r="EJ9" s="169"/>
      <c r="EK9" s="169"/>
      <c r="EL9" s="164"/>
      <c r="EM9" s="169"/>
      <c r="EN9" s="169"/>
      <c r="EO9" s="164"/>
      <c r="EP9" s="169"/>
      <c r="EQ9" s="169"/>
      <c r="ER9" s="164"/>
      <c r="ES9" s="169"/>
      <c r="ET9" s="169"/>
      <c r="EU9" s="164"/>
      <c r="EV9" s="169"/>
      <c r="EW9" s="169"/>
      <c r="EX9" s="164"/>
      <c r="EY9" s="169"/>
      <c r="EZ9" s="169"/>
      <c r="FA9" s="164"/>
      <c r="FB9" s="169"/>
      <c r="FC9" s="169"/>
      <c r="FD9" s="164"/>
    </row>
    <row r="10" spans="1:188">
      <c r="A10" s="162" t="s">
        <v>326</v>
      </c>
      <c r="B10" s="163">
        <v>52071</v>
      </c>
      <c r="C10" s="162" t="s">
        <v>72</v>
      </c>
      <c r="D10" s="162" t="s">
        <v>368</v>
      </c>
      <c r="E10" s="162" t="s">
        <v>77</v>
      </c>
      <c r="F10" s="162" t="s">
        <v>77</v>
      </c>
      <c r="G10" s="162" t="s">
        <v>356</v>
      </c>
      <c r="H10" s="162" t="s">
        <v>356</v>
      </c>
      <c r="I10" s="163">
        <v>282.35000000000002</v>
      </c>
      <c r="J10" s="163">
        <v>2960</v>
      </c>
      <c r="K10" s="163">
        <v>10.483442535859748</v>
      </c>
      <c r="L10" s="162" t="s">
        <v>369</v>
      </c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5">
        <v>1.6200000000000001E-5</v>
      </c>
      <c r="Z10" s="165">
        <v>1.6983176908092791E-4</v>
      </c>
      <c r="AA10" s="164"/>
      <c r="AB10" s="164"/>
      <c r="AC10" s="165">
        <v>1.6200000000000001E-5</v>
      </c>
      <c r="AD10" s="165">
        <v>1.6983176908092791E-4</v>
      </c>
      <c r="AE10" s="165">
        <v>3.0184528753548627E-5</v>
      </c>
      <c r="AF10" s="165">
        <v>3.1643777265983328E-4</v>
      </c>
      <c r="AG10" s="164"/>
      <c r="AH10" s="164"/>
      <c r="AI10" s="165">
        <v>2.5523812469302678E-5</v>
      </c>
      <c r="AJ10" s="165">
        <v>2.675774213179951E-4</v>
      </c>
      <c r="AK10" s="273">
        <v>2.5523812469302678E-5</v>
      </c>
      <c r="AL10" s="165">
        <v>2.675774213179951E-4</v>
      </c>
      <c r="AM10" s="165">
        <v>4.452484483656643E-5</v>
      </c>
      <c r="AN10" s="165">
        <v>4.6677365226221578E-4</v>
      </c>
      <c r="AO10" s="164"/>
      <c r="AP10" s="164"/>
      <c r="AQ10" s="165">
        <v>9.5233237559516439E-6</v>
      </c>
      <c r="AR10" s="165">
        <v>9.9837217345907073E-5</v>
      </c>
      <c r="AS10" s="247">
        <v>9.5233237559516439E-6</v>
      </c>
      <c r="AT10" s="247">
        <v>9.9837217345907073E-5</v>
      </c>
      <c r="AU10" s="164"/>
      <c r="AV10" s="164"/>
      <c r="AW10" s="165">
        <v>4.7983219701493718E-2</v>
      </c>
      <c r="AX10" s="165">
        <v>0.50302932642614273</v>
      </c>
      <c r="AY10" s="164"/>
      <c r="AZ10" s="164"/>
      <c r="BA10" s="163">
        <v>3.2000000000000001E-2</v>
      </c>
      <c r="BB10" s="163">
        <v>0.33547016114751194</v>
      </c>
      <c r="BC10" s="163">
        <v>3.2000000000000001E-2</v>
      </c>
      <c r="BD10" s="163">
        <v>0.33547016114751194</v>
      </c>
      <c r="BE10" s="162" t="s">
        <v>342</v>
      </c>
      <c r="BF10" s="162" t="s">
        <v>357</v>
      </c>
      <c r="BG10" s="166">
        <v>39995</v>
      </c>
      <c r="BH10" s="162" t="s">
        <v>364</v>
      </c>
      <c r="BI10" s="162" t="s">
        <v>370</v>
      </c>
      <c r="BJ10" s="166">
        <v>40026</v>
      </c>
      <c r="BK10" s="162" t="s">
        <v>345</v>
      </c>
      <c r="BL10" s="162" t="s">
        <v>371</v>
      </c>
      <c r="BM10" s="172">
        <v>39995</v>
      </c>
      <c r="BN10" s="162" t="s">
        <v>334</v>
      </c>
      <c r="BO10" s="162" t="s">
        <v>362</v>
      </c>
      <c r="BP10" s="172">
        <v>39995</v>
      </c>
      <c r="BQ10" s="162" t="s">
        <v>336</v>
      </c>
      <c r="BR10" s="162" t="s">
        <v>336</v>
      </c>
      <c r="BS10" s="164"/>
      <c r="BT10" s="162" t="s">
        <v>336</v>
      </c>
      <c r="BU10" s="162" t="s">
        <v>336</v>
      </c>
      <c r="BV10" s="164"/>
      <c r="BW10" s="162" t="s">
        <v>336</v>
      </c>
      <c r="BX10" s="162" t="s">
        <v>336</v>
      </c>
      <c r="BY10" s="164"/>
      <c r="BZ10" s="162" t="s">
        <v>336</v>
      </c>
      <c r="CA10" s="162" t="s">
        <v>336</v>
      </c>
      <c r="CB10" s="164"/>
      <c r="CC10" s="162" t="s">
        <v>336</v>
      </c>
      <c r="CD10" s="162" t="s">
        <v>336</v>
      </c>
      <c r="CE10" s="164"/>
      <c r="CF10" s="162" t="s">
        <v>336</v>
      </c>
      <c r="CG10" s="162" t="s">
        <v>336</v>
      </c>
      <c r="CH10" s="164"/>
      <c r="CI10" s="162" t="s">
        <v>336</v>
      </c>
      <c r="CJ10" s="162" t="s">
        <v>336</v>
      </c>
      <c r="CK10" s="164"/>
      <c r="CL10" s="162" t="s">
        <v>336</v>
      </c>
      <c r="CM10" s="162" t="s">
        <v>336</v>
      </c>
      <c r="CN10" s="164"/>
      <c r="CO10" s="164"/>
      <c r="CP10" s="164"/>
    </row>
    <row r="11" spans="1:188">
      <c r="A11" s="162" t="s">
        <v>326</v>
      </c>
      <c r="B11" s="163">
        <v>6016</v>
      </c>
      <c r="C11" s="162" t="s">
        <v>163</v>
      </c>
      <c r="D11" s="162" t="s">
        <v>337</v>
      </c>
      <c r="E11" s="162" t="s">
        <v>338</v>
      </c>
      <c r="F11" s="162" t="s">
        <v>339</v>
      </c>
      <c r="G11" s="162" t="s">
        <v>330</v>
      </c>
      <c r="H11" s="162" t="s">
        <v>361</v>
      </c>
      <c r="I11" s="163">
        <v>400</v>
      </c>
      <c r="J11" s="163">
        <v>4500</v>
      </c>
      <c r="K11" s="163">
        <v>11.25</v>
      </c>
      <c r="L11" s="162" t="s">
        <v>341</v>
      </c>
      <c r="M11" s="163">
        <v>2.1977246819569946E-2</v>
      </c>
      <c r="N11" s="163">
        <v>4.7007146983889829E-3</v>
      </c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3">
        <v>7.6333333333333337E-5</v>
      </c>
      <c r="Z11" s="163">
        <v>8.5875000000000003E-4</v>
      </c>
      <c r="AA11" s="164"/>
      <c r="AB11" s="164"/>
      <c r="AC11" s="163">
        <v>7.6333333333333337E-5</v>
      </c>
      <c r="AD11" s="163">
        <v>8.5875000000000003E-4</v>
      </c>
      <c r="AE11" s="163">
        <v>5.0140548643396083E-4</v>
      </c>
      <c r="AF11" s="163">
        <v>5.6408117223820595E-3</v>
      </c>
      <c r="AG11" s="164"/>
      <c r="AH11" s="164"/>
      <c r="AI11" s="165">
        <v>1.14E-3</v>
      </c>
      <c r="AJ11" s="165">
        <v>1.2825E-2</v>
      </c>
      <c r="AK11" s="274">
        <v>5.0140548643396083E-4</v>
      </c>
      <c r="AL11" s="163">
        <v>5.6408117223820595E-3</v>
      </c>
      <c r="AM11" s="163">
        <v>4.5196691793849474E-4</v>
      </c>
      <c r="AN11" s="163">
        <v>5.084627826808066E-3</v>
      </c>
      <c r="AO11" s="164"/>
      <c r="AP11" s="164"/>
      <c r="AQ11" s="165">
        <v>9.7399999999999999E-6</v>
      </c>
      <c r="AR11" s="165">
        <v>1.0957499999999999E-4</v>
      </c>
      <c r="AS11" s="248">
        <v>9.7399999999999999E-6</v>
      </c>
      <c r="AT11" s="248">
        <v>1.0957499999999999E-4</v>
      </c>
      <c r="AU11" s="164"/>
      <c r="AV11" s="164"/>
      <c r="AW11" s="164"/>
      <c r="AX11" s="164"/>
      <c r="AY11" s="167"/>
      <c r="AZ11" s="167"/>
      <c r="BA11" s="163">
        <v>1.3299999999999999E-2</v>
      </c>
      <c r="BB11" s="163">
        <v>0.14962499999999998</v>
      </c>
      <c r="BC11" s="163">
        <v>1.3299999999999999E-2</v>
      </c>
      <c r="BD11" s="163">
        <v>0.14962499999999998</v>
      </c>
      <c r="BE11" s="162" t="s">
        <v>342</v>
      </c>
      <c r="BF11" s="162" t="s">
        <v>343</v>
      </c>
      <c r="BG11" s="166">
        <v>37773</v>
      </c>
      <c r="BH11" s="162" t="s">
        <v>334</v>
      </c>
      <c r="BI11" s="162" t="s">
        <v>376</v>
      </c>
      <c r="BJ11" s="166">
        <v>39873</v>
      </c>
      <c r="BK11" s="162" t="s">
        <v>345</v>
      </c>
      <c r="BL11" s="162" t="s">
        <v>377</v>
      </c>
      <c r="BM11" s="172">
        <v>39873</v>
      </c>
      <c r="BN11" s="162" t="s">
        <v>336</v>
      </c>
      <c r="BO11" s="162" t="s">
        <v>336</v>
      </c>
      <c r="BP11" s="164"/>
      <c r="BQ11" s="162" t="s">
        <v>336</v>
      </c>
      <c r="BR11" s="162" t="s">
        <v>336</v>
      </c>
      <c r="BS11" s="164"/>
      <c r="BT11" s="162" t="s">
        <v>336</v>
      </c>
      <c r="BU11" s="162" t="s">
        <v>336</v>
      </c>
      <c r="BV11" s="164"/>
      <c r="BW11" s="162" t="s">
        <v>336</v>
      </c>
      <c r="BX11" s="162" t="s">
        <v>336</v>
      </c>
      <c r="BY11" s="164"/>
      <c r="BZ11" s="162" t="s">
        <v>336</v>
      </c>
      <c r="CA11" s="162" t="s">
        <v>336</v>
      </c>
      <c r="CB11" s="164"/>
      <c r="CC11" s="162" t="s">
        <v>336</v>
      </c>
      <c r="CD11" s="162" t="s">
        <v>336</v>
      </c>
      <c r="CE11" s="164"/>
      <c r="CF11" s="162" t="s">
        <v>336</v>
      </c>
      <c r="CG11" s="162" t="s">
        <v>336</v>
      </c>
      <c r="CH11" s="164"/>
      <c r="CI11" s="162" t="s">
        <v>336</v>
      </c>
      <c r="CJ11" s="162" t="s">
        <v>336</v>
      </c>
      <c r="CK11" s="164"/>
      <c r="CL11" s="162" t="s">
        <v>336</v>
      </c>
      <c r="CM11" s="162" t="s">
        <v>336</v>
      </c>
      <c r="CN11" s="164"/>
      <c r="CQ11" s="164"/>
      <c r="CR11" s="164"/>
      <c r="CS11" s="170"/>
      <c r="CT11" s="170"/>
      <c r="CU11" s="164"/>
      <c r="CV11" s="164"/>
      <c r="CW11" s="164"/>
      <c r="CX11" s="164"/>
      <c r="CY11" s="170"/>
      <c r="CZ11" s="170"/>
      <c r="DA11" s="164"/>
      <c r="DB11" s="164"/>
      <c r="DC11" s="164"/>
      <c r="DD11" s="164"/>
      <c r="DE11" s="170"/>
      <c r="DF11" s="170"/>
      <c r="DG11" s="164"/>
      <c r="DH11" s="164"/>
      <c r="DI11" s="164"/>
      <c r="DJ11" s="164"/>
      <c r="DK11" s="164"/>
      <c r="DL11" s="164"/>
      <c r="DM11" s="164"/>
      <c r="DN11" s="164"/>
      <c r="DO11" s="164"/>
      <c r="DP11" s="164"/>
      <c r="DQ11" s="164"/>
      <c r="DR11" s="164"/>
      <c r="DS11" s="164"/>
      <c r="DT11" s="164"/>
      <c r="DU11" s="169"/>
      <c r="DV11" s="169"/>
      <c r="DW11" s="172"/>
      <c r="DX11" s="169"/>
      <c r="DY11" s="169"/>
      <c r="DZ11" s="164"/>
      <c r="EA11" s="169"/>
      <c r="EB11" s="169"/>
      <c r="EC11" s="164"/>
      <c r="ED11" s="169"/>
      <c r="EE11" s="169"/>
      <c r="EF11" s="164"/>
      <c r="EG11" s="169"/>
      <c r="EH11" s="169"/>
      <c r="EI11" s="164"/>
      <c r="EJ11" s="169"/>
      <c r="EK11" s="169"/>
      <c r="EL11" s="164"/>
      <c r="EM11" s="169"/>
      <c r="EN11" s="169"/>
      <c r="EO11" s="164"/>
      <c r="EP11" s="169"/>
      <c r="EQ11" s="169"/>
      <c r="ER11" s="164"/>
      <c r="ES11" s="169"/>
      <c r="ET11" s="169"/>
      <c r="EU11" s="164"/>
      <c r="EV11" s="169"/>
      <c r="EW11" s="169"/>
      <c r="EX11" s="164"/>
      <c r="EY11" s="169"/>
      <c r="EZ11" s="169"/>
      <c r="FA11" s="164"/>
      <c r="FB11" s="169"/>
      <c r="FC11" s="169"/>
      <c r="FD11" s="164"/>
    </row>
    <row r="12" spans="1:188" s="173" customFormat="1">
      <c r="A12" s="162" t="s">
        <v>326</v>
      </c>
      <c r="B12" s="163">
        <v>6204</v>
      </c>
      <c r="C12" s="162" t="s">
        <v>160</v>
      </c>
      <c r="D12" s="162" t="s">
        <v>448</v>
      </c>
      <c r="E12" s="162" t="s">
        <v>374</v>
      </c>
      <c r="F12" s="162" t="s">
        <v>374</v>
      </c>
      <c r="G12" s="162" t="s">
        <v>330</v>
      </c>
      <c r="H12" s="162" t="s">
        <v>393</v>
      </c>
      <c r="I12" s="163">
        <v>610</v>
      </c>
      <c r="J12" s="163">
        <v>6600</v>
      </c>
      <c r="K12" s="163">
        <v>10.819672131147541</v>
      </c>
      <c r="L12" s="162" t="s">
        <v>351</v>
      </c>
      <c r="M12" s="167"/>
      <c r="N12" s="167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7"/>
      <c r="Z12" s="167"/>
      <c r="AA12" s="164"/>
      <c r="AB12" s="164"/>
      <c r="AC12" s="167"/>
      <c r="AD12" s="167"/>
      <c r="AE12" s="167"/>
      <c r="AF12" s="167"/>
      <c r="AG12" s="164"/>
      <c r="AH12" s="164"/>
      <c r="AI12" s="165">
        <v>4.1077441077441078E-4</v>
      </c>
      <c r="AJ12" s="165">
        <v>4.4444444444444444E-3</v>
      </c>
      <c r="AK12" s="274">
        <v>4.1077441077441078E-4</v>
      </c>
      <c r="AL12" s="163">
        <v>4.4444444444444444E-3</v>
      </c>
      <c r="AM12" s="167"/>
      <c r="AN12" s="167"/>
      <c r="AO12" s="164"/>
      <c r="AP12" s="164"/>
      <c r="AQ12" s="165">
        <v>1.1326500297088531E-5</v>
      </c>
      <c r="AR12" s="165">
        <v>1.2254901960784314E-4</v>
      </c>
      <c r="AS12" s="248">
        <v>1.1326500297088531E-5</v>
      </c>
      <c r="AT12" s="248">
        <v>1.2254901960784314E-4</v>
      </c>
      <c r="AU12" s="164"/>
      <c r="AV12" s="164"/>
      <c r="AW12" s="164"/>
      <c r="AX12" s="164"/>
      <c r="AY12" s="167"/>
      <c r="AZ12" s="167"/>
      <c r="BA12" s="167"/>
      <c r="BB12" s="167"/>
      <c r="BC12" s="167"/>
      <c r="BD12" s="167"/>
      <c r="BE12" s="162" t="s">
        <v>345</v>
      </c>
      <c r="BF12" s="162" t="s">
        <v>352</v>
      </c>
      <c r="BG12" s="166">
        <v>30256</v>
      </c>
      <c r="BH12" s="162" t="s">
        <v>334</v>
      </c>
      <c r="BI12" s="162" t="s">
        <v>358</v>
      </c>
      <c r="BJ12" s="166">
        <v>30256</v>
      </c>
      <c r="BK12" s="162" t="s">
        <v>336</v>
      </c>
      <c r="BL12" s="162" t="s">
        <v>336</v>
      </c>
      <c r="BM12" s="164"/>
      <c r="BN12" s="162" t="s">
        <v>336</v>
      </c>
      <c r="BO12" s="162" t="s">
        <v>336</v>
      </c>
      <c r="BP12" s="164"/>
      <c r="BQ12" s="162" t="s">
        <v>336</v>
      </c>
      <c r="BR12" s="162" t="s">
        <v>336</v>
      </c>
      <c r="BS12" s="164"/>
      <c r="BT12" s="162" t="s">
        <v>336</v>
      </c>
      <c r="BU12" s="162" t="s">
        <v>336</v>
      </c>
      <c r="BV12" s="164"/>
      <c r="BW12" s="162" t="s">
        <v>336</v>
      </c>
      <c r="BX12" s="162" t="s">
        <v>336</v>
      </c>
      <c r="BY12" s="164"/>
      <c r="BZ12" s="162" t="s">
        <v>336</v>
      </c>
      <c r="CA12" s="162" t="s">
        <v>336</v>
      </c>
      <c r="CB12" s="164"/>
      <c r="CC12" s="162" t="s">
        <v>336</v>
      </c>
      <c r="CD12" s="162" t="s">
        <v>336</v>
      </c>
      <c r="CE12" s="164"/>
      <c r="CF12" s="162" t="s">
        <v>336</v>
      </c>
      <c r="CG12" s="162" t="s">
        <v>336</v>
      </c>
      <c r="CH12" s="164"/>
      <c r="CI12" s="162" t="s">
        <v>336</v>
      </c>
      <c r="CJ12" s="162" t="s">
        <v>336</v>
      </c>
      <c r="CK12" s="164"/>
      <c r="CL12" s="162" t="s">
        <v>336</v>
      </c>
      <c r="CM12" s="162" t="s">
        <v>336</v>
      </c>
      <c r="CN12" s="164"/>
      <c r="CO12"/>
      <c r="CP12"/>
      <c r="CQ12"/>
      <c r="CR12"/>
      <c r="CS12" s="46"/>
      <c r="CT12" s="46"/>
      <c r="CU12"/>
      <c r="CV12"/>
      <c r="CW12"/>
      <c r="CX12"/>
      <c r="CY12" s="46"/>
      <c r="CZ12" s="46"/>
      <c r="DA12"/>
      <c r="DB12"/>
      <c r="DC12"/>
      <c r="DD12"/>
      <c r="DE12" s="46"/>
      <c r="DF12" s="46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 s="46"/>
      <c r="DV12" s="46"/>
      <c r="DW12"/>
      <c r="DX12" s="46"/>
      <c r="DY12" s="46"/>
      <c r="DZ12"/>
      <c r="EA12" s="46"/>
      <c r="EB12" s="46"/>
      <c r="EC12"/>
      <c r="ED12" s="46"/>
      <c r="EE12" s="46"/>
      <c r="EF12"/>
      <c r="EG12" s="46"/>
      <c r="EH12" s="46"/>
      <c r="EI12"/>
      <c r="EJ12" s="46"/>
      <c r="EK12" s="46"/>
      <c r="EL12"/>
      <c r="EM12" s="46"/>
      <c r="EN12" s="46"/>
      <c r="EO12"/>
      <c r="EP12" s="46"/>
      <c r="EQ12" s="46"/>
      <c r="ER12"/>
      <c r="ES12" s="46"/>
      <c r="ET12" s="46"/>
      <c r="EU12"/>
      <c r="EV12" s="46"/>
      <c r="EW12" s="46"/>
      <c r="EX12"/>
      <c r="EY12" s="46"/>
      <c r="EZ12" s="46"/>
      <c r="FA12"/>
      <c r="FB12" s="46"/>
      <c r="FC12" s="46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>
      <c r="A13" s="162" t="s">
        <v>326</v>
      </c>
      <c r="B13" s="163">
        <v>6041</v>
      </c>
      <c r="C13" s="162" t="s">
        <v>96</v>
      </c>
      <c r="D13" s="162" t="s">
        <v>435</v>
      </c>
      <c r="E13" s="162" t="s">
        <v>469</v>
      </c>
      <c r="F13" s="162" t="s">
        <v>386</v>
      </c>
      <c r="G13" s="162" t="s">
        <v>356</v>
      </c>
      <c r="H13" s="162" t="s">
        <v>356</v>
      </c>
      <c r="I13" s="163">
        <v>300</v>
      </c>
      <c r="J13" s="163">
        <v>2800</v>
      </c>
      <c r="K13" s="163">
        <v>9.3333333333333339</v>
      </c>
      <c r="L13" s="162" t="s">
        <v>333</v>
      </c>
      <c r="M13" s="164"/>
      <c r="N13" s="165">
        <v>9.1676003627869738E-3</v>
      </c>
      <c r="O13" s="165">
        <v>2.9109397387203339E-4</v>
      </c>
      <c r="P13" s="165">
        <v>2.7168770894723119E-3</v>
      </c>
      <c r="Q13" s="164"/>
      <c r="R13" s="164"/>
      <c r="S13" s="164"/>
      <c r="T13" s="164"/>
      <c r="U13" s="165">
        <v>2.9109397387203339E-4</v>
      </c>
      <c r="V13" s="165">
        <v>2.7168770894723119E-3</v>
      </c>
      <c r="W13" s="164"/>
      <c r="X13" s="164"/>
      <c r="Y13" s="165">
        <v>2.6999999999999997E-3</v>
      </c>
      <c r="Z13" s="165">
        <v>2.52E-2</v>
      </c>
      <c r="AA13" s="164"/>
      <c r="AB13" s="164"/>
      <c r="AC13" s="165">
        <v>2.6999999999999997E-3</v>
      </c>
      <c r="AD13" s="165">
        <v>2.52E-2</v>
      </c>
      <c r="AE13" s="165">
        <v>1.3023959363441052E-4</v>
      </c>
      <c r="AF13" s="165">
        <v>1.2155695405878316E-3</v>
      </c>
      <c r="AG13" s="165">
        <v>2.0000000000000001E-4</v>
      </c>
      <c r="AH13" s="165">
        <v>1.8666666666666669E-3</v>
      </c>
      <c r="AI13" s="165">
        <v>1.1843833333333333E-4</v>
      </c>
      <c r="AJ13" s="165">
        <v>1.1054244444444444E-3</v>
      </c>
      <c r="AK13" s="273">
        <v>1.1843833333333333E-4</v>
      </c>
      <c r="AL13" s="165">
        <v>1.1054244444444444E-3</v>
      </c>
      <c r="AM13" s="165">
        <v>4.8515662312005565E-5</v>
      </c>
      <c r="AN13" s="165">
        <v>4.5281284824538531E-4</v>
      </c>
      <c r="AO13" s="165">
        <v>1E-4</v>
      </c>
      <c r="AP13" s="165">
        <v>9.3333333333333343E-4</v>
      </c>
      <c r="AQ13" s="165">
        <v>1.3333333333333332E-5</v>
      </c>
      <c r="AR13" s="165">
        <v>1.2444444444444444E-4</v>
      </c>
      <c r="AS13" s="247">
        <v>1.3333333333333332E-5</v>
      </c>
      <c r="AT13" s="247">
        <v>1.2444444444444444E-4</v>
      </c>
      <c r="AU13" s="163">
        <v>9.7766666666666696E-2</v>
      </c>
      <c r="AV13" s="163">
        <v>0.91248888888888924</v>
      </c>
      <c r="AW13" s="167"/>
      <c r="AX13" s="167"/>
      <c r="AY13" s="164"/>
      <c r="AZ13" s="164"/>
      <c r="BA13" s="165">
        <v>9.9333333333333329E-2</v>
      </c>
      <c r="BB13" s="165">
        <v>0.92711111111111111</v>
      </c>
      <c r="BC13" s="163">
        <v>9.7766666666666696E-2</v>
      </c>
      <c r="BD13" s="163">
        <v>0.91248888888888924</v>
      </c>
      <c r="BE13" s="162" t="s">
        <v>342</v>
      </c>
      <c r="BF13" s="162" t="s">
        <v>357</v>
      </c>
      <c r="BG13" s="166">
        <v>39904</v>
      </c>
      <c r="BH13" s="162" t="s">
        <v>345</v>
      </c>
      <c r="BI13" s="162" t="s">
        <v>470</v>
      </c>
      <c r="BJ13" s="166">
        <v>39904</v>
      </c>
      <c r="BK13" s="162" t="s">
        <v>334</v>
      </c>
      <c r="BL13" s="162" t="s">
        <v>362</v>
      </c>
      <c r="BM13" s="172">
        <v>39904</v>
      </c>
      <c r="BN13" s="162" t="s">
        <v>336</v>
      </c>
      <c r="BO13" s="162" t="s">
        <v>336</v>
      </c>
      <c r="BP13" s="164"/>
      <c r="BQ13" s="162" t="s">
        <v>336</v>
      </c>
      <c r="BR13" s="162" t="s">
        <v>336</v>
      </c>
      <c r="BS13" s="164"/>
      <c r="BT13" s="162" t="s">
        <v>336</v>
      </c>
      <c r="BU13" s="162" t="s">
        <v>336</v>
      </c>
      <c r="BV13" s="164"/>
      <c r="BW13" s="162" t="s">
        <v>336</v>
      </c>
      <c r="BX13" s="162" t="s">
        <v>336</v>
      </c>
      <c r="BY13" s="164"/>
      <c r="BZ13" s="162" t="s">
        <v>336</v>
      </c>
      <c r="CA13" s="162" t="s">
        <v>336</v>
      </c>
      <c r="CB13" s="164"/>
      <c r="CC13" s="162" t="s">
        <v>336</v>
      </c>
      <c r="CD13" s="162" t="s">
        <v>336</v>
      </c>
      <c r="CE13" s="164"/>
      <c r="CF13" s="162" t="s">
        <v>336</v>
      </c>
      <c r="CG13" s="162" t="s">
        <v>336</v>
      </c>
      <c r="CH13" s="164"/>
      <c r="CI13" s="162" t="s">
        <v>336</v>
      </c>
      <c r="CJ13" s="162" t="s">
        <v>336</v>
      </c>
      <c r="CK13" s="164"/>
      <c r="CL13" s="162" t="s">
        <v>336</v>
      </c>
      <c r="CM13" s="162" t="s">
        <v>336</v>
      </c>
      <c r="CN13" s="164"/>
      <c r="DU13" s="46"/>
      <c r="DV13" s="46"/>
      <c r="DX13" s="46"/>
      <c r="DY13" s="46"/>
      <c r="EA13" s="46"/>
      <c r="EB13" s="46"/>
      <c r="ED13" s="46"/>
      <c r="EE13" s="46"/>
      <c r="EG13" s="46"/>
      <c r="EH13" s="46"/>
      <c r="EJ13" s="46"/>
      <c r="EK13" s="46"/>
      <c r="EM13" s="46"/>
      <c r="EN13" s="46"/>
      <c r="EP13" s="46"/>
      <c r="EQ13" s="46"/>
      <c r="ES13" s="46"/>
      <c r="ET13" s="46"/>
      <c r="EV13" s="46"/>
      <c r="EW13" s="46"/>
      <c r="EY13" s="46"/>
      <c r="EZ13" s="46"/>
      <c r="FB13" s="46"/>
      <c r="FC13" s="46"/>
    </row>
    <row r="14" spans="1:188">
      <c r="A14" s="356" t="s">
        <v>326</v>
      </c>
      <c r="B14" s="163">
        <v>56224</v>
      </c>
      <c r="C14" s="162" t="s">
        <v>74</v>
      </c>
      <c r="D14" s="162" t="s">
        <v>402</v>
      </c>
      <c r="E14" s="162" t="s">
        <v>409</v>
      </c>
      <c r="F14" s="162" t="s">
        <v>75</v>
      </c>
      <c r="G14" s="162" t="s">
        <v>330</v>
      </c>
      <c r="H14" s="162" t="s">
        <v>393</v>
      </c>
      <c r="I14" s="163">
        <v>242</v>
      </c>
      <c r="J14" s="163">
        <v>2112</v>
      </c>
      <c r="K14" s="163">
        <v>8.7272727272727266</v>
      </c>
      <c r="L14" s="162" t="s">
        <v>341</v>
      </c>
      <c r="M14" s="163">
        <v>6.0792810556807109E-4</v>
      </c>
      <c r="N14" s="163">
        <v>3.4306347628746056E-3</v>
      </c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3">
        <v>1.3433333333333334E-4</v>
      </c>
      <c r="Z14" s="163">
        <v>1.1723636363636363E-3</v>
      </c>
      <c r="AA14" s="164"/>
      <c r="AB14" s="164"/>
      <c r="AC14" s="163">
        <v>1.3433333333333334E-4</v>
      </c>
      <c r="AD14" s="163">
        <v>1.1723636363636363E-3</v>
      </c>
      <c r="AE14" s="178">
        <v>6.5138924540459624E-5</v>
      </c>
      <c r="AF14" s="178">
        <v>5.6848515962582946E-4</v>
      </c>
      <c r="AG14" s="164"/>
      <c r="AH14" s="164"/>
      <c r="AI14" s="165">
        <v>4.0000000000000002E-4</v>
      </c>
      <c r="AJ14" s="165">
        <v>3.490909090909091E-3</v>
      </c>
      <c r="AK14" s="178">
        <v>6.5138924540459624E-5</v>
      </c>
      <c r="AL14" s="178">
        <v>5.6848515962582946E-4</v>
      </c>
      <c r="AM14" s="178">
        <v>6.5138924540459624E-5</v>
      </c>
      <c r="AN14" s="178">
        <v>5.6848515962582946E-4</v>
      </c>
      <c r="AO14" s="164"/>
      <c r="AP14" s="164"/>
      <c r="AQ14" s="165">
        <v>1.5010917030567686E-5</v>
      </c>
      <c r="AR14" s="165">
        <v>1.3100436681222707E-4</v>
      </c>
      <c r="AS14" s="248">
        <v>1.5010917030567686E-5</v>
      </c>
      <c r="AT14" s="248">
        <v>1.3100436681222707E-4</v>
      </c>
      <c r="AU14" s="165">
        <v>4.2700000000000009E-2</v>
      </c>
      <c r="AV14" s="165">
        <v>0.37265454545454552</v>
      </c>
      <c r="AW14" s="164"/>
      <c r="AX14" s="164"/>
      <c r="AY14" s="164"/>
      <c r="AZ14" s="164"/>
      <c r="BA14" s="165">
        <v>4.1666666666666664E-2</v>
      </c>
      <c r="BB14" s="165">
        <v>0.36363636363636359</v>
      </c>
      <c r="BC14" s="165">
        <v>4.1666666666666664E-2</v>
      </c>
      <c r="BD14" s="165">
        <v>0.36363636363636359</v>
      </c>
      <c r="BE14" s="162" t="s">
        <v>342</v>
      </c>
      <c r="BF14" s="162" t="s">
        <v>343</v>
      </c>
      <c r="BG14" s="166">
        <v>39508</v>
      </c>
      <c r="BH14" s="162" t="s">
        <v>364</v>
      </c>
      <c r="BI14" s="162" t="s">
        <v>370</v>
      </c>
      <c r="BJ14" s="166">
        <v>39508</v>
      </c>
      <c r="BK14" s="162" t="s">
        <v>345</v>
      </c>
      <c r="BL14" s="162" t="s">
        <v>352</v>
      </c>
      <c r="BM14" s="166">
        <v>39508</v>
      </c>
      <c r="BN14" s="162" t="s">
        <v>334</v>
      </c>
      <c r="BO14" s="162" t="s">
        <v>362</v>
      </c>
      <c r="BP14" s="172">
        <v>39448</v>
      </c>
      <c r="BQ14" s="162" t="s">
        <v>336</v>
      </c>
      <c r="BR14" s="162" t="s">
        <v>336</v>
      </c>
      <c r="BS14" s="164"/>
      <c r="BT14" s="162" t="s">
        <v>336</v>
      </c>
      <c r="BU14" s="162" t="s">
        <v>336</v>
      </c>
      <c r="BV14" s="164"/>
      <c r="BW14" s="162" t="s">
        <v>336</v>
      </c>
      <c r="BX14" s="162" t="s">
        <v>336</v>
      </c>
      <c r="BY14" s="164"/>
      <c r="BZ14" s="162" t="s">
        <v>336</v>
      </c>
      <c r="CA14" s="162" t="s">
        <v>336</v>
      </c>
      <c r="CB14" s="164"/>
      <c r="CC14" s="162" t="s">
        <v>336</v>
      </c>
      <c r="CD14" s="162" t="s">
        <v>336</v>
      </c>
      <c r="CE14" s="164"/>
      <c r="CF14" s="162" t="s">
        <v>336</v>
      </c>
      <c r="CG14" s="162" t="s">
        <v>336</v>
      </c>
      <c r="CH14" s="164"/>
      <c r="CI14" s="162" t="s">
        <v>336</v>
      </c>
      <c r="CJ14" s="162" t="s">
        <v>336</v>
      </c>
      <c r="CK14" s="164"/>
      <c r="CL14" s="162" t="s">
        <v>336</v>
      </c>
      <c r="CM14" s="162" t="s">
        <v>336</v>
      </c>
      <c r="CN14" s="164"/>
      <c r="CQ14" s="164"/>
      <c r="CR14" s="164"/>
      <c r="CS14" s="168"/>
      <c r="CT14" s="168"/>
      <c r="CU14" s="164"/>
      <c r="CV14" s="164"/>
      <c r="CW14" s="164"/>
      <c r="CX14" s="164"/>
      <c r="CY14" s="168"/>
      <c r="CZ14" s="168"/>
      <c r="DA14" s="164"/>
      <c r="DB14" s="164"/>
      <c r="DC14" s="164"/>
      <c r="DD14" s="164"/>
      <c r="DE14" s="170"/>
      <c r="DF14" s="170"/>
      <c r="DG14" s="164"/>
      <c r="DH14" s="164"/>
      <c r="DI14" s="164"/>
      <c r="DJ14" s="164"/>
      <c r="DK14" s="164"/>
      <c r="DL14" s="164"/>
      <c r="DM14" s="164"/>
      <c r="DN14" s="164"/>
      <c r="DO14" s="164"/>
      <c r="DP14" s="164"/>
      <c r="DQ14" s="164"/>
      <c r="DR14" s="164"/>
      <c r="DS14" s="164"/>
      <c r="DT14" s="164"/>
      <c r="DU14" s="169"/>
      <c r="DV14" s="169"/>
      <c r="DW14" s="170"/>
      <c r="DX14" s="169"/>
      <c r="DY14" s="169"/>
      <c r="DZ14" s="164"/>
      <c r="EA14" s="169"/>
      <c r="EB14" s="169"/>
      <c r="EC14" s="164"/>
      <c r="ED14" s="169"/>
      <c r="EE14" s="169"/>
      <c r="EF14" s="164"/>
      <c r="EG14" s="169"/>
      <c r="EH14" s="169"/>
      <c r="EI14" s="164"/>
      <c r="EJ14" s="169"/>
      <c r="EK14" s="169"/>
      <c r="EL14" s="164"/>
      <c r="EM14" s="169"/>
      <c r="EN14" s="169"/>
      <c r="EO14" s="164"/>
      <c r="EP14" s="169"/>
      <c r="EQ14" s="169"/>
      <c r="ER14" s="164"/>
      <c r="ES14" s="169"/>
      <c r="ET14" s="169"/>
      <c r="EU14" s="164"/>
      <c r="EV14" s="169"/>
      <c r="EW14" s="169"/>
      <c r="EX14" s="164"/>
      <c r="EY14" s="169"/>
      <c r="EZ14" s="169"/>
      <c r="FA14" s="164"/>
      <c r="FB14" s="169"/>
      <c r="FC14" s="169"/>
      <c r="FD14" s="164"/>
    </row>
    <row r="15" spans="1:188" s="173" customFormat="1">
      <c r="A15" s="162" t="s">
        <v>326</v>
      </c>
      <c r="B15" s="163">
        <v>1082</v>
      </c>
      <c r="C15" s="162" t="s">
        <v>88</v>
      </c>
      <c r="D15" s="162" t="s">
        <v>410</v>
      </c>
      <c r="E15" s="162" t="s">
        <v>386</v>
      </c>
      <c r="F15" s="162" t="s">
        <v>386</v>
      </c>
      <c r="G15" s="162" t="s">
        <v>330</v>
      </c>
      <c r="H15" s="162" t="s">
        <v>361</v>
      </c>
      <c r="I15" s="163">
        <v>850</v>
      </c>
      <c r="J15" s="163">
        <v>7675</v>
      </c>
      <c r="K15" s="163">
        <v>9.0294117647058822</v>
      </c>
      <c r="L15" s="162" t="s">
        <v>341</v>
      </c>
      <c r="M15" s="163">
        <v>8.3194675540765393E-4</v>
      </c>
      <c r="N15" s="163">
        <v>2.7620632279534113E-3</v>
      </c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3">
        <v>1.5134333333333332E-6</v>
      </c>
      <c r="Z15" s="163">
        <v>1.3665412745098037E-5</v>
      </c>
      <c r="AA15" s="164"/>
      <c r="AB15" s="164"/>
      <c r="AC15" s="163">
        <v>1.5134333333333332E-6</v>
      </c>
      <c r="AD15" s="163">
        <v>1.3665412745098037E-5</v>
      </c>
      <c r="AE15" s="163">
        <v>7.3723519894592504E-5</v>
      </c>
      <c r="AF15" s="163">
        <v>6.6568001787176167E-4</v>
      </c>
      <c r="AG15" s="164"/>
      <c r="AH15" s="164"/>
      <c r="AI15" s="163">
        <v>3.8000000000000002E-5</v>
      </c>
      <c r="AJ15" s="163">
        <v>3.4311764705882356E-4</v>
      </c>
      <c r="AK15" s="274">
        <v>3.8000000000000002E-5</v>
      </c>
      <c r="AL15" s="163">
        <v>3.4311764705882356E-4</v>
      </c>
      <c r="AM15" s="163">
        <v>1.5306556117243224E-5</v>
      </c>
      <c r="AN15" s="163">
        <v>1.3820919788216677E-4</v>
      </c>
      <c r="AO15" s="164"/>
      <c r="AP15" s="164"/>
      <c r="AQ15" s="163">
        <v>2.9E-5</v>
      </c>
      <c r="AR15" s="163">
        <v>2.6185294117647061E-4</v>
      </c>
      <c r="AS15" s="248">
        <v>1.5306556117243224E-5</v>
      </c>
      <c r="AT15" s="248">
        <v>1.3820919788216677E-4</v>
      </c>
      <c r="AU15" s="163">
        <v>7.8E-2</v>
      </c>
      <c r="AV15" s="163">
        <v>0.70429411764705885</v>
      </c>
      <c r="AW15" s="164"/>
      <c r="AX15" s="164"/>
      <c r="AY15" s="164"/>
      <c r="AZ15" s="164"/>
      <c r="BA15" s="165">
        <v>4.1000000000000002E-2</v>
      </c>
      <c r="BB15" s="165">
        <v>0.37020588235294116</v>
      </c>
      <c r="BC15" s="163">
        <v>4.1000000000000002E-2</v>
      </c>
      <c r="BD15" s="163">
        <v>0.37020588235294116</v>
      </c>
      <c r="BE15" s="162" t="s">
        <v>342</v>
      </c>
      <c r="BF15" s="162" t="s">
        <v>343</v>
      </c>
      <c r="BG15" s="166">
        <v>39114</v>
      </c>
      <c r="BH15" s="162" t="s">
        <v>364</v>
      </c>
      <c r="BI15" s="162" t="s">
        <v>370</v>
      </c>
      <c r="BJ15" s="166">
        <v>39114</v>
      </c>
      <c r="BK15" s="162" t="s">
        <v>345</v>
      </c>
      <c r="BL15" s="162" t="s">
        <v>371</v>
      </c>
      <c r="BM15" s="166">
        <v>39114</v>
      </c>
      <c r="BN15" s="162" t="s">
        <v>334</v>
      </c>
      <c r="BO15" s="162" t="s">
        <v>362</v>
      </c>
      <c r="BP15" s="172">
        <v>39114</v>
      </c>
      <c r="BQ15" s="162" t="s">
        <v>336</v>
      </c>
      <c r="BR15" s="162" t="s">
        <v>336</v>
      </c>
      <c r="BS15" s="164"/>
      <c r="BT15" s="162" t="s">
        <v>336</v>
      </c>
      <c r="BU15" s="162" t="s">
        <v>336</v>
      </c>
      <c r="BV15" s="164"/>
      <c r="BW15" s="162" t="s">
        <v>336</v>
      </c>
      <c r="BX15" s="162" t="s">
        <v>336</v>
      </c>
      <c r="BY15" s="164"/>
      <c r="BZ15" s="162" t="s">
        <v>336</v>
      </c>
      <c r="CA15" s="162" t="s">
        <v>336</v>
      </c>
      <c r="CB15" s="164"/>
      <c r="CC15" s="162" t="s">
        <v>336</v>
      </c>
      <c r="CD15" s="162" t="s">
        <v>336</v>
      </c>
      <c r="CE15" s="164"/>
      <c r="CF15" s="162" t="s">
        <v>336</v>
      </c>
      <c r="CG15" s="162" t="s">
        <v>336</v>
      </c>
      <c r="CH15" s="164"/>
      <c r="CI15" s="162" t="s">
        <v>336</v>
      </c>
      <c r="CJ15" s="162" t="s">
        <v>336</v>
      </c>
      <c r="CK15" s="164"/>
      <c r="CL15" s="162" t="s">
        <v>336</v>
      </c>
      <c r="CM15" s="162" t="s">
        <v>336</v>
      </c>
      <c r="CN15" s="164"/>
      <c r="CO15"/>
      <c r="CP15"/>
      <c r="CQ15" s="164"/>
      <c r="CR15" s="164"/>
      <c r="CS15" s="170"/>
      <c r="CT15" s="170"/>
      <c r="CU15" s="164"/>
      <c r="CV15" s="164"/>
      <c r="CW15" s="164"/>
      <c r="CX15" s="164"/>
      <c r="CY15" s="170"/>
      <c r="CZ15" s="170"/>
      <c r="DA15" s="164"/>
      <c r="DB15" s="164"/>
      <c r="DC15" s="164"/>
      <c r="DD15" s="164"/>
      <c r="DE15" s="170"/>
      <c r="DF15" s="170"/>
      <c r="DG15" s="164"/>
      <c r="DH15" s="164"/>
      <c r="DI15" s="165"/>
      <c r="DJ15" s="165"/>
      <c r="DK15" s="164"/>
      <c r="DL15" s="164"/>
      <c r="DM15" s="164"/>
      <c r="DN15" s="164"/>
      <c r="DO15" s="164"/>
      <c r="DP15" s="164"/>
      <c r="DQ15" s="164"/>
      <c r="DR15" s="164"/>
      <c r="DS15" s="164"/>
      <c r="DT15" s="164"/>
      <c r="DU15" s="169"/>
      <c r="DV15" s="169"/>
      <c r="DW15" s="172"/>
      <c r="DX15" s="169"/>
      <c r="DY15" s="169"/>
      <c r="DZ15" s="164"/>
      <c r="EA15" s="169"/>
      <c r="EB15" s="169"/>
      <c r="EC15" s="164"/>
      <c r="ED15" s="169"/>
      <c r="EE15" s="169"/>
      <c r="EF15" s="164"/>
      <c r="EG15" s="169"/>
      <c r="EH15" s="169"/>
      <c r="EI15" s="164"/>
      <c r="EJ15" s="169"/>
      <c r="EK15" s="169"/>
      <c r="EL15" s="164"/>
      <c r="EM15" s="169"/>
      <c r="EN15" s="169"/>
      <c r="EO15" s="164"/>
      <c r="EP15" s="169"/>
      <c r="EQ15" s="169"/>
      <c r="ER15" s="164"/>
      <c r="ES15" s="169"/>
      <c r="ET15" s="169"/>
      <c r="EU15" s="164"/>
      <c r="EV15" s="169"/>
      <c r="EW15" s="169"/>
      <c r="EX15" s="164"/>
      <c r="EY15" s="169"/>
      <c r="EZ15" s="169"/>
      <c r="FA15" s="164"/>
      <c r="FB15" s="169"/>
      <c r="FC15" s="169"/>
      <c r="FD15" s="164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>
      <c r="A16" s="162" t="s">
        <v>326</v>
      </c>
      <c r="B16" s="163">
        <v>2712</v>
      </c>
      <c r="C16" s="162" t="s">
        <v>93</v>
      </c>
      <c r="D16" s="162" t="s">
        <v>404</v>
      </c>
      <c r="E16" s="162" t="s">
        <v>414</v>
      </c>
      <c r="F16" s="162" t="s">
        <v>329</v>
      </c>
      <c r="G16" s="162" t="s">
        <v>330</v>
      </c>
      <c r="H16" s="162" t="s">
        <v>350</v>
      </c>
      <c r="I16" s="163">
        <v>703</v>
      </c>
      <c r="J16" s="163">
        <v>6893</v>
      </c>
      <c r="K16" s="163">
        <v>9.8051209103840691</v>
      </c>
      <c r="L16" s="162" t="s">
        <v>333</v>
      </c>
      <c r="M16" s="167"/>
      <c r="N16" s="167"/>
      <c r="O16" s="164"/>
      <c r="P16" s="164"/>
      <c r="Q16" s="164"/>
      <c r="R16" s="164"/>
      <c r="S16" s="165">
        <v>6.0033333333333327E-5</v>
      </c>
      <c r="T16" s="165">
        <v>5.8863409198672357E-4</v>
      </c>
      <c r="U16" s="165">
        <v>6.0033333333333327E-5</v>
      </c>
      <c r="V16" s="165">
        <v>5.8863409198672357E-4</v>
      </c>
      <c r="W16" s="164"/>
      <c r="X16" s="164"/>
      <c r="Y16" s="167"/>
      <c r="Z16" s="167"/>
      <c r="AA16" s="164"/>
      <c r="AB16" s="164"/>
      <c r="AC16" s="167"/>
      <c r="AD16" s="167"/>
      <c r="AE16" s="167"/>
      <c r="AF16" s="167"/>
      <c r="AG16" s="164"/>
      <c r="AH16" s="164"/>
      <c r="AI16" s="163">
        <v>5.6499999999999998E-5</v>
      </c>
      <c r="AJ16" s="163">
        <v>5.5398933143669987E-4</v>
      </c>
      <c r="AK16" s="274">
        <v>5.6499999999999998E-5</v>
      </c>
      <c r="AL16" s="163">
        <v>5.5398933143669987E-4</v>
      </c>
      <c r="AM16" s="167"/>
      <c r="AN16" s="167"/>
      <c r="AO16" s="164"/>
      <c r="AP16" s="164"/>
      <c r="AQ16" s="163">
        <v>2.1169999999999999E-5</v>
      </c>
      <c r="AR16" s="163">
        <v>2.0757440967283074E-4</v>
      </c>
      <c r="AS16" s="248">
        <v>2.1169999999999999E-5</v>
      </c>
      <c r="AT16" s="248">
        <v>2.0757440967283074E-4</v>
      </c>
      <c r="AU16" s="167"/>
      <c r="AV16" s="167"/>
      <c r="AW16" s="164"/>
      <c r="AX16" s="164"/>
      <c r="AY16" s="164"/>
      <c r="AZ16" s="164"/>
      <c r="BA16" s="165">
        <v>4.1999999999999996E-2</v>
      </c>
      <c r="BB16" s="165">
        <v>0.41181507823613084</v>
      </c>
      <c r="BC16" s="163">
        <v>4.1999999999999996E-2</v>
      </c>
      <c r="BD16" s="163">
        <v>0.41181507823613084</v>
      </c>
      <c r="BE16" s="162" t="s">
        <v>342</v>
      </c>
      <c r="BF16" s="162" t="s">
        <v>343</v>
      </c>
      <c r="BG16" s="166">
        <v>38473</v>
      </c>
      <c r="BH16" s="162" t="s">
        <v>334</v>
      </c>
      <c r="BI16" s="162" t="s">
        <v>358</v>
      </c>
      <c r="BJ16" s="166">
        <v>27150</v>
      </c>
      <c r="BK16" s="162" t="s">
        <v>345</v>
      </c>
      <c r="BL16" s="162" t="s">
        <v>408</v>
      </c>
      <c r="BM16" s="166">
        <v>39192</v>
      </c>
      <c r="BN16" s="162" t="s">
        <v>336</v>
      </c>
      <c r="BO16" s="162" t="s">
        <v>336</v>
      </c>
      <c r="BP16" s="164"/>
      <c r="BQ16" s="162" t="s">
        <v>336</v>
      </c>
      <c r="BR16" s="162" t="s">
        <v>336</v>
      </c>
      <c r="BS16" s="164"/>
      <c r="BT16" s="162" t="s">
        <v>336</v>
      </c>
      <c r="BU16" s="162" t="s">
        <v>336</v>
      </c>
      <c r="BV16" s="164"/>
      <c r="BW16" s="162" t="s">
        <v>336</v>
      </c>
      <c r="BX16" s="162" t="s">
        <v>336</v>
      </c>
      <c r="BY16" s="164"/>
      <c r="BZ16" s="162" t="s">
        <v>336</v>
      </c>
      <c r="CA16" s="162" t="s">
        <v>336</v>
      </c>
      <c r="CB16" s="164"/>
      <c r="CC16" s="162" t="s">
        <v>336</v>
      </c>
      <c r="CD16" s="162" t="s">
        <v>336</v>
      </c>
      <c r="CE16" s="164"/>
      <c r="CF16" s="162" t="s">
        <v>336</v>
      </c>
      <c r="CG16" s="162" t="s">
        <v>336</v>
      </c>
      <c r="CH16" s="164"/>
      <c r="CI16" s="162" t="s">
        <v>336</v>
      </c>
      <c r="CJ16" s="162" t="s">
        <v>336</v>
      </c>
      <c r="CK16" s="164"/>
      <c r="CL16" s="162" t="s">
        <v>336</v>
      </c>
      <c r="CM16" s="162" t="s">
        <v>336</v>
      </c>
      <c r="CN16" s="164"/>
    </row>
    <row r="17" spans="1:160">
      <c r="A17" s="162" t="s">
        <v>326</v>
      </c>
      <c r="B17" s="163">
        <v>708</v>
      </c>
      <c r="C17" s="162" t="s">
        <v>103</v>
      </c>
      <c r="D17" s="162" t="s">
        <v>395</v>
      </c>
      <c r="E17" s="162" t="s">
        <v>111</v>
      </c>
      <c r="F17" s="162" t="s">
        <v>329</v>
      </c>
      <c r="G17" s="162" t="s">
        <v>330</v>
      </c>
      <c r="H17" s="162" t="s">
        <v>331</v>
      </c>
      <c r="I17" s="163">
        <v>115</v>
      </c>
      <c r="J17" s="163">
        <v>1138.0319999999999</v>
      </c>
      <c r="K17" s="163">
        <v>9.895930434782608</v>
      </c>
      <c r="L17" s="162" t="s">
        <v>333</v>
      </c>
      <c r="M17" s="165">
        <v>2.2665857455893109E-2</v>
      </c>
      <c r="N17" s="165">
        <v>9.7291289683915528E-3</v>
      </c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5">
        <v>8.9383333333333339E-6</v>
      </c>
      <c r="Z17" s="165">
        <v>8.845312486956521E-5</v>
      </c>
      <c r="AA17" s="164"/>
      <c r="AB17" s="164"/>
      <c r="AC17" s="165">
        <v>8.9383333333333339E-6</v>
      </c>
      <c r="AD17" s="165">
        <v>8.845312486956521E-5</v>
      </c>
      <c r="AE17" s="165">
        <v>7.8766681379477131E-5</v>
      </c>
      <c r="AF17" s="165">
        <v>7.794695995099923E-4</v>
      </c>
      <c r="AG17" s="164"/>
      <c r="AH17" s="164"/>
      <c r="AI17" s="164"/>
      <c r="AJ17" s="164"/>
      <c r="AK17" s="273">
        <v>7.8766681379477131E-5</v>
      </c>
      <c r="AL17" s="165">
        <v>7.794695995099923E-4</v>
      </c>
      <c r="AM17" s="165">
        <v>2.1653933036851598E-5</v>
      </c>
      <c r="AN17" s="165">
        <v>2.142858149721243E-4</v>
      </c>
      <c r="AO17" s="164"/>
      <c r="AP17" s="164"/>
      <c r="AQ17" s="164"/>
      <c r="AR17" s="164"/>
      <c r="AS17" s="247">
        <v>2.1653933036851598E-5</v>
      </c>
      <c r="AT17" s="247">
        <v>2.142858149721243E-4</v>
      </c>
      <c r="AU17" s="165">
        <v>2.9366666666666673E-2</v>
      </c>
      <c r="AV17" s="165">
        <v>0.29061049043478265</v>
      </c>
      <c r="AW17" s="164"/>
      <c r="AX17" s="164"/>
      <c r="AY17" s="164"/>
      <c r="AZ17" s="164"/>
      <c r="BA17" s="167"/>
      <c r="BB17" s="167"/>
      <c r="BC17" s="163">
        <v>2.9366666666666673E-2</v>
      </c>
      <c r="BD17" s="163">
        <v>0.29061049043478265</v>
      </c>
      <c r="BE17" s="162" t="s">
        <v>334</v>
      </c>
      <c r="BF17" s="162" t="s">
        <v>344</v>
      </c>
      <c r="BG17" s="166">
        <v>25294</v>
      </c>
      <c r="BH17" s="162" t="s">
        <v>345</v>
      </c>
      <c r="BI17" s="162" t="s">
        <v>363</v>
      </c>
      <c r="BJ17" s="166">
        <v>39569</v>
      </c>
      <c r="BK17" s="162" t="s">
        <v>336</v>
      </c>
      <c r="BL17" s="162" t="s">
        <v>336</v>
      </c>
      <c r="BM17" s="164"/>
      <c r="BN17" s="162" t="s">
        <v>336</v>
      </c>
      <c r="BO17" s="162" t="s">
        <v>336</v>
      </c>
      <c r="BP17" s="164"/>
      <c r="BQ17" s="162" t="s">
        <v>336</v>
      </c>
      <c r="BR17" s="162" t="s">
        <v>336</v>
      </c>
      <c r="BS17" s="164"/>
      <c r="BT17" s="162" t="s">
        <v>336</v>
      </c>
      <c r="BU17" s="162" t="s">
        <v>336</v>
      </c>
      <c r="BV17" s="164"/>
      <c r="BW17" s="162" t="s">
        <v>336</v>
      </c>
      <c r="BX17" s="162" t="s">
        <v>336</v>
      </c>
      <c r="BY17" s="164"/>
      <c r="BZ17" s="162" t="s">
        <v>336</v>
      </c>
      <c r="CA17" s="162" t="s">
        <v>336</v>
      </c>
      <c r="CB17" s="164"/>
      <c r="CC17" s="162" t="s">
        <v>336</v>
      </c>
      <c r="CD17" s="162" t="s">
        <v>336</v>
      </c>
      <c r="CE17" s="164"/>
      <c r="CF17" s="162" t="s">
        <v>336</v>
      </c>
      <c r="CG17" s="162" t="s">
        <v>336</v>
      </c>
      <c r="CH17" s="164"/>
      <c r="CI17" s="162" t="s">
        <v>336</v>
      </c>
      <c r="CJ17" s="162" t="s">
        <v>336</v>
      </c>
      <c r="CK17" s="164"/>
      <c r="CL17" s="162" t="s">
        <v>336</v>
      </c>
      <c r="CM17" s="162" t="s">
        <v>336</v>
      </c>
      <c r="CN17" s="164"/>
    </row>
    <row r="18" spans="1:160">
      <c r="A18" s="162" t="s">
        <v>326</v>
      </c>
      <c r="B18" s="163">
        <v>708</v>
      </c>
      <c r="C18" s="162" t="s">
        <v>103</v>
      </c>
      <c r="D18" s="162" t="s">
        <v>395</v>
      </c>
      <c r="E18" s="162" t="s">
        <v>28</v>
      </c>
      <c r="F18" s="162" t="s">
        <v>374</v>
      </c>
      <c r="G18" s="162" t="s">
        <v>330</v>
      </c>
      <c r="H18" s="162" t="s">
        <v>331</v>
      </c>
      <c r="I18" s="163">
        <v>115</v>
      </c>
      <c r="J18" s="163">
        <v>1141.3920000000001</v>
      </c>
      <c r="K18" s="163">
        <v>9.9251478260869561</v>
      </c>
      <c r="L18" s="162" t="s">
        <v>333</v>
      </c>
      <c r="M18" s="165">
        <v>2.2665857455893109E-2</v>
      </c>
      <c r="N18" s="165">
        <v>9.7291289683915528E-3</v>
      </c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5">
        <v>8.9383333333333339E-6</v>
      </c>
      <c r="Z18" s="165">
        <v>8.8714279652173913E-5</v>
      </c>
      <c r="AA18" s="164"/>
      <c r="AB18" s="164"/>
      <c r="AC18" s="165">
        <v>8.9383333333333339E-6</v>
      </c>
      <c r="AD18" s="165">
        <v>8.8714279652173913E-5</v>
      </c>
      <c r="AE18" s="165">
        <v>7.8766681379477131E-5</v>
      </c>
      <c r="AF18" s="165">
        <v>7.8177095646160132E-4</v>
      </c>
      <c r="AG18" s="164"/>
      <c r="AH18" s="164"/>
      <c r="AI18" s="164"/>
      <c r="AJ18" s="164"/>
      <c r="AK18" s="273">
        <v>7.8766681379477131E-5</v>
      </c>
      <c r="AL18" s="165">
        <v>7.8177095646160132E-4</v>
      </c>
      <c r="AM18" s="165">
        <v>2.1653933036851598E-5</v>
      </c>
      <c r="AN18" s="165">
        <v>2.1491848640694015E-4</v>
      </c>
      <c r="AO18" s="164"/>
      <c r="AP18" s="164"/>
      <c r="AQ18" s="164"/>
      <c r="AR18" s="164"/>
      <c r="AS18" s="247">
        <v>2.1653933036851598E-5</v>
      </c>
      <c r="AT18" s="247">
        <v>2.1491848640694015E-4</v>
      </c>
      <c r="AU18" s="165">
        <v>2.9366666666666673E-2</v>
      </c>
      <c r="AV18" s="165">
        <v>0.29146850782608702</v>
      </c>
      <c r="AW18" s="164"/>
      <c r="AX18" s="164"/>
      <c r="AY18" s="164"/>
      <c r="AZ18" s="164"/>
      <c r="BA18" s="167"/>
      <c r="BB18" s="167"/>
      <c r="BC18" s="163">
        <v>2.9366666666666673E-2</v>
      </c>
      <c r="BD18" s="163">
        <v>0.29146850782608702</v>
      </c>
      <c r="BE18" s="162" t="s">
        <v>334</v>
      </c>
      <c r="BF18" s="162" t="s">
        <v>344</v>
      </c>
      <c r="BG18" s="166">
        <v>25173</v>
      </c>
      <c r="BH18" s="162" t="s">
        <v>345</v>
      </c>
      <c r="BI18" s="162" t="s">
        <v>363</v>
      </c>
      <c r="BJ18" s="166">
        <v>39569</v>
      </c>
      <c r="BK18" s="162" t="s">
        <v>336</v>
      </c>
      <c r="BL18" s="162" t="s">
        <v>336</v>
      </c>
      <c r="BM18" s="164"/>
      <c r="BN18" s="162" t="s">
        <v>336</v>
      </c>
      <c r="BO18" s="162" t="s">
        <v>336</v>
      </c>
      <c r="BP18" s="164"/>
      <c r="BQ18" s="162" t="s">
        <v>336</v>
      </c>
      <c r="BR18" s="162" t="s">
        <v>336</v>
      </c>
      <c r="BS18" s="164"/>
      <c r="BT18" s="162" t="s">
        <v>336</v>
      </c>
      <c r="BU18" s="162" t="s">
        <v>336</v>
      </c>
      <c r="BV18" s="164"/>
      <c r="BW18" s="162" t="s">
        <v>336</v>
      </c>
      <c r="BX18" s="162" t="s">
        <v>336</v>
      </c>
      <c r="BY18" s="164"/>
      <c r="BZ18" s="162" t="s">
        <v>336</v>
      </c>
      <c r="CA18" s="162" t="s">
        <v>336</v>
      </c>
      <c r="CB18" s="164"/>
      <c r="CC18" s="162" t="s">
        <v>336</v>
      </c>
      <c r="CD18" s="162" t="s">
        <v>336</v>
      </c>
      <c r="CE18" s="164"/>
      <c r="CF18" s="162" t="s">
        <v>336</v>
      </c>
      <c r="CG18" s="162" t="s">
        <v>336</v>
      </c>
      <c r="CH18" s="164"/>
      <c r="CI18" s="162" t="s">
        <v>336</v>
      </c>
      <c r="CJ18" s="162" t="s">
        <v>336</v>
      </c>
      <c r="CK18" s="164"/>
      <c r="CL18" s="162" t="s">
        <v>336</v>
      </c>
      <c r="CM18" s="162" t="s">
        <v>336</v>
      </c>
      <c r="CN18" s="164"/>
    </row>
    <row r="19" spans="1:160">
      <c r="A19" s="162" t="s">
        <v>326</v>
      </c>
      <c r="B19" s="163">
        <v>708</v>
      </c>
      <c r="C19" s="162" t="s">
        <v>103</v>
      </c>
      <c r="D19" s="162" t="s">
        <v>395</v>
      </c>
      <c r="E19" s="162" t="s">
        <v>26</v>
      </c>
      <c r="F19" s="162" t="s">
        <v>339</v>
      </c>
      <c r="G19" s="162" t="s">
        <v>330</v>
      </c>
      <c r="H19" s="162" t="s">
        <v>331</v>
      </c>
      <c r="I19" s="163">
        <v>115</v>
      </c>
      <c r="J19" s="163">
        <v>1158.752</v>
      </c>
      <c r="K19" s="163">
        <v>10.076104347826087</v>
      </c>
      <c r="L19" s="162" t="s">
        <v>333</v>
      </c>
      <c r="M19" s="165">
        <v>2.2665857455893109E-2</v>
      </c>
      <c r="N19" s="165">
        <v>9.7291289683915528E-3</v>
      </c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5">
        <v>8.9383333333333339E-6</v>
      </c>
      <c r="Z19" s="165">
        <v>9.0063579362318843E-5</v>
      </c>
      <c r="AA19" s="164"/>
      <c r="AB19" s="164"/>
      <c r="AC19" s="165">
        <v>8.9383333333333339E-6</v>
      </c>
      <c r="AD19" s="165">
        <v>9.0063579362318843E-5</v>
      </c>
      <c r="AE19" s="165">
        <v>7.8766681379477131E-5</v>
      </c>
      <c r="AF19" s="165">
        <v>7.9366130071158159E-4</v>
      </c>
      <c r="AG19" s="164"/>
      <c r="AH19" s="164"/>
      <c r="AI19" s="164"/>
      <c r="AJ19" s="164"/>
      <c r="AK19" s="273">
        <v>7.8766681379477131E-5</v>
      </c>
      <c r="AL19" s="165">
        <v>7.9366130071158159E-4</v>
      </c>
      <c r="AM19" s="165">
        <v>2.1653933036851598E-5</v>
      </c>
      <c r="AN19" s="165">
        <v>2.1818728882015532E-4</v>
      </c>
      <c r="AO19" s="164"/>
      <c r="AP19" s="164"/>
      <c r="AQ19" s="164"/>
      <c r="AR19" s="164"/>
      <c r="AS19" s="247">
        <v>2.1653933036851598E-5</v>
      </c>
      <c r="AT19" s="247">
        <v>2.1818728882015532E-4</v>
      </c>
      <c r="AU19" s="163">
        <v>2.9366666666666673E-2</v>
      </c>
      <c r="AV19" s="163">
        <v>0.29590159768115948</v>
      </c>
      <c r="AW19" s="164"/>
      <c r="AX19" s="164"/>
      <c r="AY19" s="164"/>
      <c r="AZ19" s="164"/>
      <c r="BA19" s="164"/>
      <c r="BB19" s="164"/>
      <c r="BC19" s="163">
        <v>2.9366666666666673E-2</v>
      </c>
      <c r="BD19" s="163">
        <v>0.29590159768115948</v>
      </c>
      <c r="BE19" s="162" t="s">
        <v>334</v>
      </c>
      <c r="BF19" s="162" t="s">
        <v>344</v>
      </c>
      <c r="BG19" s="166">
        <v>25965</v>
      </c>
      <c r="BH19" s="162" t="s">
        <v>345</v>
      </c>
      <c r="BI19" s="162" t="s">
        <v>363</v>
      </c>
      <c r="BJ19" s="166">
        <v>39569</v>
      </c>
      <c r="BK19" s="162" t="s">
        <v>336</v>
      </c>
      <c r="BL19" s="162" t="s">
        <v>336</v>
      </c>
      <c r="BM19" s="167"/>
      <c r="BN19" s="162" t="s">
        <v>336</v>
      </c>
      <c r="BO19" s="162" t="s">
        <v>336</v>
      </c>
      <c r="BP19" s="167"/>
      <c r="BQ19" s="162" t="s">
        <v>336</v>
      </c>
      <c r="BR19" s="162" t="s">
        <v>336</v>
      </c>
      <c r="BS19" s="167"/>
      <c r="BT19" s="162" t="s">
        <v>336</v>
      </c>
      <c r="BU19" s="162" t="s">
        <v>336</v>
      </c>
      <c r="BV19" s="164"/>
      <c r="BW19" s="162" t="s">
        <v>336</v>
      </c>
      <c r="BX19" s="162" t="s">
        <v>336</v>
      </c>
      <c r="BY19" s="164"/>
      <c r="BZ19" s="162" t="s">
        <v>336</v>
      </c>
      <c r="CA19" s="162" t="s">
        <v>336</v>
      </c>
      <c r="CB19" s="164"/>
      <c r="CC19" s="162" t="s">
        <v>336</v>
      </c>
      <c r="CD19" s="162" t="s">
        <v>336</v>
      </c>
      <c r="CE19" s="164"/>
      <c r="CF19" s="162" t="s">
        <v>336</v>
      </c>
      <c r="CG19" s="162" t="s">
        <v>336</v>
      </c>
      <c r="CH19" s="164"/>
      <c r="CI19" s="162" t="s">
        <v>336</v>
      </c>
      <c r="CJ19" s="162" t="s">
        <v>336</v>
      </c>
      <c r="CK19" s="164"/>
      <c r="CL19" s="162" t="s">
        <v>336</v>
      </c>
      <c r="CM19" s="162" t="s">
        <v>336</v>
      </c>
      <c r="CN19" s="164"/>
    </row>
    <row r="20" spans="1:160">
      <c r="A20" s="162" t="s">
        <v>326</v>
      </c>
      <c r="B20" s="163">
        <v>708</v>
      </c>
      <c r="C20" s="162" t="s">
        <v>103</v>
      </c>
      <c r="D20" s="162" t="s">
        <v>395</v>
      </c>
      <c r="E20" s="162" t="s">
        <v>24</v>
      </c>
      <c r="F20" s="162" t="s">
        <v>386</v>
      </c>
      <c r="G20" s="162" t="s">
        <v>330</v>
      </c>
      <c r="H20" s="162" t="s">
        <v>331</v>
      </c>
      <c r="I20" s="163">
        <v>520</v>
      </c>
      <c r="J20" s="163">
        <v>5458.53</v>
      </c>
      <c r="K20" s="163">
        <v>10.497173076923076</v>
      </c>
      <c r="L20" s="162" t="s">
        <v>333</v>
      </c>
      <c r="M20" s="165">
        <v>2.2665857455893109E-2</v>
      </c>
      <c r="N20" s="165">
        <v>9.7291289683915528E-3</v>
      </c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5">
        <v>8.9383333333333339E-6</v>
      </c>
      <c r="Z20" s="165">
        <v>9.3827232019230768E-5</v>
      </c>
      <c r="AA20" s="164"/>
      <c r="AB20" s="164"/>
      <c r="AC20" s="165">
        <v>8.9383333333333339E-6</v>
      </c>
      <c r="AD20" s="165">
        <v>9.3827232019230768E-5</v>
      </c>
      <c r="AE20" s="165">
        <v>7.8766681379477131E-5</v>
      </c>
      <c r="AF20" s="165">
        <v>8.2682748713522553E-4</v>
      </c>
      <c r="AG20" s="164"/>
      <c r="AH20" s="164"/>
      <c r="AI20" s="164"/>
      <c r="AJ20" s="164"/>
      <c r="AK20" s="273">
        <v>7.8766681379477131E-5</v>
      </c>
      <c r="AL20" s="165">
        <v>8.2682748713522553E-4</v>
      </c>
      <c r="AM20" s="165">
        <v>2.1653933036851598E-5</v>
      </c>
      <c r="AN20" s="165">
        <v>2.2730508288393373E-4</v>
      </c>
      <c r="AO20" s="164"/>
      <c r="AP20" s="164"/>
      <c r="AQ20" s="164"/>
      <c r="AR20" s="164"/>
      <c r="AS20" s="247">
        <v>2.1653933036851598E-5</v>
      </c>
      <c r="AT20" s="247">
        <v>2.2730508288393373E-4</v>
      </c>
      <c r="AU20" s="163">
        <v>2.9366666666666673E-2</v>
      </c>
      <c r="AV20" s="163">
        <v>0.30826698269230773</v>
      </c>
      <c r="AW20" s="164"/>
      <c r="AX20" s="164"/>
      <c r="AY20" s="164"/>
      <c r="AZ20" s="164"/>
      <c r="BA20" s="164"/>
      <c r="BB20" s="164"/>
      <c r="BC20" s="163">
        <v>2.9366666666666673E-2</v>
      </c>
      <c r="BD20" s="163">
        <v>0.30826698269230773</v>
      </c>
      <c r="BE20" s="162" t="s">
        <v>342</v>
      </c>
      <c r="BF20" s="162" t="s">
        <v>343</v>
      </c>
      <c r="BG20" s="166">
        <v>37377</v>
      </c>
      <c r="BH20" s="162" t="s">
        <v>334</v>
      </c>
      <c r="BI20" s="162" t="s">
        <v>344</v>
      </c>
      <c r="BJ20" s="166">
        <v>25903</v>
      </c>
      <c r="BK20" s="162" t="s">
        <v>345</v>
      </c>
      <c r="BL20" s="162" t="s">
        <v>363</v>
      </c>
      <c r="BM20" s="166">
        <v>39569</v>
      </c>
      <c r="BN20" s="162" t="s">
        <v>336</v>
      </c>
      <c r="BO20" s="162" t="s">
        <v>336</v>
      </c>
      <c r="BP20" s="167"/>
      <c r="BQ20" s="162" t="s">
        <v>336</v>
      </c>
      <c r="BR20" s="162" t="s">
        <v>336</v>
      </c>
      <c r="BS20" s="167"/>
      <c r="BT20" s="162" t="s">
        <v>336</v>
      </c>
      <c r="BU20" s="162" t="s">
        <v>336</v>
      </c>
      <c r="BV20" s="164"/>
      <c r="BW20" s="162" t="s">
        <v>336</v>
      </c>
      <c r="BX20" s="162" t="s">
        <v>336</v>
      </c>
      <c r="BY20" s="164"/>
      <c r="BZ20" s="162" t="s">
        <v>336</v>
      </c>
      <c r="CA20" s="162" t="s">
        <v>336</v>
      </c>
      <c r="CB20" s="164"/>
      <c r="CC20" s="162" t="s">
        <v>336</v>
      </c>
      <c r="CD20" s="162" t="s">
        <v>336</v>
      </c>
      <c r="CE20" s="164"/>
      <c r="CF20" s="162" t="s">
        <v>336</v>
      </c>
      <c r="CG20" s="162" t="s">
        <v>336</v>
      </c>
      <c r="CH20" s="164"/>
      <c r="CI20" s="162" t="s">
        <v>336</v>
      </c>
      <c r="CJ20" s="162" t="s">
        <v>336</v>
      </c>
      <c r="CK20" s="164"/>
      <c r="CL20" s="162" t="s">
        <v>336</v>
      </c>
      <c r="CM20" s="162" t="s">
        <v>336</v>
      </c>
      <c r="CN20" s="164"/>
    </row>
    <row r="21" spans="1:160">
      <c r="A21" s="162" t="s">
        <v>326</v>
      </c>
      <c r="B21" s="163">
        <v>52071</v>
      </c>
      <c r="C21" s="162" t="s">
        <v>72</v>
      </c>
      <c r="D21" s="162" t="s">
        <v>368</v>
      </c>
      <c r="E21" s="162" t="s">
        <v>73</v>
      </c>
      <c r="F21" s="162" t="s">
        <v>73</v>
      </c>
      <c r="G21" s="162" t="s">
        <v>356</v>
      </c>
      <c r="H21" s="162" t="s">
        <v>356</v>
      </c>
      <c r="I21" s="163">
        <v>282.35000000000002</v>
      </c>
      <c r="J21" s="163">
        <v>2960</v>
      </c>
      <c r="K21" s="163">
        <v>10.483442535859748</v>
      </c>
      <c r="L21" s="162" t="s">
        <v>369</v>
      </c>
      <c r="M21" s="167"/>
      <c r="N21" s="167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3">
        <v>2.6596666666666669E-5</v>
      </c>
      <c r="Z21" s="163">
        <v>2.7882462664541644E-4</v>
      </c>
      <c r="AA21" s="164"/>
      <c r="AB21" s="164"/>
      <c r="AC21" s="163">
        <v>2.6596666666666669E-5</v>
      </c>
      <c r="AD21" s="163">
        <v>2.7882462664541644E-4</v>
      </c>
      <c r="AE21" s="163">
        <v>9.2435416955243219E-5</v>
      </c>
      <c r="AF21" s="163">
        <v>9.690413819285281E-4</v>
      </c>
      <c r="AG21" s="164"/>
      <c r="AH21" s="164"/>
      <c r="AI21" s="165">
        <v>2.1185903639433637E-5</v>
      </c>
      <c r="AJ21" s="165">
        <v>2.2210120337426442E-4</v>
      </c>
      <c r="AK21" s="274">
        <v>2.1185903639433637E-5</v>
      </c>
      <c r="AL21" s="163">
        <v>2.2210120337426442E-4</v>
      </c>
      <c r="AM21" s="163">
        <v>9.4701052907068646E-5</v>
      </c>
      <c r="AN21" s="163">
        <v>9.9279304623666777E-4</v>
      </c>
      <c r="AO21" s="164"/>
      <c r="AP21" s="164"/>
      <c r="AQ21" s="165">
        <v>2.2410026789463284E-5</v>
      </c>
      <c r="AR21" s="165">
        <v>2.3493422807441586E-4</v>
      </c>
      <c r="AS21" s="248">
        <v>2.2410026789463284E-5</v>
      </c>
      <c r="AT21" s="248">
        <v>2.3493422807441586E-4</v>
      </c>
      <c r="AU21" s="167"/>
      <c r="AV21" s="167"/>
      <c r="AW21" s="165">
        <v>1.1155325630951158E-2</v>
      </c>
      <c r="AX21" s="165">
        <v>0.11694621522087985</v>
      </c>
      <c r="AY21" s="167"/>
      <c r="AZ21" s="167"/>
      <c r="BA21" s="165">
        <v>2.5666666666666667E-2</v>
      </c>
      <c r="BB21" s="165">
        <v>0.26907502508706688</v>
      </c>
      <c r="BC21" s="163">
        <v>1.1155325630951158E-2</v>
      </c>
      <c r="BD21" s="163">
        <v>0.11694621522087985</v>
      </c>
      <c r="BE21" s="162" t="s">
        <v>342</v>
      </c>
      <c r="BF21" s="162" t="s">
        <v>357</v>
      </c>
      <c r="BG21" s="166">
        <v>40026</v>
      </c>
      <c r="BH21" s="162" t="s">
        <v>364</v>
      </c>
      <c r="BI21" s="162" t="s">
        <v>370</v>
      </c>
      <c r="BJ21" s="166">
        <v>40026</v>
      </c>
      <c r="BK21" s="162" t="s">
        <v>345</v>
      </c>
      <c r="BL21" s="162" t="s">
        <v>371</v>
      </c>
      <c r="BM21" s="172">
        <v>40026</v>
      </c>
      <c r="BN21" s="162" t="s">
        <v>334</v>
      </c>
      <c r="BO21" s="162" t="s">
        <v>362</v>
      </c>
      <c r="BP21" s="172">
        <v>40026</v>
      </c>
      <c r="BQ21" s="162" t="s">
        <v>336</v>
      </c>
      <c r="BR21" s="162" t="s">
        <v>336</v>
      </c>
      <c r="BS21" s="164"/>
      <c r="BT21" s="162" t="s">
        <v>336</v>
      </c>
      <c r="BU21" s="162" t="s">
        <v>336</v>
      </c>
      <c r="BV21" s="164"/>
      <c r="BW21" s="162" t="s">
        <v>336</v>
      </c>
      <c r="BX21" s="162" t="s">
        <v>336</v>
      </c>
      <c r="BY21" s="164"/>
      <c r="BZ21" s="162" t="s">
        <v>336</v>
      </c>
      <c r="CA21" s="162" t="s">
        <v>336</v>
      </c>
      <c r="CB21" s="164"/>
      <c r="CC21" s="162" t="s">
        <v>336</v>
      </c>
      <c r="CD21" s="162" t="s">
        <v>336</v>
      </c>
      <c r="CE21" s="164"/>
      <c r="CF21" s="162" t="s">
        <v>336</v>
      </c>
      <c r="CG21" s="162" t="s">
        <v>336</v>
      </c>
      <c r="CH21" s="164"/>
      <c r="CI21" s="162" t="s">
        <v>336</v>
      </c>
      <c r="CJ21" s="162" t="s">
        <v>336</v>
      </c>
      <c r="CK21" s="164"/>
      <c r="CL21" s="162" t="s">
        <v>336</v>
      </c>
      <c r="CM21" s="162" t="s">
        <v>336</v>
      </c>
      <c r="CN21" s="164"/>
      <c r="CO21" s="164"/>
      <c r="CP21" s="164"/>
      <c r="CS21" s="46"/>
      <c r="CT21" s="46"/>
      <c r="CY21" s="46"/>
      <c r="CZ21" s="46"/>
      <c r="DE21" s="46"/>
      <c r="DF21" s="46"/>
      <c r="DU21" s="46"/>
      <c r="DV21" s="46"/>
      <c r="DX21" s="46"/>
      <c r="DY21" s="46"/>
      <c r="EA21" s="46"/>
      <c r="EB21" s="46"/>
      <c r="ED21" s="46"/>
      <c r="EE21" s="46"/>
      <c r="EG21" s="46"/>
      <c r="EH21" s="46"/>
      <c r="EJ21" s="46"/>
      <c r="EK21" s="46"/>
      <c r="EM21" s="46"/>
      <c r="EN21" s="46"/>
      <c r="EP21" s="46"/>
      <c r="EQ21" s="46"/>
      <c r="ES21" s="46"/>
      <c r="ET21" s="46"/>
      <c r="EV21" s="46"/>
      <c r="EW21" s="46"/>
      <c r="EY21" s="46"/>
      <c r="EZ21" s="46"/>
      <c r="FB21" s="46"/>
      <c r="FC21" s="46"/>
    </row>
    <row r="22" spans="1:160">
      <c r="A22" s="162" t="s">
        <v>326</v>
      </c>
      <c r="B22" s="163">
        <v>3179</v>
      </c>
      <c r="C22" s="162" t="s">
        <v>76</v>
      </c>
      <c r="D22" s="162" t="s">
        <v>399</v>
      </c>
      <c r="E22" s="162" t="s">
        <v>338</v>
      </c>
      <c r="F22" s="162" t="s">
        <v>339</v>
      </c>
      <c r="G22" s="162" t="s">
        <v>330</v>
      </c>
      <c r="H22" s="162" t="s">
        <v>393</v>
      </c>
      <c r="I22" s="163">
        <v>590</v>
      </c>
      <c r="J22" s="163">
        <v>5700</v>
      </c>
      <c r="K22" s="163">
        <v>9.6610169491525415</v>
      </c>
      <c r="L22" s="162" t="s">
        <v>333</v>
      </c>
      <c r="M22" s="163">
        <v>3.3235658429717714E-2</v>
      </c>
      <c r="N22" s="163">
        <v>4.806972482815748E-3</v>
      </c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3">
        <v>1.9433333333333334E-3</v>
      </c>
      <c r="Z22" s="163">
        <v>1.8774576271186439E-2</v>
      </c>
      <c r="AA22" s="164"/>
      <c r="AB22" s="164"/>
      <c r="AC22" s="163">
        <v>1.9433333333333334E-3</v>
      </c>
      <c r="AD22" s="163">
        <v>1.8774576271186439E-2</v>
      </c>
      <c r="AE22" s="163">
        <v>1.3129629639170115E-4</v>
      </c>
      <c r="AF22" s="163">
        <v>1.2684557448011805E-3</v>
      </c>
      <c r="AG22" s="164"/>
      <c r="AH22" s="164"/>
      <c r="AI22" s="165">
        <v>2.4700000000000001E-5</v>
      </c>
      <c r="AJ22" s="165">
        <v>2.3862711864406779E-4</v>
      </c>
      <c r="AK22" s="274">
        <v>2.4700000000000001E-5</v>
      </c>
      <c r="AL22" s="163">
        <v>2.3862711864406779E-4</v>
      </c>
      <c r="AM22" s="163">
        <v>7.7175735621229789E-5</v>
      </c>
      <c r="AN22" s="163">
        <v>7.4559608990001653E-4</v>
      </c>
      <c r="AO22" s="164"/>
      <c r="AP22" s="164"/>
      <c r="AQ22" s="165">
        <v>2.4700000000000001E-5</v>
      </c>
      <c r="AR22" s="165">
        <v>2.3862711864406779E-4</v>
      </c>
      <c r="AS22" s="248">
        <v>2.4700000000000001E-5</v>
      </c>
      <c r="AT22" s="248">
        <v>2.3862711864406779E-4</v>
      </c>
      <c r="AU22" s="167"/>
      <c r="AV22" s="167"/>
      <c r="AW22" s="165">
        <v>3.1524908057705477E-2</v>
      </c>
      <c r="AX22" s="165">
        <v>0.30456267106596813</v>
      </c>
      <c r="AY22" s="167"/>
      <c r="AZ22" s="167"/>
      <c r="BA22" s="164"/>
      <c r="BB22" s="164"/>
      <c r="BC22" s="163">
        <v>3.1524908057705477E-2</v>
      </c>
      <c r="BD22" s="163">
        <v>0.30456267106596813</v>
      </c>
      <c r="BE22" s="162" t="s">
        <v>334</v>
      </c>
      <c r="BF22" s="162" t="s">
        <v>376</v>
      </c>
      <c r="BG22" s="166">
        <v>25204</v>
      </c>
      <c r="BH22" s="162" t="s">
        <v>345</v>
      </c>
      <c r="BI22" s="162" t="s">
        <v>363</v>
      </c>
      <c r="BJ22" s="166">
        <v>39965</v>
      </c>
      <c r="BK22" s="162" t="s">
        <v>336</v>
      </c>
      <c r="BL22" s="162" t="s">
        <v>336</v>
      </c>
      <c r="BM22" s="164"/>
      <c r="BN22" s="162" t="s">
        <v>336</v>
      </c>
      <c r="BO22" s="162" t="s">
        <v>336</v>
      </c>
      <c r="BP22" s="164"/>
      <c r="BQ22" s="162" t="s">
        <v>336</v>
      </c>
      <c r="BR22" s="162" t="s">
        <v>336</v>
      </c>
      <c r="BS22" s="164"/>
      <c r="BT22" s="162" t="s">
        <v>336</v>
      </c>
      <c r="BU22" s="162" t="s">
        <v>336</v>
      </c>
      <c r="BV22" s="164"/>
      <c r="BW22" s="162" t="s">
        <v>336</v>
      </c>
      <c r="BX22" s="162" t="s">
        <v>336</v>
      </c>
      <c r="BY22" s="164"/>
      <c r="BZ22" s="162" t="s">
        <v>336</v>
      </c>
      <c r="CA22" s="162" t="s">
        <v>336</v>
      </c>
      <c r="CB22" s="164"/>
      <c r="CC22" s="162" t="s">
        <v>336</v>
      </c>
      <c r="CD22" s="162" t="s">
        <v>336</v>
      </c>
      <c r="CE22" s="164"/>
      <c r="CF22" s="162" t="s">
        <v>336</v>
      </c>
      <c r="CG22" s="162" t="s">
        <v>336</v>
      </c>
      <c r="CH22" s="164"/>
      <c r="CI22" s="162" t="s">
        <v>336</v>
      </c>
      <c r="CJ22" s="162" t="s">
        <v>336</v>
      </c>
      <c r="CK22" s="164"/>
      <c r="CL22" s="162" t="s">
        <v>336</v>
      </c>
      <c r="CM22" s="162" t="s">
        <v>336</v>
      </c>
      <c r="CN22" s="164"/>
    </row>
    <row r="23" spans="1:160">
      <c r="A23" s="162" t="s">
        <v>326</v>
      </c>
      <c r="B23" s="163">
        <v>108</v>
      </c>
      <c r="C23" s="162" t="s">
        <v>78</v>
      </c>
      <c r="D23" s="162" t="s">
        <v>578</v>
      </c>
      <c r="E23" s="162" t="s">
        <v>79</v>
      </c>
      <c r="F23" s="162" t="s">
        <v>79</v>
      </c>
      <c r="G23" s="162" t="s">
        <v>330</v>
      </c>
      <c r="H23" s="162" t="s">
        <v>393</v>
      </c>
      <c r="I23" s="163">
        <v>387</v>
      </c>
      <c r="J23" s="163">
        <v>3389</v>
      </c>
      <c r="K23" s="163">
        <v>8.7571059431524549</v>
      </c>
      <c r="L23" s="162" t="s">
        <v>336</v>
      </c>
      <c r="M23" s="167"/>
      <c r="N23" s="167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7"/>
      <c r="Z23" s="167"/>
      <c r="AA23" s="165">
        <v>9.9999999999999995E-7</v>
      </c>
      <c r="AB23" s="165">
        <v>8.7571059431524554E-6</v>
      </c>
      <c r="AC23" s="163">
        <v>9.9999999999999995E-7</v>
      </c>
      <c r="AD23" s="163">
        <v>8.7571059431524554E-6</v>
      </c>
      <c r="AE23" s="167"/>
      <c r="AF23" s="167"/>
      <c r="AG23" s="164"/>
      <c r="AH23" s="164"/>
      <c r="AI23" s="165">
        <v>2.5999999999999998E-5</v>
      </c>
      <c r="AJ23" s="165">
        <v>2.2768475452196381E-4</v>
      </c>
      <c r="AK23" s="274">
        <v>2.5999999999999998E-5</v>
      </c>
      <c r="AL23" s="163">
        <v>2.2768475452196381E-4</v>
      </c>
      <c r="AM23" s="167"/>
      <c r="AN23" s="167"/>
      <c r="AO23" s="164"/>
      <c r="AP23" s="164"/>
      <c r="AQ23" s="165">
        <v>2.8E-5</v>
      </c>
      <c r="AR23" s="165">
        <v>2.4519896640826875E-4</v>
      </c>
      <c r="AS23" s="248">
        <v>2.8E-5</v>
      </c>
      <c r="AT23" s="248">
        <v>2.4519896640826875E-4</v>
      </c>
      <c r="AU23" s="167"/>
      <c r="AV23" s="167"/>
      <c r="AW23" s="164"/>
      <c r="AX23" s="164"/>
      <c r="AY23" s="167"/>
      <c r="AZ23" s="167"/>
      <c r="BA23" s="164"/>
      <c r="BB23" s="164"/>
      <c r="BC23" s="167"/>
      <c r="BD23" s="167"/>
      <c r="BE23" s="162" t="s">
        <v>345</v>
      </c>
      <c r="BF23" s="162" t="s">
        <v>352</v>
      </c>
      <c r="BG23" s="166">
        <v>30529</v>
      </c>
      <c r="BH23" s="162" t="s">
        <v>334</v>
      </c>
      <c r="BI23" s="162" t="s">
        <v>353</v>
      </c>
      <c r="BJ23" s="166">
        <v>30529</v>
      </c>
      <c r="BK23" s="162" t="s">
        <v>336</v>
      </c>
      <c r="BL23" s="162" t="s">
        <v>336</v>
      </c>
      <c r="BM23" s="164"/>
      <c r="BN23" s="162" t="s">
        <v>336</v>
      </c>
      <c r="BO23" s="162" t="s">
        <v>336</v>
      </c>
      <c r="BP23" s="164"/>
      <c r="BQ23" s="162" t="s">
        <v>336</v>
      </c>
      <c r="BR23" s="162" t="s">
        <v>336</v>
      </c>
      <c r="BS23" s="164"/>
      <c r="BT23" s="162" t="s">
        <v>336</v>
      </c>
      <c r="BU23" s="162" t="s">
        <v>336</v>
      </c>
      <c r="BV23" s="164"/>
      <c r="BW23" s="162" t="s">
        <v>336</v>
      </c>
      <c r="BX23" s="162" t="s">
        <v>336</v>
      </c>
      <c r="BY23" s="164"/>
      <c r="BZ23" s="162" t="s">
        <v>336</v>
      </c>
      <c r="CA23" s="162" t="s">
        <v>336</v>
      </c>
      <c r="CB23" s="164"/>
      <c r="CC23" s="162" t="s">
        <v>336</v>
      </c>
      <c r="CD23" s="162" t="s">
        <v>336</v>
      </c>
      <c r="CE23" s="164"/>
      <c r="CF23" s="162" t="s">
        <v>336</v>
      </c>
      <c r="CG23" s="162" t="s">
        <v>336</v>
      </c>
      <c r="CH23" s="164"/>
      <c r="CI23" s="162" t="s">
        <v>336</v>
      </c>
      <c r="CJ23" s="162" t="s">
        <v>336</v>
      </c>
      <c r="CK23" s="164"/>
      <c r="CL23" s="162" t="s">
        <v>336</v>
      </c>
      <c r="CM23" s="162" t="s">
        <v>336</v>
      </c>
      <c r="CN23" s="164"/>
    </row>
    <row r="24" spans="1:160">
      <c r="A24" s="162" t="s">
        <v>326</v>
      </c>
      <c r="B24" s="163">
        <v>55749</v>
      </c>
      <c r="C24" s="162" t="s">
        <v>91</v>
      </c>
      <c r="D24" s="162" t="s">
        <v>416</v>
      </c>
      <c r="E24" s="162" t="s">
        <v>92</v>
      </c>
      <c r="F24" s="162" t="s">
        <v>92</v>
      </c>
      <c r="G24" s="162" t="s">
        <v>330</v>
      </c>
      <c r="H24" s="162" t="s">
        <v>361</v>
      </c>
      <c r="I24" s="163">
        <v>119</v>
      </c>
      <c r="J24" s="163">
        <v>1304</v>
      </c>
      <c r="K24" s="163">
        <v>10.957983193277311</v>
      </c>
      <c r="L24" s="162" t="s">
        <v>333</v>
      </c>
      <c r="M24" s="167"/>
      <c r="N24" s="167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3">
        <v>1.0433333333333334E-5</v>
      </c>
      <c r="Z24" s="163">
        <v>1.1432829131652661E-4</v>
      </c>
      <c r="AA24" s="164"/>
      <c r="AB24" s="164"/>
      <c r="AC24" s="163">
        <v>1.0433333333333334E-5</v>
      </c>
      <c r="AD24" s="163">
        <v>1.1432829131652661E-4</v>
      </c>
      <c r="AE24" s="163">
        <v>1.4550461747956969E-4</v>
      </c>
      <c r="AF24" s="163">
        <v>1.5944371528853688E-3</v>
      </c>
      <c r="AG24" s="164"/>
      <c r="AH24" s="164"/>
      <c r="AI24" s="165">
        <v>5.0000000000000002E-5</v>
      </c>
      <c r="AJ24" s="165">
        <v>5.4789915966386559E-4</v>
      </c>
      <c r="AK24" s="274">
        <v>5.0000000000000002E-5</v>
      </c>
      <c r="AL24" s="163">
        <v>5.4789915966386559E-4</v>
      </c>
      <c r="AM24" s="163">
        <v>2.8873454932100623E-5</v>
      </c>
      <c r="AN24" s="163">
        <v>3.163948338778085E-4</v>
      </c>
      <c r="AO24" s="164"/>
      <c r="AP24" s="164"/>
      <c r="AQ24" s="165">
        <v>5.0000000000000002E-5</v>
      </c>
      <c r="AR24" s="165">
        <v>5.4789915966386559E-4</v>
      </c>
      <c r="AS24" s="248">
        <v>2.8873454932100623E-5</v>
      </c>
      <c r="AT24" s="248">
        <v>3.163948338778085E-4</v>
      </c>
      <c r="AU24" s="163">
        <v>9.5333333333333339E-2</v>
      </c>
      <c r="AV24" s="163">
        <v>1.0446610644257703</v>
      </c>
      <c r="AW24" s="164"/>
      <c r="AX24" s="164"/>
      <c r="AY24" s="167"/>
      <c r="AZ24" s="167"/>
      <c r="BA24" s="165">
        <v>0.104</v>
      </c>
      <c r="BB24" s="165">
        <v>1.1396302521008403</v>
      </c>
      <c r="BC24" s="163">
        <v>9.5333333333333339E-2</v>
      </c>
      <c r="BD24" s="163">
        <v>1.0446610644257703</v>
      </c>
      <c r="BE24" s="162" t="s">
        <v>342</v>
      </c>
      <c r="BF24" s="162" t="s">
        <v>343</v>
      </c>
      <c r="BG24" s="166">
        <v>38808</v>
      </c>
      <c r="BH24" s="162" t="s">
        <v>364</v>
      </c>
      <c r="BI24" s="162" t="s">
        <v>370</v>
      </c>
      <c r="BJ24" s="167"/>
      <c r="BK24" s="162" t="s">
        <v>345</v>
      </c>
      <c r="BL24" s="162" t="s">
        <v>352</v>
      </c>
      <c r="BM24" s="172">
        <v>38808</v>
      </c>
      <c r="BN24" s="162" t="s">
        <v>334</v>
      </c>
      <c r="BO24" s="162" t="s">
        <v>362</v>
      </c>
      <c r="BP24" s="172">
        <v>38808</v>
      </c>
      <c r="BQ24" s="162" t="s">
        <v>336</v>
      </c>
      <c r="BR24" s="162" t="s">
        <v>336</v>
      </c>
      <c r="BS24" s="164"/>
      <c r="BT24" s="162" t="s">
        <v>336</v>
      </c>
      <c r="BU24" s="162" t="s">
        <v>336</v>
      </c>
      <c r="BV24" s="164"/>
      <c r="BW24" s="162" t="s">
        <v>336</v>
      </c>
      <c r="BX24" s="162" t="s">
        <v>336</v>
      </c>
      <c r="BY24" s="164"/>
      <c r="BZ24" s="162" t="s">
        <v>336</v>
      </c>
      <c r="CA24" s="162" t="s">
        <v>336</v>
      </c>
      <c r="CB24" s="164"/>
      <c r="CC24" s="162" t="s">
        <v>336</v>
      </c>
      <c r="CD24" s="162" t="s">
        <v>336</v>
      </c>
      <c r="CE24" s="164"/>
      <c r="CF24" s="162" t="s">
        <v>336</v>
      </c>
      <c r="CG24" s="162" t="s">
        <v>336</v>
      </c>
      <c r="CH24" s="164"/>
      <c r="CI24" s="162" t="s">
        <v>336</v>
      </c>
      <c r="CJ24" s="162" t="s">
        <v>336</v>
      </c>
      <c r="CK24" s="164"/>
      <c r="CL24" s="162" t="s">
        <v>336</v>
      </c>
      <c r="CM24" s="162" t="s">
        <v>336</v>
      </c>
      <c r="CN24" s="164"/>
    </row>
    <row r="25" spans="1:160">
      <c r="A25" s="162" t="s">
        <v>326</v>
      </c>
      <c r="B25" s="163">
        <v>703</v>
      </c>
      <c r="C25" s="162" t="s">
        <v>109</v>
      </c>
      <c r="D25" s="162" t="s">
        <v>395</v>
      </c>
      <c r="E25" s="162" t="s">
        <v>111</v>
      </c>
      <c r="F25" s="162" t="s">
        <v>329</v>
      </c>
      <c r="G25" s="162" t="s">
        <v>330</v>
      </c>
      <c r="H25" s="162" t="s">
        <v>350</v>
      </c>
      <c r="I25" s="163">
        <v>755</v>
      </c>
      <c r="J25" s="163">
        <v>7284.11</v>
      </c>
      <c r="K25" s="163">
        <v>9.6478278145695366</v>
      </c>
      <c r="L25" s="162" t="s">
        <v>333</v>
      </c>
      <c r="M25" s="163">
        <v>6.963434560625259E-2</v>
      </c>
      <c r="N25" s="163">
        <v>4.487640555992249E-3</v>
      </c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3">
        <v>1.0733333333333333E-5</v>
      </c>
      <c r="Z25" s="163">
        <v>1.0355335187637969E-4</v>
      </c>
      <c r="AA25" s="164"/>
      <c r="AB25" s="164"/>
      <c r="AC25" s="163">
        <v>1.0733333333333333E-5</v>
      </c>
      <c r="AD25" s="163">
        <v>1.0355335187637969E-4</v>
      </c>
      <c r="AE25" s="163">
        <v>1.5566627684618814E-4</v>
      </c>
      <c r="AF25" s="163">
        <v>1.5018414355471358E-3</v>
      </c>
      <c r="AG25" s="164"/>
      <c r="AH25" s="164"/>
      <c r="AI25" s="164"/>
      <c r="AJ25" s="164"/>
      <c r="AK25" s="274">
        <v>1.5566627684618814E-4</v>
      </c>
      <c r="AL25" s="163">
        <v>1.5018414355471358E-3</v>
      </c>
      <c r="AM25" s="163">
        <v>2.9983454644210921E-5</v>
      </c>
      <c r="AN25" s="163">
        <v>2.8927520769330225E-4</v>
      </c>
      <c r="AO25" s="164"/>
      <c r="AP25" s="164"/>
      <c r="AQ25" s="164"/>
      <c r="AR25" s="164"/>
      <c r="AS25" s="248">
        <v>2.9983454644210921E-5</v>
      </c>
      <c r="AT25" s="248">
        <v>2.8927520769330225E-4</v>
      </c>
      <c r="AU25" s="167"/>
      <c r="AV25" s="167"/>
      <c r="AW25" s="164"/>
      <c r="AX25" s="164"/>
      <c r="AY25" s="167"/>
      <c r="AZ25" s="167"/>
      <c r="BA25" s="164"/>
      <c r="BB25" s="164"/>
      <c r="BC25" s="167"/>
      <c r="BD25" s="167"/>
      <c r="BE25" s="162" t="s">
        <v>342</v>
      </c>
      <c r="BF25" s="162" t="s">
        <v>343</v>
      </c>
      <c r="BG25" s="166">
        <v>37043</v>
      </c>
      <c r="BH25" s="162" t="s">
        <v>334</v>
      </c>
      <c r="BI25" s="162" t="s">
        <v>344</v>
      </c>
      <c r="BJ25" s="166">
        <v>29587</v>
      </c>
      <c r="BK25" s="162" t="s">
        <v>334</v>
      </c>
      <c r="BL25" s="162" t="s">
        <v>344</v>
      </c>
      <c r="BM25" s="172">
        <v>26543</v>
      </c>
      <c r="BN25" s="162" t="s">
        <v>345</v>
      </c>
      <c r="BO25" s="162" t="s">
        <v>363</v>
      </c>
      <c r="BP25" s="172">
        <v>39934</v>
      </c>
      <c r="BQ25" s="162" t="s">
        <v>336</v>
      </c>
      <c r="BR25" s="162" t="s">
        <v>336</v>
      </c>
      <c r="BS25" s="164"/>
      <c r="BT25" s="162" t="s">
        <v>336</v>
      </c>
      <c r="BU25" s="162" t="s">
        <v>336</v>
      </c>
      <c r="BV25" s="164"/>
      <c r="BW25" s="162" t="s">
        <v>336</v>
      </c>
      <c r="BX25" s="162" t="s">
        <v>336</v>
      </c>
      <c r="BY25" s="164"/>
      <c r="BZ25" s="162" t="s">
        <v>336</v>
      </c>
      <c r="CA25" s="162" t="s">
        <v>336</v>
      </c>
      <c r="CB25" s="164"/>
      <c r="CC25" s="162" t="s">
        <v>336</v>
      </c>
      <c r="CD25" s="162" t="s">
        <v>336</v>
      </c>
      <c r="CE25" s="164"/>
      <c r="CF25" s="162" t="s">
        <v>336</v>
      </c>
      <c r="CG25" s="162" t="s">
        <v>336</v>
      </c>
      <c r="CH25" s="164"/>
      <c r="CI25" s="162" t="s">
        <v>336</v>
      </c>
      <c r="CJ25" s="162" t="s">
        <v>336</v>
      </c>
      <c r="CK25" s="164"/>
      <c r="CL25" s="162" t="s">
        <v>336</v>
      </c>
      <c r="CM25" s="162" t="s">
        <v>336</v>
      </c>
      <c r="CN25" s="164"/>
    </row>
    <row r="26" spans="1:160">
      <c r="A26" s="162" t="s">
        <v>326</v>
      </c>
      <c r="B26" s="163">
        <v>6761</v>
      </c>
      <c r="C26" s="162" t="s">
        <v>87</v>
      </c>
      <c r="D26" s="162" t="s">
        <v>454</v>
      </c>
      <c r="E26" s="162" t="s">
        <v>455</v>
      </c>
      <c r="F26" s="162" t="s">
        <v>456</v>
      </c>
      <c r="G26" s="162" t="s">
        <v>330</v>
      </c>
      <c r="H26" s="162" t="s">
        <v>350</v>
      </c>
      <c r="I26" s="163">
        <v>305</v>
      </c>
      <c r="J26" s="163">
        <v>2800</v>
      </c>
      <c r="K26" s="163">
        <v>9.1803278688524586</v>
      </c>
      <c r="L26" s="162" t="s">
        <v>341</v>
      </c>
      <c r="M26" s="167"/>
      <c r="N26" s="167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3">
        <v>1.7966666666666665E-5</v>
      </c>
      <c r="Z26" s="163">
        <v>1.649398907103825E-4</v>
      </c>
      <c r="AA26" s="164"/>
      <c r="AB26" s="164"/>
      <c r="AC26" s="163">
        <v>1.7966666666666665E-5</v>
      </c>
      <c r="AD26" s="163">
        <v>1.649398907103825E-4</v>
      </c>
      <c r="AE26" s="163">
        <v>3.3353888445965523E-4</v>
      </c>
      <c r="AF26" s="163">
        <v>3.0619963163509333E-3</v>
      </c>
      <c r="AG26" s="164"/>
      <c r="AH26" s="164"/>
      <c r="AI26" s="165">
        <v>3.6081010741494353E-5</v>
      </c>
      <c r="AJ26" s="165">
        <v>3.3123550844650553E-4</v>
      </c>
      <c r="AK26" s="274">
        <v>3.6081010741494353E-5</v>
      </c>
      <c r="AL26" s="163">
        <v>3.3123550844650553E-4</v>
      </c>
      <c r="AM26" s="163">
        <v>4.6490665116031651E-5</v>
      </c>
      <c r="AN26" s="163">
        <v>4.2679954860619216E-4</v>
      </c>
      <c r="AO26" s="164"/>
      <c r="AP26" s="164"/>
      <c r="AQ26" s="165">
        <v>3.0000000000000001E-5</v>
      </c>
      <c r="AR26" s="165">
        <v>2.7540983606557377E-4</v>
      </c>
      <c r="AS26" s="248">
        <v>3.0000000000000001E-5</v>
      </c>
      <c r="AT26" s="248">
        <v>2.7540983606557377E-4</v>
      </c>
      <c r="AU26" s="163">
        <v>7.8533333333333344E-2</v>
      </c>
      <c r="AV26" s="163">
        <v>0.72096174863387985</v>
      </c>
      <c r="AW26" s="164"/>
      <c r="AX26" s="164"/>
      <c r="AY26" s="167"/>
      <c r="AZ26" s="167"/>
      <c r="BA26" s="164"/>
      <c r="BB26" s="164"/>
      <c r="BC26" s="163">
        <v>7.8533333333333344E-2</v>
      </c>
      <c r="BD26" s="163">
        <v>0.72096174863387985</v>
      </c>
      <c r="BE26" s="162" t="s">
        <v>345</v>
      </c>
      <c r="BF26" s="162" t="s">
        <v>352</v>
      </c>
      <c r="BG26" s="166">
        <v>30773</v>
      </c>
      <c r="BH26" s="162" t="s">
        <v>334</v>
      </c>
      <c r="BI26" s="162" t="s">
        <v>353</v>
      </c>
      <c r="BJ26" s="166">
        <v>30773</v>
      </c>
      <c r="BK26" s="162" t="s">
        <v>336</v>
      </c>
      <c r="BL26" s="162" t="s">
        <v>336</v>
      </c>
      <c r="BM26" s="164"/>
      <c r="BN26" s="162" t="s">
        <v>336</v>
      </c>
      <c r="BO26" s="162" t="s">
        <v>336</v>
      </c>
      <c r="BP26" s="164"/>
      <c r="BQ26" s="162" t="s">
        <v>336</v>
      </c>
      <c r="BR26" s="162" t="s">
        <v>336</v>
      </c>
      <c r="BS26" s="164"/>
      <c r="BT26" s="162" t="s">
        <v>336</v>
      </c>
      <c r="BU26" s="162" t="s">
        <v>336</v>
      </c>
      <c r="BV26" s="164"/>
      <c r="BW26" s="162" t="s">
        <v>336</v>
      </c>
      <c r="BX26" s="162" t="s">
        <v>336</v>
      </c>
      <c r="BY26" s="164"/>
      <c r="BZ26" s="162" t="s">
        <v>336</v>
      </c>
      <c r="CA26" s="162" t="s">
        <v>336</v>
      </c>
      <c r="CB26" s="164"/>
      <c r="CC26" s="162" t="s">
        <v>336</v>
      </c>
      <c r="CD26" s="162" t="s">
        <v>336</v>
      </c>
      <c r="CE26" s="164"/>
      <c r="CF26" s="162" t="s">
        <v>336</v>
      </c>
      <c r="CG26" s="162" t="s">
        <v>336</v>
      </c>
      <c r="CH26" s="164"/>
      <c r="CI26" s="162" t="s">
        <v>336</v>
      </c>
      <c r="CJ26" s="162" t="s">
        <v>336</v>
      </c>
      <c r="CK26" s="164"/>
      <c r="CL26" s="162" t="s">
        <v>336</v>
      </c>
      <c r="CM26" s="162" t="s">
        <v>336</v>
      </c>
      <c r="CN26" s="164"/>
      <c r="CS26" s="46"/>
      <c r="CT26" s="46"/>
      <c r="CY26" s="46"/>
      <c r="CZ26" s="46"/>
      <c r="DU26" s="46"/>
      <c r="DV26" s="46"/>
      <c r="DX26" s="46"/>
      <c r="DY26" s="46"/>
      <c r="EA26" s="46"/>
      <c r="EB26" s="46"/>
      <c r="ED26" s="46"/>
      <c r="EE26" s="46"/>
      <c r="EG26" s="46"/>
      <c r="EH26" s="46"/>
      <c r="EJ26" s="46"/>
      <c r="EK26" s="46"/>
      <c r="EM26" s="46"/>
      <c r="EN26" s="46"/>
      <c r="EP26" s="46"/>
      <c r="EQ26" s="46"/>
      <c r="ES26" s="46"/>
      <c r="ET26" s="46"/>
      <c r="EV26" s="46"/>
      <c r="EW26" s="46"/>
      <c r="EY26" s="46"/>
      <c r="EZ26" s="46"/>
      <c r="FB26" s="46"/>
      <c r="FC26" s="46"/>
    </row>
    <row r="27" spans="1:160">
      <c r="A27" s="162" t="s">
        <v>326</v>
      </c>
      <c r="B27" s="163">
        <v>4078</v>
      </c>
      <c r="C27" s="162" t="s">
        <v>100</v>
      </c>
      <c r="D27" s="162" t="s">
        <v>359</v>
      </c>
      <c r="E27" s="162" t="s">
        <v>420</v>
      </c>
      <c r="F27" s="162" t="s">
        <v>386</v>
      </c>
      <c r="G27" s="162" t="s">
        <v>330</v>
      </c>
      <c r="H27" s="162" t="s">
        <v>393</v>
      </c>
      <c r="I27" s="163">
        <v>574.5</v>
      </c>
      <c r="J27" s="163">
        <v>5173.07</v>
      </c>
      <c r="K27" s="163">
        <v>9.0044734551784149</v>
      </c>
      <c r="L27" s="162" t="s">
        <v>341</v>
      </c>
      <c r="M27" s="167"/>
      <c r="N27" s="167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3">
        <v>1.7233333333333334E-4</v>
      </c>
      <c r="Z27" s="163">
        <v>1.5517709254424135E-3</v>
      </c>
      <c r="AA27" s="164"/>
      <c r="AB27" s="164"/>
      <c r="AC27" s="163">
        <v>1.7233333333333334E-4</v>
      </c>
      <c r="AD27" s="163">
        <v>1.5517709254424135E-3</v>
      </c>
      <c r="AE27" s="167"/>
      <c r="AF27" s="167"/>
      <c r="AG27" s="164"/>
      <c r="AH27" s="164"/>
      <c r="AI27" s="165">
        <v>7.6666666666666669E-5</v>
      </c>
      <c r="AJ27" s="165">
        <v>6.9034296489701183E-4</v>
      </c>
      <c r="AK27" s="274">
        <v>7.6666666666666669E-5</v>
      </c>
      <c r="AL27" s="163">
        <v>6.9034296489701183E-4</v>
      </c>
      <c r="AM27" s="167"/>
      <c r="AN27" s="167"/>
      <c r="AO27" s="164"/>
      <c r="AP27" s="164"/>
      <c r="AQ27" s="165">
        <v>3.1000000000000001E-5</v>
      </c>
      <c r="AR27" s="165">
        <v>2.7913867711053085E-4</v>
      </c>
      <c r="AS27" s="248">
        <v>3.1000000000000001E-5</v>
      </c>
      <c r="AT27" s="248">
        <v>2.7913867711053085E-4</v>
      </c>
      <c r="AU27" s="163">
        <v>6.1233333333333348E-2</v>
      </c>
      <c r="AV27" s="163">
        <v>0.55137392457209178</v>
      </c>
      <c r="AW27" s="164"/>
      <c r="AX27" s="164"/>
      <c r="AY27" s="167"/>
      <c r="AZ27" s="167"/>
      <c r="BA27" s="165">
        <v>5.000000000000001E-2</v>
      </c>
      <c r="BB27" s="165">
        <v>0.45022367275892083</v>
      </c>
      <c r="BC27" s="163">
        <v>5.000000000000001E-2</v>
      </c>
      <c r="BD27" s="163">
        <v>0.45022367275892083</v>
      </c>
      <c r="BE27" s="162" t="s">
        <v>342</v>
      </c>
      <c r="BF27" s="162" t="s">
        <v>343</v>
      </c>
      <c r="BG27" s="166">
        <v>39630</v>
      </c>
      <c r="BH27" s="162" t="s">
        <v>364</v>
      </c>
      <c r="BI27" s="162" t="s">
        <v>370</v>
      </c>
      <c r="BJ27" s="166">
        <v>39630</v>
      </c>
      <c r="BK27" s="162" t="s">
        <v>345</v>
      </c>
      <c r="BL27" s="162" t="s">
        <v>352</v>
      </c>
      <c r="BM27" s="172">
        <v>39630</v>
      </c>
      <c r="BN27" s="162" t="s">
        <v>334</v>
      </c>
      <c r="BO27" s="162" t="s">
        <v>362</v>
      </c>
      <c r="BP27" s="172">
        <v>39630</v>
      </c>
      <c r="BQ27" s="162" t="s">
        <v>336</v>
      </c>
      <c r="BR27" s="162" t="s">
        <v>336</v>
      </c>
      <c r="BS27" s="164"/>
      <c r="BT27" s="162" t="s">
        <v>336</v>
      </c>
      <c r="BU27" s="162" t="s">
        <v>336</v>
      </c>
      <c r="BV27" s="164"/>
      <c r="BW27" s="162" t="s">
        <v>336</v>
      </c>
      <c r="BX27" s="162" t="s">
        <v>336</v>
      </c>
      <c r="BY27" s="164"/>
      <c r="BZ27" s="162" t="s">
        <v>336</v>
      </c>
      <c r="CA27" s="162" t="s">
        <v>336</v>
      </c>
      <c r="CB27" s="164"/>
      <c r="CC27" s="162" t="s">
        <v>336</v>
      </c>
      <c r="CD27" s="162" t="s">
        <v>336</v>
      </c>
      <c r="CE27" s="164"/>
      <c r="CF27" s="162" t="s">
        <v>336</v>
      </c>
      <c r="CG27" s="162" t="s">
        <v>336</v>
      </c>
      <c r="CH27" s="164"/>
      <c r="CI27" s="162" t="s">
        <v>336</v>
      </c>
      <c r="CJ27" s="162" t="s">
        <v>336</v>
      </c>
      <c r="CK27" s="164"/>
      <c r="CL27" s="162" t="s">
        <v>336</v>
      </c>
      <c r="CM27" s="162" t="s">
        <v>336</v>
      </c>
      <c r="CN27" s="164"/>
    </row>
    <row r="28" spans="1:160">
      <c r="A28" s="162" t="s">
        <v>326</v>
      </c>
      <c r="B28" s="163">
        <v>130</v>
      </c>
      <c r="C28" s="162" t="s">
        <v>89</v>
      </c>
      <c r="D28" s="162" t="s">
        <v>452</v>
      </c>
      <c r="E28" s="162" t="s">
        <v>511</v>
      </c>
      <c r="F28" s="162" t="s">
        <v>386</v>
      </c>
      <c r="G28" s="162" t="s">
        <v>330</v>
      </c>
      <c r="H28" s="162" t="s">
        <v>350</v>
      </c>
      <c r="I28" s="163">
        <v>625</v>
      </c>
      <c r="J28" s="163">
        <v>6798</v>
      </c>
      <c r="K28" s="163">
        <v>10.876799999999999</v>
      </c>
      <c r="L28" s="162" t="s">
        <v>333</v>
      </c>
      <c r="M28" s="165">
        <v>0.12984834225940944</v>
      </c>
      <c r="N28" s="165">
        <v>6.8614819377665226</v>
      </c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5">
        <v>1.7200000000000001E-5</v>
      </c>
      <c r="Z28" s="165">
        <v>1.8708095999999999E-4</v>
      </c>
      <c r="AA28" s="164"/>
      <c r="AB28" s="164"/>
      <c r="AC28" s="165">
        <v>1.7200000000000001E-5</v>
      </c>
      <c r="AD28" s="165">
        <v>1.8708095999999999E-4</v>
      </c>
      <c r="AE28" s="165">
        <v>2.2897081309646017E-4</v>
      </c>
      <c r="AF28" s="165">
        <v>2.4904697398875778E-3</v>
      </c>
      <c r="AG28" s="164"/>
      <c r="AH28" s="164"/>
      <c r="AI28" s="163">
        <v>4.0966666666666669E-5</v>
      </c>
      <c r="AJ28" s="163">
        <v>4.4558624E-4</v>
      </c>
      <c r="AK28" s="274">
        <v>4.0966666666666669E-5</v>
      </c>
      <c r="AL28" s="163">
        <v>4.4558624E-4</v>
      </c>
      <c r="AM28" s="165">
        <v>1.0289021044368334E-4</v>
      </c>
      <c r="AN28" s="165">
        <v>1.1191162409538548E-3</v>
      </c>
      <c r="AO28" s="164"/>
      <c r="AP28" s="164"/>
      <c r="AQ28" s="163">
        <v>3.2600000000000006E-5</v>
      </c>
      <c r="AR28" s="163">
        <v>3.5458368000000005E-4</v>
      </c>
      <c r="AS28" s="248">
        <v>3.2600000000000006E-5</v>
      </c>
      <c r="AT28" s="248">
        <v>3.5458368000000005E-4</v>
      </c>
      <c r="AU28" s="165">
        <v>0.1386</v>
      </c>
      <c r="AV28" s="165">
        <v>1.5075244799999998</v>
      </c>
      <c r="AW28" s="164"/>
      <c r="AX28" s="164"/>
      <c r="AY28" s="164"/>
      <c r="AZ28" s="164"/>
      <c r="BA28" s="164"/>
      <c r="BB28" s="164"/>
      <c r="BC28" s="165">
        <v>0.1386</v>
      </c>
      <c r="BD28" s="165">
        <v>1.5075244799999998</v>
      </c>
      <c r="BE28" s="162" t="s">
        <v>342</v>
      </c>
      <c r="BF28" s="162" t="s">
        <v>343</v>
      </c>
      <c r="BG28" s="166">
        <v>39569</v>
      </c>
      <c r="BH28" s="162" t="s">
        <v>334</v>
      </c>
      <c r="BI28" s="162" t="s">
        <v>358</v>
      </c>
      <c r="BJ28" s="172">
        <v>39569</v>
      </c>
      <c r="BK28" s="162" t="s">
        <v>345</v>
      </c>
      <c r="BL28" s="162" t="s">
        <v>363</v>
      </c>
      <c r="BM28" s="172">
        <v>39569</v>
      </c>
      <c r="BN28" s="162" t="s">
        <v>336</v>
      </c>
      <c r="BO28" s="162" t="s">
        <v>336</v>
      </c>
      <c r="BP28" s="164"/>
      <c r="BQ28" s="162" t="s">
        <v>336</v>
      </c>
      <c r="BR28" s="162" t="s">
        <v>336</v>
      </c>
      <c r="BS28" s="164"/>
      <c r="BT28" s="162" t="s">
        <v>336</v>
      </c>
      <c r="BU28" s="162" t="s">
        <v>336</v>
      </c>
      <c r="BV28" s="164"/>
      <c r="BW28" s="162" t="s">
        <v>336</v>
      </c>
      <c r="BX28" s="162" t="s">
        <v>336</v>
      </c>
      <c r="BY28" s="164"/>
      <c r="BZ28" s="162" t="s">
        <v>336</v>
      </c>
      <c r="CA28" s="162" t="s">
        <v>336</v>
      </c>
      <c r="CB28" s="164"/>
      <c r="CC28" s="162" t="s">
        <v>336</v>
      </c>
      <c r="CD28" s="162" t="s">
        <v>336</v>
      </c>
      <c r="CE28" s="164"/>
      <c r="CF28" s="162" t="s">
        <v>336</v>
      </c>
      <c r="CG28" s="162" t="s">
        <v>336</v>
      </c>
      <c r="CH28" s="164"/>
      <c r="CI28" s="162" t="s">
        <v>336</v>
      </c>
      <c r="CJ28" s="162" t="s">
        <v>336</v>
      </c>
      <c r="CK28" s="164"/>
      <c r="CL28" s="162" t="s">
        <v>336</v>
      </c>
      <c r="CM28" s="162" t="s">
        <v>336</v>
      </c>
      <c r="CN28" s="164"/>
      <c r="CQ28" s="164"/>
      <c r="CR28" s="164"/>
      <c r="CS28" s="170"/>
      <c r="CT28" s="170"/>
      <c r="CU28" s="164"/>
      <c r="CV28" s="164"/>
      <c r="CW28" s="164"/>
      <c r="CX28" s="164"/>
      <c r="CY28" s="170"/>
      <c r="CZ28" s="170"/>
      <c r="DA28" s="164"/>
      <c r="DB28" s="164"/>
      <c r="DC28" s="164"/>
      <c r="DD28" s="164"/>
      <c r="DE28" s="170"/>
      <c r="DF28" s="170"/>
      <c r="DG28" s="164"/>
      <c r="DH28" s="164"/>
      <c r="DI28" s="164"/>
      <c r="DJ28" s="164"/>
      <c r="DK28" s="164"/>
      <c r="DL28" s="164"/>
      <c r="DM28" s="164"/>
      <c r="DN28" s="164"/>
      <c r="DO28" s="164"/>
      <c r="DP28" s="164"/>
      <c r="DQ28" s="164"/>
      <c r="DR28" s="164"/>
      <c r="DS28" s="164"/>
      <c r="DT28" s="164"/>
      <c r="DU28" s="169"/>
      <c r="DV28" s="169"/>
      <c r="DW28" s="170"/>
      <c r="DX28" s="169"/>
      <c r="DY28" s="169"/>
      <c r="DZ28" s="164"/>
      <c r="EA28" s="169"/>
      <c r="EB28" s="169"/>
      <c r="EC28" s="164"/>
      <c r="ED28" s="169"/>
      <c r="EE28" s="169"/>
      <c r="EF28" s="164"/>
      <c r="EG28" s="169"/>
      <c r="EH28" s="169"/>
      <c r="EI28" s="164"/>
      <c r="EJ28" s="169"/>
      <c r="EK28" s="169"/>
      <c r="EL28" s="164"/>
      <c r="EM28" s="169"/>
      <c r="EN28" s="169"/>
      <c r="EO28" s="164"/>
      <c r="EP28" s="169"/>
      <c r="EQ28" s="169"/>
      <c r="ER28" s="164"/>
      <c r="ES28" s="169"/>
      <c r="ET28" s="169"/>
      <c r="EU28" s="164"/>
      <c r="EV28" s="169"/>
      <c r="EW28" s="169"/>
      <c r="EX28" s="164"/>
      <c r="EY28" s="169"/>
      <c r="EZ28" s="169"/>
      <c r="FA28" s="164"/>
      <c r="FB28" s="169"/>
      <c r="FC28" s="169"/>
      <c r="FD28" s="164"/>
    </row>
    <row r="29" spans="1:160">
      <c r="A29" s="162" t="s">
        <v>326</v>
      </c>
      <c r="B29" s="163">
        <v>54081</v>
      </c>
      <c r="C29" s="162" t="s">
        <v>10</v>
      </c>
      <c r="D29" s="162" t="s">
        <v>396</v>
      </c>
      <c r="E29" s="162" t="s">
        <v>397</v>
      </c>
      <c r="F29" s="162" t="s">
        <v>81</v>
      </c>
      <c r="G29" s="162" t="s">
        <v>330</v>
      </c>
      <c r="H29" s="162" t="s">
        <v>398</v>
      </c>
      <c r="I29" s="163">
        <v>28.7</v>
      </c>
      <c r="J29" s="163">
        <v>375</v>
      </c>
      <c r="K29" s="163">
        <v>13.066202090592334</v>
      </c>
      <c r="L29" s="162" t="s">
        <v>333</v>
      </c>
      <c r="M29" s="165">
        <v>9.1094017434645069E-2</v>
      </c>
      <c r="N29" s="165">
        <v>4.0189496915779988E-3</v>
      </c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5">
        <v>1.6190731328433334E-5</v>
      </c>
      <c r="Z29" s="165">
        <v>2.1155136753179442E-4</v>
      </c>
      <c r="AA29" s="164"/>
      <c r="AB29" s="164"/>
      <c r="AC29" s="165">
        <v>1.6190731328433334E-5</v>
      </c>
      <c r="AD29" s="165">
        <v>2.1155136753179442E-4</v>
      </c>
      <c r="AE29" s="165">
        <v>3.22351137231214E-5</v>
      </c>
      <c r="AF29" s="165">
        <v>4.211905103195305E-4</v>
      </c>
      <c r="AG29" s="164"/>
      <c r="AH29" s="164"/>
      <c r="AI29" s="167"/>
      <c r="AJ29" s="167"/>
      <c r="AK29" s="274">
        <v>3.22351137231214E-5</v>
      </c>
      <c r="AL29" s="163">
        <v>4.211905103195305E-4</v>
      </c>
      <c r="AM29" s="165">
        <v>3.5320400513404594E-5</v>
      </c>
      <c r="AN29" s="165">
        <v>4.6150349102880566E-4</v>
      </c>
      <c r="AO29" s="164"/>
      <c r="AP29" s="164"/>
      <c r="AQ29" s="167"/>
      <c r="AR29" s="167"/>
      <c r="AS29" s="248">
        <v>3.5320400513404594E-5</v>
      </c>
      <c r="AT29" s="248">
        <v>4.6150349102880566E-4</v>
      </c>
      <c r="AU29" s="165">
        <v>2.2700000000000008E-2</v>
      </c>
      <c r="AV29" s="165">
        <v>0.29660278745644608</v>
      </c>
      <c r="AW29" s="165">
        <v>0.13054213035160758</v>
      </c>
      <c r="AX29" s="165">
        <v>1.705689856510552</v>
      </c>
      <c r="AY29" s="164"/>
      <c r="AZ29" s="164"/>
      <c r="BA29" s="165">
        <v>2.5246942176443497E-2</v>
      </c>
      <c r="BB29" s="165">
        <v>0.32988164864690978</v>
      </c>
      <c r="BC29" s="165">
        <v>2.2700000000000008E-2</v>
      </c>
      <c r="BD29" s="165">
        <v>0.29660278745644608</v>
      </c>
      <c r="BE29" s="162" t="s">
        <v>345</v>
      </c>
      <c r="BF29" s="162" t="s">
        <v>352</v>
      </c>
      <c r="BG29" s="166">
        <v>33725</v>
      </c>
      <c r="BH29" s="162" t="s">
        <v>345</v>
      </c>
      <c r="BI29" s="162" t="s">
        <v>352</v>
      </c>
      <c r="BJ29" s="172">
        <v>33725</v>
      </c>
      <c r="BK29" s="162" t="s">
        <v>334</v>
      </c>
      <c r="BL29" s="162" t="s">
        <v>362</v>
      </c>
      <c r="BM29" s="172">
        <v>33725</v>
      </c>
      <c r="BN29" s="162" t="s">
        <v>334</v>
      </c>
      <c r="BO29" s="162" t="s">
        <v>362</v>
      </c>
      <c r="BP29" s="172">
        <v>33725</v>
      </c>
      <c r="BQ29" s="162" t="s">
        <v>336</v>
      </c>
      <c r="BR29" s="162" t="s">
        <v>336</v>
      </c>
      <c r="BS29" s="164"/>
      <c r="BT29" s="162" t="s">
        <v>336</v>
      </c>
      <c r="BU29" s="162" t="s">
        <v>336</v>
      </c>
      <c r="BV29" s="164"/>
      <c r="BW29" s="162" t="s">
        <v>336</v>
      </c>
      <c r="BX29" s="162" t="s">
        <v>336</v>
      </c>
      <c r="BY29" s="164"/>
      <c r="BZ29" s="162" t="s">
        <v>336</v>
      </c>
      <c r="CA29" s="162" t="s">
        <v>336</v>
      </c>
      <c r="CB29" s="164"/>
      <c r="CC29" s="162" t="s">
        <v>336</v>
      </c>
      <c r="CD29" s="162" t="s">
        <v>336</v>
      </c>
      <c r="CE29" s="164"/>
      <c r="CF29" s="162" t="s">
        <v>336</v>
      </c>
      <c r="CG29" s="162" t="s">
        <v>336</v>
      </c>
      <c r="CH29" s="164"/>
      <c r="CI29" s="162" t="s">
        <v>336</v>
      </c>
      <c r="CJ29" s="162" t="s">
        <v>336</v>
      </c>
      <c r="CK29" s="164"/>
      <c r="CL29" s="162" t="s">
        <v>336</v>
      </c>
      <c r="CM29" s="162" t="s">
        <v>336</v>
      </c>
      <c r="CN29" s="164"/>
      <c r="CO29" s="164"/>
      <c r="CP29" s="164"/>
    </row>
    <row r="30" spans="1:160">
      <c r="A30" s="162" t="s">
        <v>326</v>
      </c>
      <c r="B30" s="163">
        <v>54081</v>
      </c>
      <c r="C30" s="162" t="s">
        <v>10</v>
      </c>
      <c r="D30" s="162" t="s">
        <v>396</v>
      </c>
      <c r="E30" s="162" t="s">
        <v>397</v>
      </c>
      <c r="F30" s="162" t="s">
        <v>82</v>
      </c>
      <c r="G30" s="162" t="s">
        <v>330</v>
      </c>
      <c r="H30" s="162" t="s">
        <v>398</v>
      </c>
      <c r="I30" s="163">
        <v>28.7</v>
      </c>
      <c r="J30" s="163">
        <v>375</v>
      </c>
      <c r="K30" s="163">
        <v>13.066202090592334</v>
      </c>
      <c r="L30" s="162" t="s">
        <v>333</v>
      </c>
      <c r="M30" s="165">
        <v>9.1094017434645069E-2</v>
      </c>
      <c r="N30" s="165">
        <v>4.0189496915779988E-3</v>
      </c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5">
        <v>1.6190731328433334E-5</v>
      </c>
      <c r="Z30" s="165">
        <v>2.1155136753179442E-4</v>
      </c>
      <c r="AA30" s="164"/>
      <c r="AB30" s="164"/>
      <c r="AC30" s="165">
        <v>1.6190731328433334E-5</v>
      </c>
      <c r="AD30" s="165">
        <v>2.1155136753179442E-4</v>
      </c>
      <c r="AE30" s="165">
        <v>3.22351137231214E-5</v>
      </c>
      <c r="AF30" s="165">
        <v>4.211905103195305E-4</v>
      </c>
      <c r="AG30" s="164"/>
      <c r="AH30" s="164"/>
      <c r="AI30" s="167"/>
      <c r="AJ30" s="167"/>
      <c r="AK30" s="274">
        <v>3.22351137231214E-5</v>
      </c>
      <c r="AL30" s="163">
        <v>4.211905103195305E-4</v>
      </c>
      <c r="AM30" s="165">
        <v>3.5320400513404594E-5</v>
      </c>
      <c r="AN30" s="165">
        <v>4.6150349102880566E-4</v>
      </c>
      <c r="AO30" s="164"/>
      <c r="AP30" s="164"/>
      <c r="AQ30" s="167"/>
      <c r="AR30" s="167"/>
      <c r="AS30" s="248">
        <v>3.5320400513404594E-5</v>
      </c>
      <c r="AT30" s="248">
        <v>4.6150349102880566E-4</v>
      </c>
      <c r="AU30" s="165">
        <v>2.2700000000000008E-2</v>
      </c>
      <c r="AV30" s="165">
        <v>0.29660278745644608</v>
      </c>
      <c r="AW30" s="165">
        <v>0.13054213035160758</v>
      </c>
      <c r="AX30" s="165">
        <v>1.705689856510552</v>
      </c>
      <c r="AY30" s="164"/>
      <c r="AZ30" s="164"/>
      <c r="BA30" s="165">
        <v>2.5246942176443497E-2</v>
      </c>
      <c r="BB30" s="165">
        <v>0.32988164864690978</v>
      </c>
      <c r="BC30" s="165">
        <v>2.2700000000000008E-2</v>
      </c>
      <c r="BD30" s="165">
        <v>0.29660278745644608</v>
      </c>
      <c r="BE30" s="162" t="s">
        <v>345</v>
      </c>
      <c r="BF30" s="162" t="s">
        <v>352</v>
      </c>
      <c r="BG30" s="172">
        <v>33725</v>
      </c>
      <c r="BH30" s="162" t="s">
        <v>345</v>
      </c>
      <c r="BI30" s="162" t="s">
        <v>352</v>
      </c>
      <c r="BJ30" s="166">
        <v>33725</v>
      </c>
      <c r="BK30" s="162" t="s">
        <v>334</v>
      </c>
      <c r="BL30" s="162" t="s">
        <v>362</v>
      </c>
      <c r="BM30" s="172">
        <v>33725</v>
      </c>
      <c r="BN30" s="162" t="s">
        <v>334</v>
      </c>
      <c r="BO30" s="162" t="s">
        <v>362</v>
      </c>
      <c r="BP30" s="172">
        <v>33725</v>
      </c>
      <c r="BQ30" s="162" t="s">
        <v>336</v>
      </c>
      <c r="BR30" s="162" t="s">
        <v>336</v>
      </c>
      <c r="BS30" s="164"/>
      <c r="BT30" s="162" t="s">
        <v>336</v>
      </c>
      <c r="BU30" s="162" t="s">
        <v>336</v>
      </c>
      <c r="BV30" s="164"/>
      <c r="BW30" s="162" t="s">
        <v>336</v>
      </c>
      <c r="BX30" s="162" t="s">
        <v>336</v>
      </c>
      <c r="BY30" s="164"/>
      <c r="BZ30" s="162" t="s">
        <v>336</v>
      </c>
      <c r="CA30" s="162" t="s">
        <v>336</v>
      </c>
      <c r="CB30" s="164"/>
      <c r="CC30" s="162" t="s">
        <v>336</v>
      </c>
      <c r="CD30" s="162" t="s">
        <v>336</v>
      </c>
      <c r="CE30" s="164"/>
      <c r="CF30" s="162" t="s">
        <v>336</v>
      </c>
      <c r="CG30" s="162" t="s">
        <v>336</v>
      </c>
      <c r="CH30" s="164"/>
      <c r="CI30" s="162" t="s">
        <v>336</v>
      </c>
      <c r="CJ30" s="162" t="s">
        <v>336</v>
      </c>
      <c r="CK30" s="164"/>
      <c r="CL30" s="162" t="s">
        <v>336</v>
      </c>
      <c r="CM30" s="162" t="s">
        <v>336</v>
      </c>
      <c r="CN30" s="164"/>
    </row>
    <row r="31" spans="1:160">
      <c r="A31" s="162" t="s">
        <v>326</v>
      </c>
      <c r="B31" s="163">
        <v>130</v>
      </c>
      <c r="C31" s="162" t="s">
        <v>89</v>
      </c>
      <c r="D31" s="162" t="s">
        <v>452</v>
      </c>
      <c r="E31" s="162" t="s">
        <v>453</v>
      </c>
      <c r="F31" s="162" t="s">
        <v>374</v>
      </c>
      <c r="G31" s="162" t="s">
        <v>330</v>
      </c>
      <c r="H31" s="162" t="s">
        <v>350</v>
      </c>
      <c r="I31" s="163">
        <v>625</v>
      </c>
      <c r="J31" s="163">
        <v>6058</v>
      </c>
      <c r="K31" s="163">
        <v>9.6928000000000001</v>
      </c>
      <c r="L31" s="162" t="s">
        <v>333</v>
      </c>
      <c r="M31" s="163">
        <v>8.1699608262108259E-2</v>
      </c>
      <c r="N31" s="163">
        <v>5.416417378917379E-3</v>
      </c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3">
        <v>1.1373333333333333E-5</v>
      </c>
      <c r="Z31" s="163">
        <v>1.1023944533333333E-4</v>
      </c>
      <c r="AA31" s="164"/>
      <c r="AB31" s="164"/>
      <c r="AC31" s="163">
        <v>1.1373333333333333E-5</v>
      </c>
      <c r="AD31" s="163">
        <v>1.1023944533333333E-4</v>
      </c>
      <c r="AE31" s="163">
        <v>6.8939832141421862E-5</v>
      </c>
      <c r="AF31" s="163">
        <v>6.6822000498037383E-4</v>
      </c>
      <c r="AG31" s="164"/>
      <c r="AH31" s="164"/>
      <c r="AI31" s="165">
        <v>2.7599999999999999E-4</v>
      </c>
      <c r="AJ31" s="165">
        <v>2.6752128E-3</v>
      </c>
      <c r="AK31" s="274">
        <v>6.8939832141421862E-5</v>
      </c>
      <c r="AL31" s="163">
        <v>6.6822000498037383E-4</v>
      </c>
      <c r="AM31" s="163">
        <v>6.7011157952417624E-5</v>
      </c>
      <c r="AN31" s="163">
        <v>6.4952575180119354E-4</v>
      </c>
      <c r="AO31" s="164"/>
      <c r="AP31" s="164"/>
      <c r="AQ31" s="165">
        <v>4.1533333333333331E-5</v>
      </c>
      <c r="AR31" s="165">
        <v>4.0257429333333332E-4</v>
      </c>
      <c r="AS31" s="248">
        <v>4.1533333333333331E-5</v>
      </c>
      <c r="AT31" s="248">
        <v>4.0257429333333332E-4</v>
      </c>
      <c r="AU31" s="163">
        <v>7.4300000000000019E-2</v>
      </c>
      <c r="AV31" s="163">
        <v>0.72017504000000021</v>
      </c>
      <c r="AW31" s="164"/>
      <c r="AX31" s="164"/>
      <c r="AY31" s="167"/>
      <c r="AZ31" s="167"/>
      <c r="BA31" s="164"/>
      <c r="BB31" s="164"/>
      <c r="BC31" s="163">
        <v>7.4300000000000019E-2</v>
      </c>
      <c r="BD31" s="163">
        <v>0.72017504000000021</v>
      </c>
      <c r="BE31" s="162" t="s">
        <v>342</v>
      </c>
      <c r="BF31" s="162" t="s">
        <v>343</v>
      </c>
      <c r="BG31" s="166">
        <v>38930</v>
      </c>
      <c r="BH31" s="162" t="s">
        <v>334</v>
      </c>
      <c r="BI31" s="162" t="s">
        <v>358</v>
      </c>
      <c r="BJ31" s="166">
        <v>38930</v>
      </c>
      <c r="BK31" s="162" t="s">
        <v>345</v>
      </c>
      <c r="BL31" s="162" t="s">
        <v>363</v>
      </c>
      <c r="BM31" s="172">
        <v>38930</v>
      </c>
      <c r="BN31" s="162" t="s">
        <v>336</v>
      </c>
      <c r="BO31" s="162" t="s">
        <v>336</v>
      </c>
      <c r="BP31" s="164"/>
      <c r="BQ31" s="162" t="s">
        <v>336</v>
      </c>
      <c r="BR31" s="162" t="s">
        <v>336</v>
      </c>
      <c r="BS31" s="164"/>
      <c r="BT31" s="162" t="s">
        <v>336</v>
      </c>
      <c r="BU31" s="162" t="s">
        <v>336</v>
      </c>
      <c r="BV31" s="164"/>
      <c r="BW31" s="162" t="s">
        <v>336</v>
      </c>
      <c r="BX31" s="162" t="s">
        <v>336</v>
      </c>
      <c r="BY31" s="164"/>
      <c r="BZ31" s="162" t="s">
        <v>336</v>
      </c>
      <c r="CA31" s="162" t="s">
        <v>336</v>
      </c>
      <c r="CB31" s="164"/>
      <c r="CC31" s="162" t="s">
        <v>336</v>
      </c>
      <c r="CD31" s="162" t="s">
        <v>336</v>
      </c>
      <c r="CE31" s="164"/>
      <c r="CF31" s="162" t="s">
        <v>336</v>
      </c>
      <c r="CG31" s="162" t="s">
        <v>336</v>
      </c>
      <c r="CH31" s="164"/>
      <c r="CI31" s="162" t="s">
        <v>336</v>
      </c>
      <c r="CJ31" s="162" t="s">
        <v>336</v>
      </c>
      <c r="CK31" s="164"/>
      <c r="CL31" s="162" t="s">
        <v>336</v>
      </c>
      <c r="CM31" s="162" t="s">
        <v>336</v>
      </c>
      <c r="CN31" s="164"/>
    </row>
    <row r="32" spans="1:160">
      <c r="A32" s="162" t="s">
        <v>326</v>
      </c>
      <c r="B32" s="163">
        <v>703</v>
      </c>
      <c r="C32" s="162" t="s">
        <v>109</v>
      </c>
      <c r="D32" s="162" t="s">
        <v>395</v>
      </c>
      <c r="E32" s="162" t="s">
        <v>28</v>
      </c>
      <c r="F32" s="162" t="s">
        <v>374</v>
      </c>
      <c r="G32" s="162" t="s">
        <v>330</v>
      </c>
      <c r="H32" s="162" t="s">
        <v>350</v>
      </c>
      <c r="I32" s="163">
        <v>933</v>
      </c>
      <c r="J32" s="163">
        <v>8184.7479999999996</v>
      </c>
      <c r="K32" s="163">
        <v>8.772505894962487</v>
      </c>
      <c r="L32" s="162" t="s">
        <v>333</v>
      </c>
      <c r="M32" s="163">
        <v>8.6572741679824913E-2</v>
      </c>
      <c r="N32" s="163">
        <v>5.0254664589839196E-3</v>
      </c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3">
        <v>1.1300000000000002E-5</v>
      </c>
      <c r="Z32" s="163">
        <v>9.9129316613076122E-5</v>
      </c>
      <c r="AA32" s="164"/>
      <c r="AB32" s="164"/>
      <c r="AC32" s="163">
        <v>1.1300000000000002E-5</v>
      </c>
      <c r="AD32" s="163">
        <v>9.9129316613076122E-5</v>
      </c>
      <c r="AE32" s="163">
        <v>2.4954833540198677E-4</v>
      </c>
      <c r="AF32" s="163">
        <v>2.1891642433920049E-3</v>
      </c>
      <c r="AG32" s="164"/>
      <c r="AH32" s="164"/>
      <c r="AI32" s="164"/>
      <c r="AJ32" s="164"/>
      <c r="AK32" s="274">
        <v>2.4954833540198677E-4</v>
      </c>
      <c r="AL32" s="163">
        <v>2.1891642433920049E-3</v>
      </c>
      <c r="AM32" s="163">
        <v>4.4955339049647304E-5</v>
      </c>
      <c r="AN32" s="163">
        <v>3.9437097682306824E-4</v>
      </c>
      <c r="AO32" s="164"/>
      <c r="AP32" s="164"/>
      <c r="AQ32" s="164"/>
      <c r="AR32" s="164"/>
      <c r="AS32" s="248">
        <v>4.4955339049647304E-5</v>
      </c>
      <c r="AT32" s="248">
        <v>3.9437097682306824E-4</v>
      </c>
      <c r="AU32" s="163">
        <v>7.1933333333333335E-2</v>
      </c>
      <c r="AV32" s="163">
        <v>0.63103559071096826</v>
      </c>
      <c r="AW32" s="164"/>
      <c r="AX32" s="164"/>
      <c r="AY32" s="167"/>
      <c r="AZ32" s="167"/>
      <c r="BA32" s="164"/>
      <c r="BB32" s="164"/>
      <c r="BC32" s="163">
        <v>7.1933333333333335E-2</v>
      </c>
      <c r="BD32" s="163">
        <v>0.63103559071096826</v>
      </c>
      <c r="BE32" s="162" t="s">
        <v>342</v>
      </c>
      <c r="BF32" s="162" t="s">
        <v>343</v>
      </c>
      <c r="BG32" s="166">
        <v>37742</v>
      </c>
      <c r="BH32" s="162" t="s">
        <v>334</v>
      </c>
      <c r="BI32" s="162" t="s">
        <v>344</v>
      </c>
      <c r="BJ32" s="166">
        <v>27364</v>
      </c>
      <c r="BK32" s="162" t="s">
        <v>345</v>
      </c>
      <c r="BL32" s="162" t="s">
        <v>363</v>
      </c>
      <c r="BM32" s="172">
        <v>39569</v>
      </c>
      <c r="BN32" s="162" t="s">
        <v>336</v>
      </c>
      <c r="BO32" s="162" t="s">
        <v>336</v>
      </c>
      <c r="BP32" s="164"/>
      <c r="BQ32" s="162" t="s">
        <v>336</v>
      </c>
      <c r="BR32" s="162" t="s">
        <v>336</v>
      </c>
      <c r="BS32" s="164"/>
      <c r="BT32" s="162" t="s">
        <v>336</v>
      </c>
      <c r="BU32" s="162" t="s">
        <v>336</v>
      </c>
      <c r="BV32" s="164"/>
      <c r="BW32" s="162" t="s">
        <v>336</v>
      </c>
      <c r="BX32" s="162" t="s">
        <v>336</v>
      </c>
      <c r="BY32" s="164"/>
      <c r="BZ32" s="162" t="s">
        <v>336</v>
      </c>
      <c r="CA32" s="162" t="s">
        <v>336</v>
      </c>
      <c r="CB32" s="164"/>
      <c r="CC32" s="162" t="s">
        <v>336</v>
      </c>
      <c r="CD32" s="162" t="s">
        <v>336</v>
      </c>
      <c r="CE32" s="164"/>
      <c r="CF32" s="162" t="s">
        <v>336</v>
      </c>
      <c r="CG32" s="162" t="s">
        <v>336</v>
      </c>
      <c r="CH32" s="164"/>
      <c r="CI32" s="162" t="s">
        <v>336</v>
      </c>
      <c r="CJ32" s="162" t="s">
        <v>336</v>
      </c>
      <c r="CK32" s="164"/>
      <c r="CL32" s="162" t="s">
        <v>336</v>
      </c>
      <c r="CM32" s="162" t="s">
        <v>336</v>
      </c>
      <c r="CN32" s="164"/>
      <c r="CQ32" s="164"/>
      <c r="CR32" s="164"/>
      <c r="CS32" s="165"/>
      <c r="CT32" s="165"/>
      <c r="CU32" s="164"/>
      <c r="CV32" s="164"/>
      <c r="CW32" s="170"/>
      <c r="CX32" s="170"/>
      <c r="CY32" s="165"/>
      <c r="CZ32" s="165"/>
      <c r="DA32" s="164"/>
      <c r="DB32" s="164"/>
      <c r="DC32" s="164"/>
      <c r="DD32" s="164"/>
      <c r="DE32" s="165"/>
      <c r="DF32" s="165"/>
      <c r="DG32" s="164"/>
      <c r="DH32" s="164"/>
      <c r="DI32" s="164"/>
      <c r="DJ32" s="164"/>
      <c r="DK32" s="164"/>
      <c r="DL32" s="164"/>
      <c r="DM32" s="164"/>
      <c r="DN32" s="164"/>
      <c r="DO32" s="164"/>
      <c r="DP32" s="164"/>
      <c r="DQ32" s="164"/>
      <c r="DR32" s="164"/>
      <c r="DS32" s="164"/>
      <c r="DT32" s="164"/>
      <c r="DU32" s="169"/>
      <c r="DV32" s="169"/>
      <c r="DW32" s="170"/>
      <c r="DX32" s="169"/>
      <c r="DY32" s="169"/>
      <c r="DZ32" s="164"/>
      <c r="EA32" s="169"/>
      <c r="EB32" s="169"/>
      <c r="EC32" s="164"/>
      <c r="ED32" s="169"/>
      <c r="EE32" s="169"/>
      <c r="EF32" s="164"/>
      <c r="EG32" s="169"/>
      <c r="EH32" s="169"/>
      <c r="EI32" s="164"/>
      <c r="EJ32" s="169"/>
      <c r="EK32" s="169"/>
      <c r="EL32" s="164"/>
      <c r="EM32" s="169"/>
      <c r="EN32" s="169"/>
      <c r="EO32" s="164"/>
      <c r="EP32" s="169"/>
      <c r="EQ32" s="169"/>
      <c r="ER32" s="164"/>
      <c r="ES32" s="169"/>
      <c r="ET32" s="169"/>
      <c r="EU32" s="164"/>
      <c r="EV32" s="169"/>
      <c r="EW32" s="169"/>
      <c r="EX32" s="164"/>
      <c r="EY32" s="169"/>
      <c r="EZ32" s="169"/>
      <c r="FA32" s="164"/>
      <c r="FB32" s="169"/>
      <c r="FC32" s="169"/>
      <c r="FD32" s="164"/>
    </row>
    <row r="33" spans="1:160">
      <c r="A33" s="162" t="s">
        <v>326</v>
      </c>
      <c r="B33" s="163">
        <v>4941</v>
      </c>
      <c r="C33" s="162" t="s">
        <v>90</v>
      </c>
      <c r="D33" s="162" t="s">
        <v>424</v>
      </c>
      <c r="E33" s="162" t="s">
        <v>338</v>
      </c>
      <c r="F33" s="162" t="s">
        <v>339</v>
      </c>
      <c r="G33" s="162" t="s">
        <v>330</v>
      </c>
      <c r="H33" s="162" t="s">
        <v>350</v>
      </c>
      <c r="I33" s="163">
        <v>812</v>
      </c>
      <c r="J33" s="163">
        <v>7450</v>
      </c>
      <c r="K33" s="163">
        <v>9.1748768472906406</v>
      </c>
      <c r="L33" s="162" t="s">
        <v>333</v>
      </c>
      <c r="M33" s="165">
        <v>8.3008217813563547E-4</v>
      </c>
      <c r="N33" s="165">
        <v>7.3047231675935917E-3</v>
      </c>
      <c r="O33" s="165">
        <v>2.9463112937806957E-4</v>
      </c>
      <c r="P33" s="165">
        <v>2.7032043274219436E-3</v>
      </c>
      <c r="Q33" s="164"/>
      <c r="R33" s="164"/>
      <c r="S33" s="164"/>
      <c r="T33" s="164"/>
      <c r="U33" s="165">
        <v>2.9463112937806957E-4</v>
      </c>
      <c r="V33" s="165">
        <v>2.7032043274219436E-3</v>
      </c>
      <c r="W33" s="164"/>
      <c r="X33" s="164"/>
      <c r="Y33" s="163">
        <v>8.0000000000000004E-4</v>
      </c>
      <c r="Z33" s="163">
        <v>7.3399014778325125E-3</v>
      </c>
      <c r="AA33" s="164"/>
      <c r="AB33" s="164"/>
      <c r="AC33" s="163">
        <v>8.0000000000000004E-4</v>
      </c>
      <c r="AD33" s="163">
        <v>7.3399014778325125E-3</v>
      </c>
      <c r="AE33" s="163">
        <v>6.4809371022371757E-5</v>
      </c>
      <c r="AF33" s="163">
        <v>5.9461799768062754E-4</v>
      </c>
      <c r="AG33" s="165">
        <v>5.0000000000000002E-5</v>
      </c>
      <c r="AH33" s="165">
        <v>4.5874384236453203E-4</v>
      </c>
      <c r="AI33" s="164"/>
      <c r="AJ33" s="164"/>
      <c r="AK33" s="274">
        <v>5.0000000000000002E-5</v>
      </c>
      <c r="AL33" s="163">
        <v>4.5874384236453203E-4</v>
      </c>
      <c r="AM33" s="163">
        <v>4.9105188229678268E-5</v>
      </c>
      <c r="AN33" s="163">
        <v>4.50534054570324E-4</v>
      </c>
      <c r="AO33" s="165">
        <v>5.0000000000000002E-5</v>
      </c>
      <c r="AP33" s="165">
        <v>4.5874384236453203E-4</v>
      </c>
      <c r="AQ33" s="164"/>
      <c r="AR33" s="164"/>
      <c r="AS33" s="248">
        <v>4.9105188229678268E-5</v>
      </c>
      <c r="AT33" s="248">
        <v>4.50534054570324E-4</v>
      </c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2" t="s">
        <v>334</v>
      </c>
      <c r="BF33" s="162" t="s">
        <v>387</v>
      </c>
      <c r="BG33" s="166">
        <v>27150</v>
      </c>
      <c r="BH33" s="162" t="s">
        <v>345</v>
      </c>
      <c r="BI33" s="162" t="s">
        <v>363</v>
      </c>
      <c r="BJ33" s="166">
        <v>36251</v>
      </c>
      <c r="BK33" s="162" t="s">
        <v>336</v>
      </c>
      <c r="BL33" s="162" t="s">
        <v>336</v>
      </c>
      <c r="BM33" s="167"/>
      <c r="BN33" s="162" t="s">
        <v>336</v>
      </c>
      <c r="BO33" s="162" t="s">
        <v>336</v>
      </c>
      <c r="BP33" s="164"/>
      <c r="BQ33" s="162" t="s">
        <v>336</v>
      </c>
      <c r="BR33" s="162" t="s">
        <v>336</v>
      </c>
      <c r="BS33" s="164"/>
      <c r="BT33" s="162" t="s">
        <v>336</v>
      </c>
      <c r="BU33" s="162" t="s">
        <v>336</v>
      </c>
      <c r="BV33" s="164"/>
      <c r="BW33" s="162" t="s">
        <v>336</v>
      </c>
      <c r="BX33" s="162" t="s">
        <v>336</v>
      </c>
      <c r="BY33" s="164"/>
      <c r="BZ33" s="162" t="s">
        <v>336</v>
      </c>
      <c r="CA33" s="162" t="s">
        <v>336</v>
      </c>
      <c r="CB33" s="164"/>
      <c r="CC33" s="162" t="s">
        <v>336</v>
      </c>
      <c r="CD33" s="162" t="s">
        <v>336</v>
      </c>
      <c r="CE33" s="164"/>
      <c r="CF33" s="162" t="s">
        <v>336</v>
      </c>
      <c r="CG33" s="162" t="s">
        <v>336</v>
      </c>
      <c r="CH33" s="164"/>
      <c r="CI33" s="162" t="s">
        <v>336</v>
      </c>
      <c r="CJ33" s="162" t="s">
        <v>336</v>
      </c>
      <c r="CK33" s="164"/>
      <c r="CL33" s="162" t="s">
        <v>336</v>
      </c>
      <c r="CM33" s="162" t="s">
        <v>336</v>
      </c>
      <c r="CN33" s="164"/>
    </row>
    <row r="34" spans="1:160">
      <c r="A34" s="162" t="s">
        <v>326</v>
      </c>
      <c r="B34" s="163">
        <v>7097</v>
      </c>
      <c r="C34" s="162" t="s">
        <v>98</v>
      </c>
      <c r="D34" s="162" t="s">
        <v>368</v>
      </c>
      <c r="E34" s="162" t="s">
        <v>339</v>
      </c>
      <c r="F34" s="162" t="s">
        <v>27</v>
      </c>
      <c r="G34" s="162" t="s">
        <v>330</v>
      </c>
      <c r="H34" s="162" t="s">
        <v>350</v>
      </c>
      <c r="I34" s="163">
        <v>580</v>
      </c>
      <c r="J34" s="163">
        <v>6361</v>
      </c>
      <c r="K34" s="163">
        <v>10.967241379310344</v>
      </c>
      <c r="L34" s="162" t="s">
        <v>333</v>
      </c>
      <c r="M34" s="163">
        <v>2.9487179487179493E-3</v>
      </c>
      <c r="N34" s="163">
        <v>3.1794871794871798E-3</v>
      </c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3">
        <v>3.166666666666667E-4</v>
      </c>
      <c r="Z34" s="163">
        <v>3.472959770114943E-3</v>
      </c>
      <c r="AA34" s="164"/>
      <c r="AB34" s="164"/>
      <c r="AC34" s="163">
        <v>3.166666666666667E-4</v>
      </c>
      <c r="AD34" s="163">
        <v>3.472959770114943E-3</v>
      </c>
      <c r="AE34" s="163">
        <v>7.6236903942463802E-5</v>
      </c>
      <c r="AF34" s="163">
        <v>8.3610852754829694E-4</v>
      </c>
      <c r="AG34" s="164"/>
      <c r="AH34" s="164"/>
      <c r="AI34" s="164"/>
      <c r="AJ34" s="164"/>
      <c r="AK34" s="274">
        <v>7.6236903942463802E-5</v>
      </c>
      <c r="AL34" s="163">
        <v>8.3610852754829694E-4</v>
      </c>
      <c r="AM34" s="163">
        <v>4.9757200409507591E-5</v>
      </c>
      <c r="AN34" s="163">
        <v>5.4569922724978927E-4</v>
      </c>
      <c r="AO34" s="164"/>
      <c r="AP34" s="164"/>
      <c r="AQ34" s="165">
        <v>1.5333333333333334E-4</v>
      </c>
      <c r="AR34" s="165">
        <v>1.6816436781609196E-3</v>
      </c>
      <c r="AS34" s="248">
        <v>4.9757200409507591E-5</v>
      </c>
      <c r="AT34" s="248">
        <v>5.4569922724978927E-4</v>
      </c>
      <c r="AU34" s="164"/>
      <c r="AV34" s="164"/>
      <c r="AW34" s="167"/>
      <c r="AX34" s="167"/>
      <c r="AY34" s="164"/>
      <c r="AZ34" s="164"/>
      <c r="BA34" s="164"/>
      <c r="BB34" s="164"/>
      <c r="BC34" s="167"/>
      <c r="BD34" s="167"/>
      <c r="BE34" s="162" t="s">
        <v>334</v>
      </c>
      <c r="BF34" s="162" t="s">
        <v>353</v>
      </c>
      <c r="BG34" s="166">
        <v>33786</v>
      </c>
      <c r="BH34" s="162" t="s">
        <v>345</v>
      </c>
      <c r="BI34" s="162" t="s">
        <v>363</v>
      </c>
      <c r="BJ34" s="166">
        <v>33939</v>
      </c>
      <c r="BK34" s="162" t="s">
        <v>336</v>
      </c>
      <c r="BL34" s="162" t="s">
        <v>336</v>
      </c>
      <c r="BM34" s="167"/>
      <c r="BN34" s="162" t="s">
        <v>336</v>
      </c>
      <c r="BO34" s="162" t="s">
        <v>336</v>
      </c>
      <c r="BP34" s="164"/>
      <c r="BQ34" s="162" t="s">
        <v>336</v>
      </c>
      <c r="BR34" s="162" t="s">
        <v>336</v>
      </c>
      <c r="BS34" s="164"/>
      <c r="BT34" s="162" t="s">
        <v>336</v>
      </c>
      <c r="BU34" s="162" t="s">
        <v>336</v>
      </c>
      <c r="BV34" s="164"/>
      <c r="BW34" s="162" t="s">
        <v>336</v>
      </c>
      <c r="BX34" s="162" t="s">
        <v>336</v>
      </c>
      <c r="BY34" s="164"/>
      <c r="BZ34" s="162" t="s">
        <v>336</v>
      </c>
      <c r="CA34" s="162" t="s">
        <v>336</v>
      </c>
      <c r="CB34" s="164"/>
      <c r="CC34" s="162" t="s">
        <v>336</v>
      </c>
      <c r="CD34" s="162" t="s">
        <v>336</v>
      </c>
      <c r="CE34" s="164"/>
      <c r="CF34" s="162" t="s">
        <v>336</v>
      </c>
      <c r="CG34" s="162" t="s">
        <v>336</v>
      </c>
      <c r="CH34" s="164"/>
      <c r="CI34" s="162" t="s">
        <v>336</v>
      </c>
      <c r="CJ34" s="162" t="s">
        <v>336</v>
      </c>
      <c r="CK34" s="164"/>
      <c r="CL34" s="162" t="s">
        <v>336</v>
      </c>
      <c r="CM34" s="162" t="s">
        <v>336</v>
      </c>
      <c r="CN34" s="164"/>
      <c r="CS34" s="46"/>
      <c r="CT34" s="46"/>
      <c r="CY34" s="46"/>
      <c r="CZ34" s="46"/>
      <c r="DE34" s="46"/>
      <c r="DF34" s="46"/>
      <c r="DU34" s="46"/>
      <c r="DV34" s="46"/>
      <c r="DW34" s="46"/>
      <c r="DX34" s="46"/>
      <c r="DY34" s="46"/>
      <c r="EA34" s="46"/>
      <c r="EB34" s="46"/>
      <c r="ED34" s="46"/>
      <c r="EE34" s="46"/>
      <c r="EG34" s="46"/>
      <c r="EH34" s="46"/>
      <c r="EJ34" s="46"/>
      <c r="EK34" s="46"/>
      <c r="EM34" s="46"/>
      <c r="EN34" s="46"/>
      <c r="EP34" s="46"/>
      <c r="EQ34" s="46"/>
      <c r="ES34" s="46"/>
      <c r="ET34" s="46"/>
      <c r="EV34" s="46"/>
      <c r="EW34" s="46"/>
      <c r="EY34" s="46"/>
      <c r="EZ34" s="46"/>
      <c r="FB34" s="46"/>
      <c r="FC34" s="46"/>
    </row>
    <row r="35" spans="1:160">
      <c r="A35" s="162" t="s">
        <v>326</v>
      </c>
      <c r="B35" s="163">
        <v>4941</v>
      </c>
      <c r="C35" s="162" t="s">
        <v>90</v>
      </c>
      <c r="D35" s="162" t="s">
        <v>424</v>
      </c>
      <c r="E35" s="162" t="s">
        <v>434</v>
      </c>
      <c r="F35" s="162" t="s">
        <v>329</v>
      </c>
      <c r="G35" s="162" t="s">
        <v>330</v>
      </c>
      <c r="H35" s="162" t="s">
        <v>350</v>
      </c>
      <c r="I35" s="163">
        <v>812</v>
      </c>
      <c r="J35" s="163">
        <v>7450</v>
      </c>
      <c r="K35" s="163">
        <v>9.1748768472906406</v>
      </c>
      <c r="L35" s="162" t="s">
        <v>333</v>
      </c>
      <c r="M35" s="163">
        <v>9.1496011398650495E-4</v>
      </c>
      <c r="N35" s="163">
        <v>7.3632865405510329E-3</v>
      </c>
      <c r="O35" s="165">
        <v>3.1431800723246648E-4</v>
      </c>
      <c r="P35" s="165">
        <v>2.8838290072436888E-3</v>
      </c>
      <c r="Q35" s="164"/>
      <c r="R35" s="164"/>
      <c r="S35" s="164"/>
      <c r="T35" s="164"/>
      <c r="U35" s="165">
        <v>3.1431800723246648E-4</v>
      </c>
      <c r="V35" s="165">
        <v>2.8838290072436888E-3</v>
      </c>
      <c r="W35" s="164"/>
      <c r="X35" s="164"/>
      <c r="Y35" s="163">
        <v>8.0000000000000004E-4</v>
      </c>
      <c r="Z35" s="163">
        <v>7.3399014778325125E-3</v>
      </c>
      <c r="AA35" s="164"/>
      <c r="AB35" s="164"/>
      <c r="AC35" s="163">
        <v>8.0000000000000004E-4</v>
      </c>
      <c r="AD35" s="163">
        <v>7.3399014778325125E-3</v>
      </c>
      <c r="AE35" s="163">
        <v>6.9650141399656536E-5</v>
      </c>
      <c r="AF35" s="163">
        <v>6.3903146973822811E-4</v>
      </c>
      <c r="AG35" s="165">
        <v>6.666666666666667E-5</v>
      </c>
      <c r="AH35" s="165">
        <v>6.1165845648604271E-4</v>
      </c>
      <c r="AI35" s="164"/>
      <c r="AJ35" s="164"/>
      <c r="AK35" s="274">
        <v>6.666666666666667E-5</v>
      </c>
      <c r="AL35" s="163">
        <v>6.1165845648604271E-4</v>
      </c>
      <c r="AM35" s="163">
        <v>5.2386334538744413E-5</v>
      </c>
      <c r="AN35" s="163">
        <v>4.8063816787394812E-4</v>
      </c>
      <c r="AO35" s="165">
        <v>5.0000000000000002E-5</v>
      </c>
      <c r="AP35" s="165">
        <v>4.5874384236453203E-4</v>
      </c>
      <c r="AQ35" s="164"/>
      <c r="AR35" s="164"/>
      <c r="AS35" s="248">
        <v>5.0000000000000002E-5</v>
      </c>
      <c r="AT35" s="248">
        <v>4.5874384236453203E-4</v>
      </c>
      <c r="AU35" s="164"/>
      <c r="AV35" s="164"/>
      <c r="AW35" s="167"/>
      <c r="AX35" s="167"/>
      <c r="AY35" s="164"/>
      <c r="AZ35" s="164"/>
      <c r="BA35" s="164"/>
      <c r="BB35" s="164"/>
      <c r="BC35" s="167"/>
      <c r="BD35" s="167"/>
      <c r="BE35" s="162" t="s">
        <v>334</v>
      </c>
      <c r="BF35" s="162" t="s">
        <v>387</v>
      </c>
      <c r="BG35" s="166">
        <v>27485</v>
      </c>
      <c r="BH35" s="162" t="s">
        <v>345</v>
      </c>
      <c r="BI35" s="162" t="s">
        <v>363</v>
      </c>
      <c r="BJ35" s="172">
        <v>35886</v>
      </c>
      <c r="BK35" s="162" t="s">
        <v>336</v>
      </c>
      <c r="BL35" s="162" t="s">
        <v>336</v>
      </c>
      <c r="BM35" s="164"/>
      <c r="BN35" s="162" t="s">
        <v>336</v>
      </c>
      <c r="BO35" s="162" t="s">
        <v>336</v>
      </c>
      <c r="BP35" s="164"/>
      <c r="BQ35" s="162" t="s">
        <v>336</v>
      </c>
      <c r="BR35" s="162" t="s">
        <v>336</v>
      </c>
      <c r="BS35" s="164"/>
      <c r="BT35" s="162" t="s">
        <v>336</v>
      </c>
      <c r="BU35" s="162" t="s">
        <v>336</v>
      </c>
      <c r="BV35" s="164"/>
      <c r="BW35" s="162" t="s">
        <v>336</v>
      </c>
      <c r="BX35" s="162" t="s">
        <v>336</v>
      </c>
      <c r="BY35" s="164"/>
      <c r="BZ35" s="162" t="s">
        <v>336</v>
      </c>
      <c r="CA35" s="162" t="s">
        <v>336</v>
      </c>
      <c r="CB35" s="164"/>
      <c r="CC35" s="162" t="s">
        <v>336</v>
      </c>
      <c r="CD35" s="162" t="s">
        <v>336</v>
      </c>
      <c r="CE35" s="164"/>
      <c r="CF35" s="162" t="s">
        <v>336</v>
      </c>
      <c r="CG35" s="162" t="s">
        <v>336</v>
      </c>
      <c r="CH35" s="164"/>
      <c r="CI35" s="162" t="s">
        <v>336</v>
      </c>
      <c r="CJ35" s="162" t="s">
        <v>336</v>
      </c>
      <c r="CK35" s="164"/>
      <c r="CL35" s="162" t="s">
        <v>336</v>
      </c>
      <c r="CM35" s="162" t="s">
        <v>336</v>
      </c>
      <c r="CN35" s="164"/>
    </row>
    <row r="36" spans="1:160">
      <c r="A36" s="162" t="s">
        <v>326</v>
      </c>
      <c r="B36" s="163">
        <v>2706</v>
      </c>
      <c r="C36" s="162" t="s">
        <v>132</v>
      </c>
      <c r="D36" s="162" t="s">
        <v>404</v>
      </c>
      <c r="E36" s="162" t="s">
        <v>407</v>
      </c>
      <c r="F36" s="162" t="s">
        <v>339</v>
      </c>
      <c r="G36" s="162" t="s">
        <v>330</v>
      </c>
      <c r="H36" s="162" t="s">
        <v>331</v>
      </c>
      <c r="I36" s="163">
        <v>207</v>
      </c>
      <c r="J36" s="163">
        <v>1914</v>
      </c>
      <c r="K36" s="163">
        <v>9.2463768115942031</v>
      </c>
      <c r="L36" s="162" t="s">
        <v>333</v>
      </c>
      <c r="M36" s="163">
        <v>19.866628993547945</v>
      </c>
      <c r="N36" s="167"/>
      <c r="O36" s="164"/>
      <c r="P36" s="164"/>
      <c r="Q36" s="164"/>
      <c r="R36" s="164"/>
      <c r="S36" s="165">
        <v>1.2366666666666666E-5</v>
      </c>
      <c r="T36" s="165">
        <v>1.1434685990338165E-4</v>
      </c>
      <c r="U36" s="165">
        <v>1.2366666666666666E-5</v>
      </c>
      <c r="V36" s="165">
        <v>1.1434685990338165E-4</v>
      </c>
      <c r="W36" s="164"/>
      <c r="X36" s="164"/>
      <c r="Y36" s="163">
        <v>3.2100000000000005E-4</v>
      </c>
      <c r="Z36" s="163">
        <v>2.9680869565217398E-3</v>
      </c>
      <c r="AA36" s="164"/>
      <c r="AB36" s="164"/>
      <c r="AC36" s="163">
        <v>3.2100000000000005E-4</v>
      </c>
      <c r="AD36" s="163">
        <v>2.9680869565217398E-3</v>
      </c>
      <c r="AE36" s="163">
        <v>6.1356067479820921E-3</v>
      </c>
      <c r="AF36" s="163">
        <v>5.6732131959602534E-2</v>
      </c>
      <c r="AG36" s="164"/>
      <c r="AH36" s="164"/>
      <c r="AI36" s="165">
        <v>2.9533333333333337E-4</v>
      </c>
      <c r="AJ36" s="165">
        <v>2.7307632850241551E-3</v>
      </c>
      <c r="AK36" s="274">
        <v>2.9533333333333337E-4</v>
      </c>
      <c r="AL36" s="163">
        <v>2.7307632850241551E-3</v>
      </c>
      <c r="AM36" s="163">
        <v>6.2577486091186028E-5</v>
      </c>
      <c r="AN36" s="163">
        <v>5.7861501632140125E-4</v>
      </c>
      <c r="AO36" s="164"/>
      <c r="AP36" s="164"/>
      <c r="AQ36" s="165">
        <v>5.0100000000000005E-5</v>
      </c>
      <c r="AR36" s="165">
        <v>4.6324347826086961E-4</v>
      </c>
      <c r="AS36" s="248">
        <v>5.0100000000000005E-5</v>
      </c>
      <c r="AT36" s="248">
        <v>4.6324347826086961E-4</v>
      </c>
      <c r="AU36" s="164"/>
      <c r="AV36" s="164"/>
      <c r="AW36" s="163">
        <v>5.1660855288056161E-2</v>
      </c>
      <c r="AX36" s="163">
        <v>0.47767573440260624</v>
      </c>
      <c r="AY36" s="164"/>
      <c r="AZ36" s="164"/>
      <c r="BA36" s="165">
        <v>3.7999999999999999E-2</v>
      </c>
      <c r="BB36" s="165">
        <v>0.35136231884057972</v>
      </c>
      <c r="BC36" s="163">
        <v>3.7999999999999999E-2</v>
      </c>
      <c r="BD36" s="163">
        <v>0.35136231884057972</v>
      </c>
      <c r="BE36" s="162" t="s">
        <v>342</v>
      </c>
      <c r="BF36" s="162" t="s">
        <v>343</v>
      </c>
      <c r="BG36" s="166">
        <v>39247</v>
      </c>
      <c r="BH36" s="162" t="s">
        <v>334</v>
      </c>
      <c r="BI36" s="162" t="s">
        <v>358</v>
      </c>
      <c r="BJ36" s="166">
        <v>38673</v>
      </c>
      <c r="BK36" s="162" t="s">
        <v>345</v>
      </c>
      <c r="BL36" s="162" t="s">
        <v>408</v>
      </c>
      <c r="BM36" s="166">
        <v>38673</v>
      </c>
      <c r="BN36" s="162" t="s">
        <v>336</v>
      </c>
      <c r="BO36" s="162" t="s">
        <v>336</v>
      </c>
      <c r="BP36" s="164"/>
      <c r="BQ36" s="162" t="s">
        <v>336</v>
      </c>
      <c r="BR36" s="162" t="s">
        <v>336</v>
      </c>
      <c r="BS36" s="164"/>
      <c r="BT36" s="162" t="s">
        <v>336</v>
      </c>
      <c r="BU36" s="162" t="s">
        <v>336</v>
      </c>
      <c r="BV36" s="164"/>
      <c r="BW36" s="162" t="s">
        <v>336</v>
      </c>
      <c r="BX36" s="162" t="s">
        <v>336</v>
      </c>
      <c r="BY36" s="164"/>
      <c r="BZ36" s="162" t="s">
        <v>336</v>
      </c>
      <c r="CA36" s="162" t="s">
        <v>336</v>
      </c>
      <c r="CB36" s="164"/>
      <c r="CC36" s="162" t="s">
        <v>336</v>
      </c>
      <c r="CD36" s="162" t="s">
        <v>336</v>
      </c>
      <c r="CE36" s="164"/>
      <c r="CF36" s="162" t="s">
        <v>336</v>
      </c>
      <c r="CG36" s="162" t="s">
        <v>336</v>
      </c>
      <c r="CH36" s="164"/>
      <c r="CI36" s="162" t="s">
        <v>336</v>
      </c>
      <c r="CJ36" s="162" t="s">
        <v>336</v>
      </c>
      <c r="CK36" s="164"/>
      <c r="CL36" s="162" t="s">
        <v>336</v>
      </c>
      <c r="CM36" s="162" t="s">
        <v>336</v>
      </c>
      <c r="CN36" s="164"/>
      <c r="CO36" s="164"/>
      <c r="CP36" s="164"/>
      <c r="DE36" s="46"/>
      <c r="DF36" s="46"/>
    </row>
    <row r="37" spans="1:160">
      <c r="A37" s="162" t="s">
        <v>326</v>
      </c>
      <c r="B37" s="163">
        <v>10672</v>
      </c>
      <c r="C37" s="162" t="s">
        <v>174</v>
      </c>
      <c r="D37" s="162" t="s">
        <v>378</v>
      </c>
      <c r="E37" s="162" t="s">
        <v>513</v>
      </c>
      <c r="F37" s="162" t="s">
        <v>192</v>
      </c>
      <c r="G37" s="162" t="s">
        <v>356</v>
      </c>
      <c r="H37" s="162" t="s">
        <v>356</v>
      </c>
      <c r="I37" s="163">
        <v>92</v>
      </c>
      <c r="J37" s="163">
        <v>1063</v>
      </c>
      <c r="K37" s="163">
        <v>11.554347826086957</v>
      </c>
      <c r="L37" s="162" t="s">
        <v>333</v>
      </c>
      <c r="M37" s="165">
        <v>5.4794520547945202E-2</v>
      </c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5">
        <v>8.6666666666666678E-6</v>
      </c>
      <c r="Z37" s="165">
        <v>1.0013768115942031E-4</v>
      </c>
      <c r="AA37" s="164"/>
      <c r="AB37" s="164"/>
      <c r="AC37" s="165">
        <v>8.6666666666666678E-6</v>
      </c>
      <c r="AD37" s="165">
        <v>1.0013768115942031E-4</v>
      </c>
      <c r="AE37" s="165">
        <v>4.9705537402576307E-2</v>
      </c>
      <c r="AF37" s="165">
        <v>0.57431506803194143</v>
      </c>
      <c r="AG37" s="165">
        <v>4.998466666666667E-2</v>
      </c>
      <c r="AH37" s="165">
        <v>0.57754022463768118</v>
      </c>
      <c r="AI37" s="164"/>
      <c r="AJ37" s="164"/>
      <c r="AK37" s="273">
        <v>4.9705537402576307E-2</v>
      </c>
      <c r="AL37" s="165">
        <v>0.57431506803194143</v>
      </c>
      <c r="AM37" s="165">
        <v>5.0205825056512413E-5</v>
      </c>
      <c r="AN37" s="165">
        <v>5.8009556559861632E-4</v>
      </c>
      <c r="AO37" s="165">
        <v>5.0333333333333335E-5</v>
      </c>
      <c r="AP37" s="165">
        <v>5.8156884057971019E-4</v>
      </c>
      <c r="AQ37" s="165">
        <v>7.0000000000000007E-5</v>
      </c>
      <c r="AR37" s="165">
        <v>8.0880434782608704E-4</v>
      </c>
      <c r="AS37" s="247">
        <v>5.0205825056512413E-5</v>
      </c>
      <c r="AT37" s="247">
        <v>5.8009556559861632E-4</v>
      </c>
      <c r="AU37" s="163">
        <v>0.13556666666666667</v>
      </c>
      <c r="AV37" s="163">
        <v>1.5663844202898551</v>
      </c>
      <c r="AW37" s="164"/>
      <c r="AX37" s="164"/>
      <c r="AY37" s="164"/>
      <c r="AZ37" s="164"/>
      <c r="BA37" s="164"/>
      <c r="BB37" s="164"/>
      <c r="BC37" s="163">
        <v>0.13556666666666667</v>
      </c>
      <c r="BD37" s="163">
        <v>1.5663844202898551</v>
      </c>
      <c r="BE37" s="162" t="s">
        <v>345</v>
      </c>
      <c r="BF37" s="162" t="s">
        <v>371</v>
      </c>
      <c r="BG37" s="166">
        <v>34335</v>
      </c>
      <c r="BH37" s="162" t="s">
        <v>342</v>
      </c>
      <c r="BI37" s="162" t="s">
        <v>357</v>
      </c>
      <c r="BJ37" s="166">
        <v>34335</v>
      </c>
      <c r="BK37" s="162" t="s">
        <v>334</v>
      </c>
      <c r="BL37" s="162" t="s">
        <v>362</v>
      </c>
      <c r="BM37" s="166">
        <v>34335</v>
      </c>
      <c r="BN37" s="162" t="s">
        <v>336</v>
      </c>
      <c r="BO37" s="162" t="s">
        <v>336</v>
      </c>
      <c r="BP37" s="167"/>
      <c r="BQ37" s="162" t="s">
        <v>336</v>
      </c>
      <c r="BR37" s="162" t="s">
        <v>336</v>
      </c>
      <c r="BS37" s="164"/>
      <c r="BT37" s="162" t="s">
        <v>336</v>
      </c>
      <c r="BU37" s="162" t="s">
        <v>336</v>
      </c>
      <c r="BV37" s="164"/>
      <c r="BW37" s="162" t="s">
        <v>336</v>
      </c>
      <c r="BX37" s="162" t="s">
        <v>336</v>
      </c>
      <c r="BY37" s="164"/>
      <c r="BZ37" s="162" t="s">
        <v>336</v>
      </c>
      <c r="CA37" s="162" t="s">
        <v>336</v>
      </c>
      <c r="CB37" s="164"/>
      <c r="CC37" s="162" t="s">
        <v>336</v>
      </c>
      <c r="CD37" s="162" t="s">
        <v>336</v>
      </c>
      <c r="CE37" s="164"/>
      <c r="CF37" s="162" t="s">
        <v>336</v>
      </c>
      <c r="CG37" s="162" t="s">
        <v>336</v>
      </c>
      <c r="CH37" s="164"/>
      <c r="CI37" s="162" t="s">
        <v>336</v>
      </c>
      <c r="CJ37" s="162" t="s">
        <v>336</v>
      </c>
      <c r="CK37" s="164"/>
      <c r="CL37" s="162" t="s">
        <v>336</v>
      </c>
      <c r="CM37" s="162" t="s">
        <v>336</v>
      </c>
      <c r="CN37" s="164"/>
    </row>
    <row r="38" spans="1:160">
      <c r="A38" s="162" t="s">
        <v>326</v>
      </c>
      <c r="B38" s="163">
        <v>50976</v>
      </c>
      <c r="C38" s="162" t="s">
        <v>85</v>
      </c>
      <c r="D38" s="162" t="s">
        <v>378</v>
      </c>
      <c r="E38" s="162" t="s">
        <v>338</v>
      </c>
      <c r="F38" s="162" t="s">
        <v>86</v>
      </c>
      <c r="G38" s="162" t="s">
        <v>330</v>
      </c>
      <c r="H38" s="162" t="s">
        <v>393</v>
      </c>
      <c r="I38" s="163">
        <v>361</v>
      </c>
      <c r="J38" s="163">
        <v>3422</v>
      </c>
      <c r="K38" s="163">
        <v>9.4792243767313025</v>
      </c>
      <c r="L38" s="162" t="s">
        <v>333</v>
      </c>
      <c r="M38" s="165">
        <v>0.12077607467782207</v>
      </c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5">
        <v>6.6999999999999994E-7</v>
      </c>
      <c r="Z38" s="165">
        <v>6.3510803324099719E-6</v>
      </c>
      <c r="AA38" s="164"/>
      <c r="AB38" s="164"/>
      <c r="AC38" s="165">
        <v>6.6999999999999994E-7</v>
      </c>
      <c r="AD38" s="165">
        <v>6.3510803324099719E-6</v>
      </c>
      <c r="AE38" s="165">
        <v>3.5766466360855867E-5</v>
      </c>
      <c r="AF38" s="165">
        <v>3.3903835979736503E-4</v>
      </c>
      <c r="AG38" s="164"/>
      <c r="AH38" s="164"/>
      <c r="AI38" s="164"/>
      <c r="AJ38" s="164"/>
      <c r="AK38" s="273">
        <v>3.5766466360855867E-5</v>
      </c>
      <c r="AL38" s="165">
        <v>3.3903835979736503E-4</v>
      </c>
      <c r="AM38" s="165">
        <v>9.4655095083139666E-5</v>
      </c>
      <c r="AN38" s="165">
        <v>8.9725688469391679E-4</v>
      </c>
      <c r="AO38" s="164"/>
      <c r="AP38" s="164"/>
      <c r="AQ38" s="165">
        <v>5.0376666666666675E-5</v>
      </c>
      <c r="AR38" s="165">
        <v>4.77531726685134E-4</v>
      </c>
      <c r="AS38" s="247">
        <v>5.0376666666666675E-5</v>
      </c>
      <c r="AT38" s="247">
        <v>4.77531726685134E-4</v>
      </c>
      <c r="AU38" s="167"/>
      <c r="AV38" s="167"/>
      <c r="AW38" s="165">
        <v>0.14692128868684484</v>
      </c>
      <c r="AX38" s="165">
        <v>1.3926998611811165</v>
      </c>
      <c r="AY38" s="164"/>
      <c r="AZ38" s="164"/>
      <c r="BA38" s="165">
        <v>0.12666666666666668</v>
      </c>
      <c r="BB38" s="165">
        <v>1.200701754385965</v>
      </c>
      <c r="BC38" s="163">
        <v>0.12666666666666668</v>
      </c>
      <c r="BD38" s="163">
        <v>1.200701754385965</v>
      </c>
      <c r="BE38" s="162" t="s">
        <v>342</v>
      </c>
      <c r="BF38" s="162" t="s">
        <v>343</v>
      </c>
      <c r="BG38" s="166">
        <v>35034</v>
      </c>
      <c r="BH38" s="162" t="s">
        <v>345</v>
      </c>
      <c r="BI38" s="162" t="s">
        <v>352</v>
      </c>
      <c r="BJ38" s="166">
        <v>35034</v>
      </c>
      <c r="BK38" s="162" t="s">
        <v>334</v>
      </c>
      <c r="BL38" s="162" t="s">
        <v>362</v>
      </c>
      <c r="BM38" s="166">
        <v>35034</v>
      </c>
      <c r="BN38" s="162" t="s">
        <v>336</v>
      </c>
      <c r="BO38" s="162" t="s">
        <v>336</v>
      </c>
      <c r="BP38" s="167"/>
      <c r="BQ38" s="162" t="s">
        <v>336</v>
      </c>
      <c r="BR38" s="162" t="s">
        <v>336</v>
      </c>
      <c r="BS38" s="164"/>
      <c r="BT38" s="162" t="s">
        <v>336</v>
      </c>
      <c r="BU38" s="162" t="s">
        <v>336</v>
      </c>
      <c r="BV38" s="164"/>
      <c r="BW38" s="162" t="s">
        <v>336</v>
      </c>
      <c r="BX38" s="162" t="s">
        <v>336</v>
      </c>
      <c r="BY38" s="164"/>
      <c r="BZ38" s="162" t="s">
        <v>336</v>
      </c>
      <c r="CA38" s="162" t="s">
        <v>336</v>
      </c>
      <c r="CB38" s="164"/>
      <c r="CC38" s="162" t="s">
        <v>336</v>
      </c>
      <c r="CD38" s="162" t="s">
        <v>336</v>
      </c>
      <c r="CE38" s="164"/>
      <c r="CF38" s="162" t="s">
        <v>336</v>
      </c>
      <c r="CG38" s="162" t="s">
        <v>336</v>
      </c>
      <c r="CH38" s="164"/>
      <c r="CI38" s="162" t="s">
        <v>336</v>
      </c>
      <c r="CJ38" s="162" t="s">
        <v>336</v>
      </c>
      <c r="CK38" s="164"/>
      <c r="CL38" s="162" t="s">
        <v>336</v>
      </c>
      <c r="CM38" s="162" t="s">
        <v>336</v>
      </c>
      <c r="CN38" s="164"/>
      <c r="CO38" s="164"/>
      <c r="CP38" s="164"/>
    </row>
    <row r="39" spans="1:160">
      <c r="A39" s="162" t="s">
        <v>326</v>
      </c>
      <c r="B39" s="163">
        <v>10672</v>
      </c>
      <c r="C39" s="162" t="s">
        <v>174</v>
      </c>
      <c r="D39" s="162" t="s">
        <v>378</v>
      </c>
      <c r="E39" s="162" t="s">
        <v>695</v>
      </c>
      <c r="F39" s="162" t="s">
        <v>193</v>
      </c>
      <c r="G39" s="162" t="s">
        <v>356</v>
      </c>
      <c r="H39" s="162" t="s">
        <v>356</v>
      </c>
      <c r="I39" s="163">
        <v>92</v>
      </c>
      <c r="J39" s="163">
        <v>1063</v>
      </c>
      <c r="K39" s="163">
        <v>11.554347826086957</v>
      </c>
      <c r="L39" s="162" t="s">
        <v>333</v>
      </c>
      <c r="M39" s="165">
        <v>5.8348708487084872E-2</v>
      </c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5">
        <v>9.1000000000000003E-5</v>
      </c>
      <c r="Z39" s="165">
        <v>1.0514456521739132E-3</v>
      </c>
      <c r="AA39" s="164"/>
      <c r="AB39" s="164"/>
      <c r="AC39" s="165">
        <v>9.1000000000000003E-5</v>
      </c>
      <c r="AD39" s="165">
        <v>1.0514456521739132E-3</v>
      </c>
      <c r="AE39" s="165">
        <v>4.2542538854693217E-2</v>
      </c>
      <c r="AF39" s="165">
        <v>0.49155129133194447</v>
      </c>
      <c r="AG39" s="165">
        <v>4.0228333333333331E-2</v>
      </c>
      <c r="AH39" s="165">
        <v>0.46481215579710145</v>
      </c>
      <c r="AI39" s="164"/>
      <c r="AJ39" s="164"/>
      <c r="AK39" s="273">
        <v>4.0228333333333331E-2</v>
      </c>
      <c r="AL39" s="165">
        <v>0.46481215579710145</v>
      </c>
      <c r="AM39" s="165">
        <v>5.4741624903958268E-5</v>
      </c>
      <c r="AN39" s="165">
        <v>6.3250377470551781E-4</v>
      </c>
      <c r="AO39" s="165">
        <v>5.1999999999999997E-5</v>
      </c>
      <c r="AP39" s="165">
        <v>6.0082608695652168E-4</v>
      </c>
      <c r="AQ39" s="165">
        <v>5.9999999999999995E-5</v>
      </c>
      <c r="AR39" s="165">
        <v>6.9326086956521737E-4</v>
      </c>
      <c r="AS39" s="247">
        <v>5.1999999999999997E-5</v>
      </c>
      <c r="AT39" s="247">
        <v>6.0082608695652168E-4</v>
      </c>
      <c r="AU39" s="167"/>
      <c r="AV39" s="167"/>
      <c r="AW39" s="164"/>
      <c r="AX39" s="164"/>
      <c r="AY39" s="164"/>
      <c r="AZ39" s="164"/>
      <c r="BA39" s="164"/>
      <c r="BB39" s="164"/>
      <c r="BC39" s="167"/>
      <c r="BD39" s="167"/>
      <c r="BE39" s="162" t="s">
        <v>345</v>
      </c>
      <c r="BF39" s="162" t="s">
        <v>371</v>
      </c>
      <c r="BG39" s="166">
        <v>34335</v>
      </c>
      <c r="BH39" s="162" t="s">
        <v>342</v>
      </c>
      <c r="BI39" s="162" t="s">
        <v>357</v>
      </c>
      <c r="BJ39" s="166">
        <v>34335</v>
      </c>
      <c r="BK39" s="162" t="s">
        <v>334</v>
      </c>
      <c r="BL39" s="162" t="s">
        <v>362</v>
      </c>
      <c r="BM39" s="166">
        <v>34335</v>
      </c>
      <c r="BN39" s="162" t="s">
        <v>336</v>
      </c>
      <c r="BO39" s="162" t="s">
        <v>336</v>
      </c>
      <c r="BP39" s="164"/>
      <c r="BQ39" s="162" t="s">
        <v>336</v>
      </c>
      <c r="BR39" s="162" t="s">
        <v>336</v>
      </c>
      <c r="BS39" s="164"/>
      <c r="BT39" s="162" t="s">
        <v>336</v>
      </c>
      <c r="BU39" s="162" t="s">
        <v>336</v>
      </c>
      <c r="BV39" s="164"/>
      <c r="BW39" s="162" t="s">
        <v>336</v>
      </c>
      <c r="BX39" s="162" t="s">
        <v>336</v>
      </c>
      <c r="BY39" s="164"/>
      <c r="BZ39" s="162" t="s">
        <v>336</v>
      </c>
      <c r="CA39" s="162" t="s">
        <v>336</v>
      </c>
      <c r="CB39" s="164"/>
      <c r="CC39" s="162" t="s">
        <v>336</v>
      </c>
      <c r="CD39" s="162" t="s">
        <v>336</v>
      </c>
      <c r="CE39" s="164"/>
      <c r="CF39" s="162" t="s">
        <v>336</v>
      </c>
      <c r="CG39" s="162" t="s">
        <v>336</v>
      </c>
      <c r="CH39" s="164"/>
      <c r="CI39" s="162" t="s">
        <v>336</v>
      </c>
      <c r="CJ39" s="162" t="s">
        <v>336</v>
      </c>
      <c r="CK39" s="164"/>
      <c r="CL39" s="162" t="s">
        <v>336</v>
      </c>
      <c r="CM39" s="162" t="s">
        <v>336</v>
      </c>
      <c r="CN39" s="164"/>
      <c r="DE39" s="46"/>
      <c r="DF39" s="46"/>
    </row>
    <row r="40" spans="1:160">
      <c r="A40" s="162" t="s">
        <v>326</v>
      </c>
      <c r="B40" s="163">
        <v>10743</v>
      </c>
      <c r="C40" s="162" t="s">
        <v>175</v>
      </c>
      <c r="D40" s="162" t="s">
        <v>391</v>
      </c>
      <c r="E40" s="162" t="s">
        <v>541</v>
      </c>
      <c r="F40" s="162" t="s">
        <v>194</v>
      </c>
      <c r="G40" s="162" t="s">
        <v>356</v>
      </c>
      <c r="H40" s="162" t="s">
        <v>356</v>
      </c>
      <c r="I40" s="163">
        <v>29</v>
      </c>
      <c r="J40" s="163">
        <v>457</v>
      </c>
      <c r="K40" s="163">
        <v>15.758620689655173</v>
      </c>
      <c r="L40" s="162" t="s">
        <v>333</v>
      </c>
      <c r="M40" s="165">
        <v>1.2125649730118319E-2</v>
      </c>
      <c r="N40" s="165">
        <v>1.6005895955373783E-2</v>
      </c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5">
        <v>1.5299999999999999E-3</v>
      </c>
      <c r="Z40" s="165">
        <v>2.4005172413793102E-2</v>
      </c>
      <c r="AA40" s="164"/>
      <c r="AB40" s="164"/>
      <c r="AC40" s="165">
        <v>1.5299999999999999E-3</v>
      </c>
      <c r="AD40" s="165">
        <v>2.4005172413793102E-2</v>
      </c>
      <c r="AE40" s="165">
        <v>1.4549825660680216E-2</v>
      </c>
      <c r="AF40" s="165">
        <v>0.22828174743481031</v>
      </c>
      <c r="AG40" s="165">
        <v>7.3000000000000001E-3</v>
      </c>
      <c r="AH40" s="165">
        <v>0.1145344827586207</v>
      </c>
      <c r="AI40" s="164"/>
      <c r="AJ40" s="164"/>
      <c r="AK40" s="273">
        <v>7.3000000000000001E-3</v>
      </c>
      <c r="AL40" s="165">
        <v>0.1145344827586207</v>
      </c>
      <c r="AM40" s="165">
        <v>1.048243129741524E-4</v>
      </c>
      <c r="AN40" s="165">
        <v>1.6446573242496325E-3</v>
      </c>
      <c r="AO40" s="165">
        <v>5.2633333333333336E-5</v>
      </c>
      <c r="AP40" s="165">
        <v>8.2579885057471275E-4</v>
      </c>
      <c r="AQ40" s="164"/>
      <c r="AR40" s="164"/>
      <c r="AS40" s="247">
        <v>5.2633333333333336E-5</v>
      </c>
      <c r="AT40" s="247">
        <v>8.2579885057471275E-4</v>
      </c>
      <c r="AU40" s="167"/>
      <c r="AV40" s="167"/>
      <c r="AW40" s="165">
        <v>0.58928353813655732</v>
      </c>
      <c r="AX40" s="165">
        <v>9.2456555121425374</v>
      </c>
      <c r="AY40" s="164"/>
      <c r="AZ40" s="164"/>
      <c r="BA40" s="164"/>
      <c r="BB40" s="164"/>
      <c r="BC40" s="163">
        <v>0.58928353813655732</v>
      </c>
      <c r="BD40" s="163">
        <v>9.2456555121425374</v>
      </c>
      <c r="BE40" s="162" t="s">
        <v>334</v>
      </c>
      <c r="BF40" s="162" t="s">
        <v>362</v>
      </c>
      <c r="BG40" s="166">
        <v>33604</v>
      </c>
      <c r="BH40" s="162" t="s">
        <v>334</v>
      </c>
      <c r="BI40" s="162" t="s">
        <v>362</v>
      </c>
      <c r="BJ40" s="166">
        <v>33604</v>
      </c>
      <c r="BK40" s="162" t="s">
        <v>336</v>
      </c>
      <c r="BL40" s="162" t="s">
        <v>336</v>
      </c>
      <c r="BM40" s="167"/>
      <c r="BN40" s="162" t="s">
        <v>336</v>
      </c>
      <c r="BO40" s="162" t="s">
        <v>336</v>
      </c>
      <c r="BP40" s="164"/>
      <c r="BQ40" s="162" t="s">
        <v>336</v>
      </c>
      <c r="BR40" s="162" t="s">
        <v>336</v>
      </c>
      <c r="BS40" s="164"/>
      <c r="BT40" s="162" t="s">
        <v>336</v>
      </c>
      <c r="BU40" s="162" t="s">
        <v>336</v>
      </c>
      <c r="BV40" s="164"/>
      <c r="BW40" s="162" t="s">
        <v>336</v>
      </c>
      <c r="BX40" s="162" t="s">
        <v>336</v>
      </c>
      <c r="BY40" s="164"/>
      <c r="BZ40" s="162" t="s">
        <v>336</v>
      </c>
      <c r="CA40" s="162" t="s">
        <v>336</v>
      </c>
      <c r="CB40" s="164"/>
      <c r="CC40" s="162" t="s">
        <v>336</v>
      </c>
      <c r="CD40" s="162" t="s">
        <v>336</v>
      </c>
      <c r="CE40" s="164"/>
      <c r="CF40" s="162" t="s">
        <v>336</v>
      </c>
      <c r="CG40" s="162" t="s">
        <v>336</v>
      </c>
      <c r="CH40" s="164"/>
      <c r="CI40" s="162" t="s">
        <v>336</v>
      </c>
      <c r="CJ40" s="162" t="s">
        <v>336</v>
      </c>
      <c r="CK40" s="164"/>
      <c r="CL40" s="162" t="s">
        <v>336</v>
      </c>
      <c r="CM40" s="162" t="s">
        <v>336</v>
      </c>
      <c r="CN40" s="164"/>
    </row>
    <row r="41" spans="1:160">
      <c r="A41" s="162" t="s">
        <v>326</v>
      </c>
      <c r="B41" s="163">
        <v>10743</v>
      </c>
      <c r="C41" s="162" t="s">
        <v>175</v>
      </c>
      <c r="D41" s="162" t="s">
        <v>391</v>
      </c>
      <c r="E41" s="162" t="s">
        <v>541</v>
      </c>
      <c r="F41" s="162" t="s">
        <v>195</v>
      </c>
      <c r="G41" s="162" t="s">
        <v>356</v>
      </c>
      <c r="H41" s="162" t="s">
        <v>356</v>
      </c>
      <c r="I41" s="163">
        <v>29</v>
      </c>
      <c r="J41" s="163">
        <v>453</v>
      </c>
      <c r="K41" s="163">
        <v>15.620689655172415</v>
      </c>
      <c r="L41" s="162" t="s">
        <v>333</v>
      </c>
      <c r="M41" s="163">
        <v>1.2125649730118319E-2</v>
      </c>
      <c r="N41" s="163">
        <v>1.6005895955373783E-2</v>
      </c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3">
        <v>1.5299999999999999E-3</v>
      </c>
      <c r="Z41" s="163">
        <v>2.4005172413793102E-2</v>
      </c>
      <c r="AA41" s="164"/>
      <c r="AB41" s="164"/>
      <c r="AC41" s="163">
        <v>1.5299999999999999E-3</v>
      </c>
      <c r="AD41" s="163">
        <v>2.4005172413793102E-2</v>
      </c>
      <c r="AE41" s="163">
        <v>1.4549825660680216E-2</v>
      </c>
      <c r="AF41" s="163">
        <v>0.22828174743481031</v>
      </c>
      <c r="AG41" s="165">
        <v>7.3000000000000001E-3</v>
      </c>
      <c r="AH41" s="165">
        <v>0.1145344827586207</v>
      </c>
      <c r="AI41" s="164"/>
      <c r="AJ41" s="164"/>
      <c r="AK41" s="274">
        <v>7.3000000000000001E-3</v>
      </c>
      <c r="AL41" s="163">
        <v>0.1145344827586207</v>
      </c>
      <c r="AM41" s="163">
        <v>1.048243129741524E-4</v>
      </c>
      <c r="AN41" s="163">
        <v>1.6446573242496325E-3</v>
      </c>
      <c r="AO41" s="165">
        <v>5.2633333333333336E-5</v>
      </c>
      <c r="AP41" s="165">
        <v>8.2579885057471275E-4</v>
      </c>
      <c r="AQ41" s="164"/>
      <c r="AR41" s="164"/>
      <c r="AS41" s="248">
        <v>5.2633333333333336E-5</v>
      </c>
      <c r="AT41" s="248">
        <v>8.2579885057471275E-4</v>
      </c>
      <c r="AU41" s="167"/>
      <c r="AV41" s="167"/>
      <c r="AW41" s="165">
        <v>0.58928353813655732</v>
      </c>
      <c r="AX41" s="165">
        <v>9.2456555121425374</v>
      </c>
      <c r="AY41" s="164"/>
      <c r="AZ41" s="164"/>
      <c r="BA41" s="167"/>
      <c r="BB41" s="167"/>
      <c r="BC41" s="163">
        <v>0.58928353813655732</v>
      </c>
      <c r="BD41" s="163">
        <v>9.2456555121425374</v>
      </c>
      <c r="BE41" s="162" t="s">
        <v>334</v>
      </c>
      <c r="BF41" s="162" t="s">
        <v>362</v>
      </c>
      <c r="BG41" s="166">
        <v>33604</v>
      </c>
      <c r="BH41" s="162" t="s">
        <v>334</v>
      </c>
      <c r="BI41" s="162" t="s">
        <v>362</v>
      </c>
      <c r="BJ41" s="172">
        <v>33604</v>
      </c>
      <c r="BK41" s="162" t="s">
        <v>336</v>
      </c>
      <c r="BL41" s="162" t="s">
        <v>336</v>
      </c>
      <c r="BM41" s="164"/>
      <c r="BN41" s="162" t="s">
        <v>336</v>
      </c>
      <c r="BO41" s="162" t="s">
        <v>336</v>
      </c>
      <c r="BP41" s="164"/>
      <c r="BQ41" s="162" t="s">
        <v>336</v>
      </c>
      <c r="BR41" s="162" t="s">
        <v>336</v>
      </c>
      <c r="BS41" s="164"/>
      <c r="BT41" s="162" t="s">
        <v>336</v>
      </c>
      <c r="BU41" s="162" t="s">
        <v>336</v>
      </c>
      <c r="BV41" s="164"/>
      <c r="BW41" s="162" t="s">
        <v>336</v>
      </c>
      <c r="BX41" s="162" t="s">
        <v>336</v>
      </c>
      <c r="BY41" s="164"/>
      <c r="BZ41" s="162" t="s">
        <v>336</v>
      </c>
      <c r="CA41" s="162" t="s">
        <v>336</v>
      </c>
      <c r="CB41" s="164"/>
      <c r="CC41" s="162" t="s">
        <v>336</v>
      </c>
      <c r="CD41" s="162" t="s">
        <v>336</v>
      </c>
      <c r="CE41" s="164"/>
      <c r="CF41" s="162" t="s">
        <v>336</v>
      </c>
      <c r="CG41" s="162" t="s">
        <v>336</v>
      </c>
      <c r="CH41" s="164"/>
      <c r="CI41" s="162" t="s">
        <v>336</v>
      </c>
      <c r="CJ41" s="162" t="s">
        <v>336</v>
      </c>
      <c r="CK41" s="164"/>
      <c r="CL41" s="162" t="s">
        <v>336</v>
      </c>
      <c r="CM41" s="162" t="s">
        <v>336</v>
      </c>
      <c r="CN41" s="164"/>
      <c r="CS41" s="46"/>
      <c r="CT41" s="46"/>
      <c r="CY41" s="46"/>
      <c r="CZ41" s="46"/>
      <c r="DE41" s="46"/>
      <c r="DF41" s="46"/>
      <c r="DW41" s="46"/>
    </row>
    <row r="42" spans="1:160">
      <c r="A42" s="162" t="s">
        <v>326</v>
      </c>
      <c r="B42" s="163">
        <v>10672</v>
      </c>
      <c r="C42" s="162" t="s">
        <v>174</v>
      </c>
      <c r="D42" s="162" t="s">
        <v>378</v>
      </c>
      <c r="E42" s="162" t="s">
        <v>697</v>
      </c>
      <c r="F42" s="162" t="s">
        <v>196</v>
      </c>
      <c r="G42" s="162" t="s">
        <v>356</v>
      </c>
      <c r="H42" s="162" t="s">
        <v>356</v>
      </c>
      <c r="I42" s="163">
        <v>92</v>
      </c>
      <c r="J42" s="163">
        <v>1063</v>
      </c>
      <c r="K42" s="163">
        <v>11.554347826086957</v>
      </c>
      <c r="L42" s="162" t="s">
        <v>333</v>
      </c>
      <c r="M42" s="163">
        <v>4.6998823067869754E-2</v>
      </c>
      <c r="N42" s="167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3">
        <v>9.0000000000000002E-6</v>
      </c>
      <c r="Z42" s="163">
        <v>1.0398913043478261E-4</v>
      </c>
      <c r="AA42" s="164"/>
      <c r="AB42" s="164"/>
      <c r="AC42" s="163">
        <v>9.0000000000000002E-6</v>
      </c>
      <c r="AD42" s="163">
        <v>1.0398913043478261E-4</v>
      </c>
      <c r="AE42" s="163">
        <v>4.9879164880000194E-2</v>
      </c>
      <c r="AF42" s="163">
        <v>0.57632122029826316</v>
      </c>
      <c r="AG42" s="165">
        <v>4.9246666666666661E-2</v>
      </c>
      <c r="AH42" s="165">
        <v>0.56901311594202897</v>
      </c>
      <c r="AI42" s="164"/>
      <c r="AJ42" s="164"/>
      <c r="AK42" s="274">
        <v>4.9246666666666661E-2</v>
      </c>
      <c r="AL42" s="163">
        <v>0.56901311594202897</v>
      </c>
      <c r="AM42" s="163">
        <v>5.5154271140326284E-5</v>
      </c>
      <c r="AN42" s="163">
        <v>6.3727163284963957E-4</v>
      </c>
      <c r="AO42" s="165">
        <v>5.4333333333333337E-5</v>
      </c>
      <c r="AP42" s="165">
        <v>6.2778623188405804E-4</v>
      </c>
      <c r="AQ42" s="165">
        <v>5.933333333333333E-5</v>
      </c>
      <c r="AR42" s="165">
        <v>6.8555797101449271E-4</v>
      </c>
      <c r="AS42" s="248">
        <v>5.4333333333333337E-5</v>
      </c>
      <c r="AT42" s="248">
        <v>6.2778623188405804E-4</v>
      </c>
      <c r="AU42" s="164"/>
      <c r="AV42" s="164"/>
      <c r="AW42" s="164"/>
      <c r="AX42" s="164"/>
      <c r="AY42" s="164"/>
      <c r="AZ42" s="164"/>
      <c r="BA42" s="167"/>
      <c r="BB42" s="167"/>
      <c r="BC42" s="167"/>
      <c r="BD42" s="167"/>
      <c r="BE42" s="162" t="s">
        <v>345</v>
      </c>
      <c r="BF42" s="162" t="s">
        <v>371</v>
      </c>
      <c r="BG42" s="166">
        <v>34335</v>
      </c>
      <c r="BH42" s="162" t="s">
        <v>342</v>
      </c>
      <c r="BI42" s="162" t="s">
        <v>357</v>
      </c>
      <c r="BJ42" s="166">
        <v>34335</v>
      </c>
      <c r="BK42" s="162" t="s">
        <v>334</v>
      </c>
      <c r="BL42" s="162" t="s">
        <v>362</v>
      </c>
      <c r="BM42" s="172">
        <v>34335</v>
      </c>
      <c r="BN42" s="162" t="s">
        <v>336</v>
      </c>
      <c r="BO42" s="162" t="s">
        <v>336</v>
      </c>
      <c r="BP42" s="164"/>
      <c r="BQ42" s="162" t="s">
        <v>336</v>
      </c>
      <c r="BR42" s="162" t="s">
        <v>336</v>
      </c>
      <c r="BS42" s="164"/>
      <c r="BT42" s="162" t="s">
        <v>336</v>
      </c>
      <c r="BU42" s="162" t="s">
        <v>336</v>
      </c>
      <c r="BV42" s="164"/>
      <c r="BW42" s="162" t="s">
        <v>336</v>
      </c>
      <c r="BX42" s="162" t="s">
        <v>336</v>
      </c>
      <c r="BY42" s="164"/>
      <c r="BZ42" s="162" t="s">
        <v>336</v>
      </c>
      <c r="CA42" s="162" t="s">
        <v>336</v>
      </c>
      <c r="CB42" s="164"/>
      <c r="CC42" s="162" t="s">
        <v>336</v>
      </c>
      <c r="CD42" s="162" t="s">
        <v>336</v>
      </c>
      <c r="CE42" s="164"/>
      <c r="CF42" s="162" t="s">
        <v>336</v>
      </c>
      <c r="CG42" s="162" t="s">
        <v>336</v>
      </c>
      <c r="CH42" s="164"/>
      <c r="CI42" s="162" t="s">
        <v>336</v>
      </c>
      <c r="CJ42" s="162" t="s">
        <v>336</v>
      </c>
      <c r="CK42" s="164"/>
      <c r="CL42" s="162" t="s">
        <v>336</v>
      </c>
      <c r="CM42" s="162" t="s">
        <v>336</v>
      </c>
      <c r="CN42" s="164"/>
      <c r="DU42" s="46"/>
      <c r="DV42" s="46"/>
      <c r="DX42" s="46"/>
      <c r="DY42" s="46"/>
      <c r="EA42" s="46"/>
      <c r="EB42" s="46"/>
      <c r="ED42" s="46"/>
      <c r="EE42" s="46"/>
      <c r="EG42" s="46"/>
      <c r="EH42" s="46"/>
      <c r="EJ42" s="46"/>
      <c r="EK42" s="46"/>
      <c r="EM42" s="46"/>
      <c r="EN42" s="46"/>
      <c r="EP42" s="46"/>
      <c r="EQ42" s="46"/>
      <c r="ES42" s="46"/>
      <c r="ET42" s="46"/>
      <c r="EV42" s="46"/>
      <c r="EW42" s="46"/>
      <c r="EY42" s="46"/>
      <c r="EZ42" s="46"/>
      <c r="FB42" s="46"/>
      <c r="FC42" s="46"/>
    </row>
    <row r="43" spans="1:160">
      <c r="A43" s="162" t="s">
        <v>326</v>
      </c>
      <c r="B43" s="163">
        <v>6113</v>
      </c>
      <c r="C43" s="162" t="s">
        <v>138</v>
      </c>
      <c r="D43" s="162" t="s">
        <v>327</v>
      </c>
      <c r="E43" s="162" t="s">
        <v>386</v>
      </c>
      <c r="F43" s="162" t="s">
        <v>386</v>
      </c>
      <c r="G43" s="162" t="s">
        <v>330</v>
      </c>
      <c r="H43" s="162" t="s">
        <v>393</v>
      </c>
      <c r="I43" s="163">
        <v>661</v>
      </c>
      <c r="J43" s="163">
        <v>6265</v>
      </c>
      <c r="K43" s="163">
        <v>9.4780635400907709</v>
      </c>
      <c r="L43" s="162" t="s">
        <v>333</v>
      </c>
      <c r="M43" s="163">
        <v>2.8909348160610304E-2</v>
      </c>
      <c r="N43" s="163">
        <v>6.769921337122565E-3</v>
      </c>
      <c r="O43" s="164"/>
      <c r="P43" s="164"/>
      <c r="Q43" s="164"/>
      <c r="R43" s="164"/>
      <c r="S43" s="164"/>
      <c r="T43" s="164"/>
      <c r="U43" s="164"/>
      <c r="V43" s="164"/>
      <c r="W43" s="167"/>
      <c r="X43" s="167"/>
      <c r="Y43" s="165">
        <v>4.4366666666666663E-5</v>
      </c>
      <c r="Z43" s="165">
        <v>4.2051008572869386E-4</v>
      </c>
      <c r="AA43" s="164"/>
      <c r="AB43" s="164"/>
      <c r="AC43" s="163">
        <v>4.4366666666666663E-5</v>
      </c>
      <c r="AD43" s="163">
        <v>4.2051008572869386E-4</v>
      </c>
      <c r="AE43" s="163">
        <v>2.605774768912504E-4</v>
      </c>
      <c r="AF43" s="163">
        <v>2.469769883091806E-3</v>
      </c>
      <c r="AG43" s="164"/>
      <c r="AH43" s="164"/>
      <c r="AI43" s="165">
        <v>5.4699263348207121E-4</v>
      </c>
      <c r="AJ43" s="165">
        <v>5.1844309361046533E-3</v>
      </c>
      <c r="AK43" s="274">
        <v>2.605774768912504E-4</v>
      </c>
      <c r="AL43" s="163">
        <v>2.469769883091806E-3</v>
      </c>
      <c r="AM43" s="163">
        <v>1.5811221721040368E-4</v>
      </c>
      <c r="AN43" s="163">
        <v>1.4985976411848395E-3</v>
      </c>
      <c r="AO43" s="164"/>
      <c r="AP43" s="164"/>
      <c r="AQ43" s="165">
        <v>5.6145242224197967E-5</v>
      </c>
      <c r="AR43" s="165">
        <v>5.3214817327473557E-4</v>
      </c>
      <c r="AS43" s="248">
        <v>5.6145242224197967E-5</v>
      </c>
      <c r="AT43" s="248">
        <v>5.3214817327473557E-4</v>
      </c>
      <c r="AU43" s="164"/>
      <c r="AV43" s="164"/>
      <c r="AW43" s="165">
        <v>0.16690713839146307</v>
      </c>
      <c r="AX43" s="165">
        <v>1.5819564629690106</v>
      </c>
      <c r="AY43" s="164"/>
      <c r="AZ43" s="164"/>
      <c r="BA43" s="165">
        <v>0.38100000000000001</v>
      </c>
      <c r="BB43" s="165">
        <v>3.6111422087745839</v>
      </c>
      <c r="BC43" s="165">
        <v>0.16690713839146307</v>
      </c>
      <c r="BD43" s="165">
        <v>1.5819564629690106</v>
      </c>
      <c r="BE43" s="162" t="s">
        <v>342</v>
      </c>
      <c r="BF43" s="162" t="s">
        <v>343</v>
      </c>
      <c r="BG43" s="166">
        <v>37712</v>
      </c>
      <c r="BH43" s="162" t="s">
        <v>364</v>
      </c>
      <c r="BI43" s="162" t="s">
        <v>514</v>
      </c>
      <c r="BJ43" s="166">
        <v>38139</v>
      </c>
      <c r="BK43" s="162" t="s">
        <v>334</v>
      </c>
      <c r="BL43" s="162" t="s">
        <v>358</v>
      </c>
      <c r="BM43" s="166">
        <v>28491</v>
      </c>
      <c r="BN43" s="162" t="s">
        <v>345</v>
      </c>
      <c r="BO43" s="162" t="s">
        <v>429</v>
      </c>
      <c r="BP43" s="172">
        <v>34669</v>
      </c>
      <c r="BQ43" s="162" t="s">
        <v>336</v>
      </c>
      <c r="BR43" s="162" t="s">
        <v>336</v>
      </c>
      <c r="BS43" s="164"/>
      <c r="BT43" s="162" t="s">
        <v>336</v>
      </c>
      <c r="BU43" s="162" t="s">
        <v>336</v>
      </c>
      <c r="BV43" s="164"/>
      <c r="BW43" s="162" t="s">
        <v>336</v>
      </c>
      <c r="BX43" s="162" t="s">
        <v>336</v>
      </c>
      <c r="BY43" s="164"/>
      <c r="BZ43" s="162" t="s">
        <v>336</v>
      </c>
      <c r="CA43" s="162" t="s">
        <v>336</v>
      </c>
      <c r="CB43" s="164"/>
      <c r="CC43" s="162" t="s">
        <v>336</v>
      </c>
      <c r="CD43" s="162" t="s">
        <v>336</v>
      </c>
      <c r="CE43" s="164"/>
      <c r="CF43" s="162" t="s">
        <v>336</v>
      </c>
      <c r="CG43" s="162" t="s">
        <v>336</v>
      </c>
      <c r="CH43" s="164"/>
      <c r="CI43" s="162" t="s">
        <v>336</v>
      </c>
      <c r="CJ43" s="162" t="s">
        <v>336</v>
      </c>
      <c r="CK43" s="164"/>
      <c r="CL43" s="162" t="s">
        <v>336</v>
      </c>
      <c r="CM43" s="162" t="s">
        <v>336</v>
      </c>
      <c r="CN43" s="164"/>
      <c r="CQ43" s="164"/>
      <c r="CR43" s="164"/>
      <c r="CS43" s="168"/>
      <c r="CT43" s="168"/>
      <c r="CU43" s="164"/>
      <c r="CV43" s="164"/>
      <c r="CW43" s="164"/>
      <c r="CX43" s="164"/>
      <c r="CY43" s="168"/>
      <c r="CZ43" s="168"/>
      <c r="DA43" s="164"/>
      <c r="DB43" s="164"/>
      <c r="DC43" s="164"/>
      <c r="DD43" s="164"/>
      <c r="DE43" s="168"/>
      <c r="DF43" s="168"/>
      <c r="DG43" s="164"/>
      <c r="DH43" s="164"/>
      <c r="DI43" s="164"/>
      <c r="DJ43" s="164"/>
      <c r="DK43" s="164"/>
      <c r="DL43" s="164"/>
      <c r="DM43" s="164"/>
      <c r="DN43" s="164"/>
      <c r="DO43" s="164"/>
      <c r="DP43" s="164"/>
      <c r="DQ43" s="164"/>
      <c r="DR43" s="164"/>
      <c r="DS43" s="164"/>
      <c r="DT43" s="164"/>
      <c r="DU43" s="169"/>
      <c r="DV43" s="169"/>
      <c r="DW43" s="170"/>
      <c r="DX43" s="169"/>
      <c r="DY43" s="169"/>
      <c r="DZ43" s="164"/>
      <c r="EA43" s="169"/>
      <c r="EB43" s="169"/>
      <c r="EC43" s="164"/>
      <c r="ED43" s="169"/>
      <c r="EE43" s="169"/>
      <c r="EF43" s="164"/>
      <c r="EG43" s="169"/>
      <c r="EH43" s="169"/>
      <c r="EI43" s="164"/>
      <c r="EJ43" s="169"/>
      <c r="EK43" s="169"/>
      <c r="EL43" s="164"/>
      <c r="EM43" s="169"/>
      <c r="EN43" s="169"/>
      <c r="EO43" s="164"/>
      <c r="EP43" s="169"/>
      <c r="EQ43" s="169"/>
      <c r="ER43" s="164"/>
      <c r="ES43" s="169"/>
      <c r="ET43" s="169"/>
      <c r="EU43" s="164"/>
      <c r="EV43" s="169"/>
      <c r="EW43" s="169"/>
      <c r="EX43" s="164"/>
      <c r="EY43" s="169"/>
      <c r="EZ43" s="169"/>
      <c r="FA43" s="164"/>
      <c r="FB43" s="169"/>
      <c r="FC43" s="169"/>
      <c r="FD43" s="164"/>
    </row>
    <row r="44" spans="1:160">
      <c r="A44" s="162" t="s">
        <v>326</v>
      </c>
      <c r="B44" s="163">
        <v>10678</v>
      </c>
      <c r="C44" s="162" t="s">
        <v>176</v>
      </c>
      <c r="D44" s="162" t="s">
        <v>512</v>
      </c>
      <c r="E44" s="162" t="s">
        <v>27</v>
      </c>
      <c r="F44" s="162" t="s">
        <v>27</v>
      </c>
      <c r="G44" s="162" t="s">
        <v>356</v>
      </c>
      <c r="H44" s="162" t="s">
        <v>356</v>
      </c>
      <c r="I44" s="163">
        <v>202</v>
      </c>
      <c r="J44" s="163">
        <v>2047</v>
      </c>
      <c r="K44" s="163">
        <v>10.133663366336634</v>
      </c>
      <c r="L44" s="162" t="s">
        <v>333</v>
      </c>
      <c r="M44" s="165">
        <v>2.1175879876905754E-2</v>
      </c>
      <c r="N44" s="165">
        <v>6.5769740155676463E-3</v>
      </c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5">
        <v>4.1058702075333336E-3</v>
      </c>
      <c r="Z44" s="165">
        <v>4.1607506509013535E-2</v>
      </c>
      <c r="AA44" s="164"/>
      <c r="AB44" s="164"/>
      <c r="AC44" s="165">
        <v>4.1058702075333336E-3</v>
      </c>
      <c r="AD44" s="165">
        <v>4.1607506509013535E-2</v>
      </c>
      <c r="AE44" s="165">
        <v>1.5625814098616898E-2</v>
      </c>
      <c r="AF44" s="165">
        <v>0.15834673990034054</v>
      </c>
      <c r="AG44" s="164"/>
      <c r="AH44" s="164"/>
      <c r="AI44" s="164"/>
      <c r="AJ44" s="164"/>
      <c r="AK44" s="273">
        <v>1.5625814098616898E-2</v>
      </c>
      <c r="AL44" s="165">
        <v>0.15834673990034054</v>
      </c>
      <c r="AM44" s="165">
        <v>5.6230362407487695E-5</v>
      </c>
      <c r="AN44" s="165">
        <v>5.6981956360459068E-4</v>
      </c>
      <c r="AO44" s="164"/>
      <c r="AP44" s="164"/>
      <c r="AQ44" s="164"/>
      <c r="AR44" s="164"/>
      <c r="AS44" s="247">
        <v>5.6230362407487695E-5</v>
      </c>
      <c r="AT44" s="247">
        <v>5.6981956360459068E-4</v>
      </c>
      <c r="AU44" s="165">
        <v>0.15393333333333331</v>
      </c>
      <c r="AV44" s="165">
        <v>1.5599085808580857</v>
      </c>
      <c r="AW44" s="164"/>
      <c r="AX44" s="164"/>
      <c r="AY44" s="164"/>
      <c r="AZ44" s="164"/>
      <c r="BA44" s="167"/>
      <c r="BB44" s="167"/>
      <c r="BC44" s="163">
        <v>0.15393333333333331</v>
      </c>
      <c r="BD44" s="163">
        <v>1.5599085808580857</v>
      </c>
      <c r="BE44" s="162" t="s">
        <v>342</v>
      </c>
      <c r="BF44" s="162" t="s">
        <v>357</v>
      </c>
      <c r="BG44" s="166">
        <v>36557</v>
      </c>
      <c r="BH44" s="162" t="s">
        <v>334</v>
      </c>
      <c r="BI44" s="162" t="s">
        <v>362</v>
      </c>
      <c r="BJ44" s="166">
        <v>36557</v>
      </c>
      <c r="BK44" s="162" t="s">
        <v>336</v>
      </c>
      <c r="BL44" s="162" t="s">
        <v>336</v>
      </c>
      <c r="BM44" s="167"/>
      <c r="BN44" s="162" t="s">
        <v>336</v>
      </c>
      <c r="BO44" s="162" t="s">
        <v>336</v>
      </c>
      <c r="BP44" s="164"/>
      <c r="BQ44" s="162" t="s">
        <v>336</v>
      </c>
      <c r="BR44" s="162" t="s">
        <v>336</v>
      </c>
      <c r="BS44" s="164"/>
      <c r="BT44" s="162" t="s">
        <v>336</v>
      </c>
      <c r="BU44" s="162" t="s">
        <v>336</v>
      </c>
      <c r="BV44" s="164"/>
      <c r="BW44" s="162" t="s">
        <v>336</v>
      </c>
      <c r="BX44" s="162" t="s">
        <v>336</v>
      </c>
      <c r="BY44" s="164"/>
      <c r="BZ44" s="162" t="s">
        <v>336</v>
      </c>
      <c r="CA44" s="162" t="s">
        <v>336</v>
      </c>
      <c r="CB44" s="164"/>
      <c r="CC44" s="162" t="s">
        <v>336</v>
      </c>
      <c r="CD44" s="162" t="s">
        <v>336</v>
      </c>
      <c r="CE44" s="164"/>
      <c r="CF44" s="162" t="s">
        <v>336</v>
      </c>
      <c r="CG44" s="162" t="s">
        <v>336</v>
      </c>
      <c r="CH44" s="164"/>
      <c r="CI44" s="162" t="s">
        <v>336</v>
      </c>
      <c r="CJ44" s="162" t="s">
        <v>336</v>
      </c>
      <c r="CK44" s="164"/>
      <c r="CL44" s="162" t="s">
        <v>336</v>
      </c>
      <c r="CM44" s="162" t="s">
        <v>336</v>
      </c>
      <c r="CN44" s="164"/>
      <c r="DE44" s="46"/>
      <c r="DF44" s="46"/>
      <c r="DW44" s="46"/>
    </row>
    <row r="45" spans="1:160">
      <c r="A45" s="162" t="s">
        <v>326</v>
      </c>
      <c r="B45" s="163">
        <v>6041</v>
      </c>
      <c r="C45" s="162" t="s">
        <v>96</v>
      </c>
      <c r="D45" s="162" t="s">
        <v>435</v>
      </c>
      <c r="E45" s="162" t="s">
        <v>539</v>
      </c>
      <c r="F45" s="162" t="s">
        <v>374</v>
      </c>
      <c r="G45" s="162" t="s">
        <v>356</v>
      </c>
      <c r="H45" s="162" t="s">
        <v>356</v>
      </c>
      <c r="I45" s="163">
        <v>300</v>
      </c>
      <c r="J45" s="163">
        <v>2500</v>
      </c>
      <c r="K45" s="163">
        <v>8.3333333333333339</v>
      </c>
      <c r="L45" s="162" t="s">
        <v>333</v>
      </c>
      <c r="M45" s="164"/>
      <c r="N45" s="164"/>
      <c r="O45" s="165">
        <v>2.7553590737525559E-4</v>
      </c>
      <c r="P45" s="165">
        <v>2.2961325614604634E-3</v>
      </c>
      <c r="Q45" s="164"/>
      <c r="R45" s="164"/>
      <c r="S45" s="164"/>
      <c r="T45" s="164"/>
      <c r="U45" s="165">
        <v>2.7553590737525559E-4</v>
      </c>
      <c r="V45" s="165">
        <v>2.2961325614604634E-3</v>
      </c>
      <c r="W45" s="164"/>
      <c r="X45" s="164"/>
      <c r="Y45" s="165">
        <v>1.1666666666666668E-3</v>
      </c>
      <c r="Z45" s="165">
        <v>9.7222222222222241E-3</v>
      </c>
      <c r="AA45" s="164"/>
      <c r="AB45" s="164"/>
      <c r="AC45" s="165">
        <v>1.1666666666666668E-3</v>
      </c>
      <c r="AD45" s="165">
        <v>9.7222222222222241E-3</v>
      </c>
      <c r="AE45" s="165">
        <v>7.5132547271338502E-5</v>
      </c>
      <c r="AF45" s="165">
        <v>6.2610456059448755E-4</v>
      </c>
      <c r="AG45" s="165">
        <v>7.3333333333333331E-5</v>
      </c>
      <c r="AH45" s="165">
        <v>6.111111111111111E-4</v>
      </c>
      <c r="AI45" s="164"/>
      <c r="AJ45" s="164"/>
      <c r="AK45" s="273">
        <v>7.3333333333333331E-5</v>
      </c>
      <c r="AL45" s="165">
        <v>6.111111111111111E-4</v>
      </c>
      <c r="AM45" s="165">
        <v>5.740331403651157E-5</v>
      </c>
      <c r="AN45" s="165">
        <v>4.7836095030426312E-4</v>
      </c>
      <c r="AO45" s="165">
        <v>5.6666666666666671E-5</v>
      </c>
      <c r="AP45" s="165">
        <v>4.7222222222222229E-4</v>
      </c>
      <c r="AQ45" s="164"/>
      <c r="AR45" s="164"/>
      <c r="AS45" s="247">
        <v>5.6666666666666671E-5</v>
      </c>
      <c r="AT45" s="247">
        <v>4.7222222222222229E-4</v>
      </c>
      <c r="AU45" s="165">
        <v>0.28070000000000006</v>
      </c>
      <c r="AV45" s="165">
        <v>2.3391666666666673</v>
      </c>
      <c r="AW45" s="164"/>
      <c r="AX45" s="164"/>
      <c r="AY45" s="164"/>
      <c r="AZ45" s="164"/>
      <c r="BA45" s="167"/>
      <c r="BB45" s="167"/>
      <c r="BC45" s="163">
        <v>0.28070000000000006</v>
      </c>
      <c r="BD45" s="163">
        <v>2.3391666666666673</v>
      </c>
      <c r="BE45" s="162" t="s">
        <v>342</v>
      </c>
      <c r="BF45" s="162" t="s">
        <v>357</v>
      </c>
      <c r="BG45" s="166">
        <v>38412</v>
      </c>
      <c r="BH45" s="162" t="s">
        <v>345</v>
      </c>
      <c r="BI45" s="162" t="s">
        <v>470</v>
      </c>
      <c r="BJ45" s="166">
        <v>38412</v>
      </c>
      <c r="BK45" s="162" t="s">
        <v>334</v>
      </c>
      <c r="BL45" s="162" t="s">
        <v>362</v>
      </c>
      <c r="BM45" s="166">
        <v>38412</v>
      </c>
      <c r="BN45" s="162" t="s">
        <v>336</v>
      </c>
      <c r="BO45" s="162" t="s">
        <v>336</v>
      </c>
      <c r="BP45" s="164"/>
      <c r="BQ45" s="162" t="s">
        <v>336</v>
      </c>
      <c r="BR45" s="162" t="s">
        <v>336</v>
      </c>
      <c r="BS45" s="164"/>
      <c r="BT45" s="162" t="s">
        <v>336</v>
      </c>
      <c r="BU45" s="162" t="s">
        <v>336</v>
      </c>
      <c r="BV45" s="164"/>
      <c r="BW45" s="162" t="s">
        <v>336</v>
      </c>
      <c r="BX45" s="162" t="s">
        <v>336</v>
      </c>
      <c r="BY45" s="164"/>
      <c r="BZ45" s="162" t="s">
        <v>336</v>
      </c>
      <c r="CA45" s="162" t="s">
        <v>336</v>
      </c>
      <c r="CB45" s="164"/>
      <c r="CC45" s="162" t="s">
        <v>336</v>
      </c>
      <c r="CD45" s="162" t="s">
        <v>336</v>
      </c>
      <c r="CE45" s="164"/>
      <c r="CF45" s="162" t="s">
        <v>336</v>
      </c>
      <c r="CG45" s="162" t="s">
        <v>336</v>
      </c>
      <c r="CH45" s="164"/>
      <c r="CI45" s="162" t="s">
        <v>336</v>
      </c>
      <c r="CJ45" s="162" t="s">
        <v>336</v>
      </c>
      <c r="CK45" s="164"/>
      <c r="CL45" s="162" t="s">
        <v>336</v>
      </c>
      <c r="CM45" s="162" t="s">
        <v>336</v>
      </c>
      <c r="CN45" s="164"/>
      <c r="CS45" s="46"/>
      <c r="CT45" s="46"/>
      <c r="CY45" s="46"/>
      <c r="CZ45" s="46"/>
      <c r="DU45" s="46"/>
      <c r="DV45" s="46"/>
      <c r="DX45" s="46"/>
      <c r="DY45" s="46"/>
      <c r="EA45" s="46"/>
      <c r="EB45" s="46"/>
      <c r="ED45" s="46"/>
      <c r="EE45" s="46"/>
      <c r="EG45" s="46"/>
      <c r="EH45" s="46"/>
      <c r="EJ45" s="46"/>
      <c r="EK45" s="46"/>
      <c r="EM45" s="46"/>
      <c r="EN45" s="46"/>
      <c r="EP45" s="46"/>
      <c r="EQ45" s="46"/>
      <c r="ES45" s="46"/>
      <c r="ET45" s="46"/>
      <c r="EV45" s="46"/>
      <c r="EW45" s="46"/>
      <c r="EY45" s="46"/>
      <c r="EZ45" s="46"/>
      <c r="FB45" s="46"/>
      <c r="FC45" s="46"/>
    </row>
    <row r="46" spans="1:160">
      <c r="A46" s="162" t="s">
        <v>326</v>
      </c>
      <c r="B46" s="163">
        <v>56068</v>
      </c>
      <c r="C46" s="162" t="s">
        <v>99</v>
      </c>
      <c r="D46" s="162" t="s">
        <v>359</v>
      </c>
      <c r="E46" s="162" t="s">
        <v>360</v>
      </c>
      <c r="F46" s="162" t="s">
        <v>339</v>
      </c>
      <c r="G46" s="162" t="s">
        <v>330</v>
      </c>
      <c r="H46" s="162" t="s">
        <v>361</v>
      </c>
      <c r="I46" s="163">
        <v>677</v>
      </c>
      <c r="J46" s="163">
        <v>6515</v>
      </c>
      <c r="K46" s="163">
        <v>9.6233382570162487</v>
      </c>
      <c r="L46" s="162" t="s">
        <v>333</v>
      </c>
      <c r="M46" s="165">
        <v>9.2235243265966618E-2</v>
      </c>
      <c r="N46" s="165">
        <v>3.6897562916481815E-3</v>
      </c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5">
        <v>1.6666666666666666E-4</v>
      </c>
      <c r="Z46" s="165">
        <v>1.6038897095027082E-3</v>
      </c>
      <c r="AA46" s="164"/>
      <c r="AB46" s="164"/>
      <c r="AC46" s="165">
        <v>1.6666666666666666E-4</v>
      </c>
      <c r="AD46" s="165">
        <v>1.6038897095027082E-3</v>
      </c>
      <c r="AE46" s="165">
        <v>7.6400778323059757E-5</v>
      </c>
      <c r="AF46" s="165">
        <v>7.3523053290211872E-4</v>
      </c>
      <c r="AG46" s="164"/>
      <c r="AH46" s="164"/>
      <c r="AI46" s="164"/>
      <c r="AJ46" s="164"/>
      <c r="AK46" s="273">
        <v>7.6400778323059757E-5</v>
      </c>
      <c r="AL46" s="165">
        <v>7.3523053290211872E-4</v>
      </c>
      <c r="AM46" s="165">
        <v>5.7205829835858556E-5</v>
      </c>
      <c r="AN46" s="165">
        <v>5.5051105078377915E-4</v>
      </c>
      <c r="AO46" s="164"/>
      <c r="AP46" s="164"/>
      <c r="AQ46" s="164"/>
      <c r="AR46" s="164"/>
      <c r="AS46" s="247">
        <v>5.7205829835858556E-5</v>
      </c>
      <c r="AT46" s="247">
        <v>5.5051105078377915E-4</v>
      </c>
      <c r="AU46" s="164"/>
      <c r="AV46" s="164"/>
      <c r="AW46" s="164"/>
      <c r="AX46" s="164"/>
      <c r="AY46" s="165">
        <v>8.9999999999999993E-3</v>
      </c>
      <c r="AZ46" s="165">
        <v>8.6610044313146228E-2</v>
      </c>
      <c r="BA46" s="167"/>
      <c r="BB46" s="167"/>
      <c r="BC46" s="163">
        <v>8.9999999999999993E-3</v>
      </c>
      <c r="BD46" s="163">
        <v>8.6610044313146228E-2</v>
      </c>
      <c r="BE46" s="162" t="s">
        <v>342</v>
      </c>
      <c r="BF46" s="162" t="s">
        <v>343</v>
      </c>
      <c r="BG46" s="166">
        <v>40087</v>
      </c>
      <c r="BH46" s="162" t="s">
        <v>334</v>
      </c>
      <c r="BI46" s="162" t="s">
        <v>362</v>
      </c>
      <c r="BJ46" s="166">
        <v>40087</v>
      </c>
      <c r="BK46" s="162" t="s">
        <v>345</v>
      </c>
      <c r="BL46" s="162" t="s">
        <v>363</v>
      </c>
      <c r="BM46" s="166">
        <v>40087</v>
      </c>
      <c r="BN46" s="162" t="s">
        <v>364</v>
      </c>
      <c r="BO46" s="162" t="s">
        <v>365</v>
      </c>
      <c r="BP46" s="172">
        <v>40087</v>
      </c>
      <c r="BQ46" s="162" t="s">
        <v>336</v>
      </c>
      <c r="BR46" s="162" t="s">
        <v>336</v>
      </c>
      <c r="BS46" s="164"/>
      <c r="BT46" s="162" t="s">
        <v>336</v>
      </c>
      <c r="BU46" s="162" t="s">
        <v>336</v>
      </c>
      <c r="BV46" s="164"/>
      <c r="BW46" s="162" t="s">
        <v>336</v>
      </c>
      <c r="BX46" s="162" t="s">
        <v>336</v>
      </c>
      <c r="BY46" s="164"/>
      <c r="BZ46" s="162" t="s">
        <v>336</v>
      </c>
      <c r="CA46" s="162" t="s">
        <v>336</v>
      </c>
      <c r="CB46" s="164"/>
      <c r="CC46" s="162" t="s">
        <v>336</v>
      </c>
      <c r="CD46" s="162" t="s">
        <v>336</v>
      </c>
      <c r="CE46" s="164"/>
      <c r="CF46" s="162" t="s">
        <v>336</v>
      </c>
      <c r="CG46" s="162" t="s">
        <v>336</v>
      </c>
      <c r="CH46" s="164"/>
      <c r="CI46" s="162" t="s">
        <v>336</v>
      </c>
      <c r="CJ46" s="162" t="s">
        <v>336</v>
      </c>
      <c r="CK46" s="164"/>
      <c r="CL46" s="162" t="s">
        <v>336</v>
      </c>
      <c r="CM46" s="162" t="s">
        <v>336</v>
      </c>
      <c r="CN46" s="164"/>
      <c r="CO46" s="164"/>
      <c r="CP46" s="164"/>
      <c r="DU46" s="46"/>
      <c r="DV46" s="46"/>
      <c r="DX46" s="46"/>
      <c r="DY46" s="46"/>
      <c r="EA46" s="46"/>
      <c r="EB46" s="46"/>
      <c r="ED46" s="46"/>
      <c r="EE46" s="46"/>
      <c r="EG46" s="46"/>
      <c r="EH46" s="46"/>
      <c r="EJ46" s="46"/>
      <c r="EK46" s="46"/>
      <c r="EM46" s="46"/>
      <c r="EN46" s="46"/>
      <c r="EP46" s="46"/>
      <c r="EQ46" s="46"/>
      <c r="ES46" s="46"/>
      <c r="ET46" s="46"/>
      <c r="EV46" s="46"/>
      <c r="EW46" s="46"/>
      <c r="EY46" s="46"/>
      <c r="EZ46" s="46"/>
      <c r="FB46" s="46"/>
      <c r="FC46" s="46"/>
    </row>
    <row r="47" spans="1:160">
      <c r="A47" s="162" t="s">
        <v>326</v>
      </c>
      <c r="B47" s="163">
        <v>703</v>
      </c>
      <c r="C47" s="162" t="s">
        <v>109</v>
      </c>
      <c r="D47" s="162" t="s">
        <v>395</v>
      </c>
      <c r="E47" s="162" t="s">
        <v>24</v>
      </c>
      <c r="F47" s="162" t="s">
        <v>386</v>
      </c>
      <c r="G47" s="162" t="s">
        <v>330</v>
      </c>
      <c r="H47" s="162" t="s">
        <v>350</v>
      </c>
      <c r="I47" s="163">
        <v>933</v>
      </c>
      <c r="J47" s="163">
        <v>8887.7430000000004</v>
      </c>
      <c r="K47" s="163">
        <v>9.5259839228295817</v>
      </c>
      <c r="L47" s="162" t="s">
        <v>333</v>
      </c>
      <c r="M47" s="163">
        <v>0.11636286470232371</v>
      </c>
      <c r="N47" s="163">
        <v>4.7039593453851482E-3</v>
      </c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3">
        <v>1.0833333333333332E-5</v>
      </c>
      <c r="Z47" s="163">
        <v>1.0319815916398712E-4</v>
      </c>
      <c r="AA47" s="164"/>
      <c r="AB47" s="164"/>
      <c r="AC47" s="163">
        <v>1.0833333333333332E-5</v>
      </c>
      <c r="AD47" s="163">
        <v>1.0319815916398712E-4</v>
      </c>
      <c r="AE47" s="163">
        <v>1.1939149442247827E-4</v>
      </c>
      <c r="AF47" s="163">
        <v>1.1373214563911256E-3</v>
      </c>
      <c r="AG47" s="164"/>
      <c r="AH47" s="164"/>
      <c r="AI47" s="164"/>
      <c r="AJ47" s="164"/>
      <c r="AK47" s="274">
        <v>1.1939149442247827E-4</v>
      </c>
      <c r="AL47" s="163">
        <v>1.1373214563911256E-3</v>
      </c>
      <c r="AM47" s="163">
        <v>5.7473891557784769E-5</v>
      </c>
      <c r="AN47" s="163">
        <v>5.4749536696190851E-4</v>
      </c>
      <c r="AO47" s="164"/>
      <c r="AP47" s="164"/>
      <c r="AQ47" s="164"/>
      <c r="AR47" s="164"/>
      <c r="AS47" s="248">
        <v>5.7473891557784769E-5</v>
      </c>
      <c r="AT47" s="248">
        <v>5.4749536696190851E-4</v>
      </c>
      <c r="AU47" s="165">
        <v>5.3933333333333347E-2</v>
      </c>
      <c r="AV47" s="165">
        <v>0.51376806623794224</v>
      </c>
      <c r="AW47" s="164"/>
      <c r="AX47" s="164"/>
      <c r="AY47" s="164"/>
      <c r="AZ47" s="164"/>
      <c r="BA47" s="164"/>
      <c r="BB47" s="164"/>
      <c r="BC47" s="165">
        <v>5.3933333333333347E-2</v>
      </c>
      <c r="BD47" s="165">
        <v>0.51376806623794224</v>
      </c>
      <c r="BE47" s="162" t="s">
        <v>342</v>
      </c>
      <c r="BF47" s="162" t="s">
        <v>343</v>
      </c>
      <c r="BG47" s="166">
        <v>37742</v>
      </c>
      <c r="BH47" s="162" t="s">
        <v>334</v>
      </c>
      <c r="BI47" s="162" t="s">
        <v>344</v>
      </c>
      <c r="BJ47" s="166">
        <v>27699</v>
      </c>
      <c r="BK47" s="162" t="s">
        <v>345</v>
      </c>
      <c r="BL47" s="162" t="s">
        <v>363</v>
      </c>
      <c r="BM47" s="166">
        <v>39783</v>
      </c>
      <c r="BN47" s="162" t="s">
        <v>336</v>
      </c>
      <c r="BO47" s="162" t="s">
        <v>336</v>
      </c>
      <c r="BP47" s="167"/>
      <c r="BQ47" s="162" t="s">
        <v>336</v>
      </c>
      <c r="BR47" s="162" t="s">
        <v>336</v>
      </c>
      <c r="BS47" s="164"/>
      <c r="BT47" s="162" t="s">
        <v>336</v>
      </c>
      <c r="BU47" s="162" t="s">
        <v>336</v>
      </c>
      <c r="BV47" s="164"/>
      <c r="BW47" s="162" t="s">
        <v>336</v>
      </c>
      <c r="BX47" s="162" t="s">
        <v>336</v>
      </c>
      <c r="BY47" s="164"/>
      <c r="BZ47" s="162" t="s">
        <v>336</v>
      </c>
      <c r="CA47" s="162" t="s">
        <v>336</v>
      </c>
      <c r="CB47" s="164"/>
      <c r="CC47" s="162" t="s">
        <v>336</v>
      </c>
      <c r="CD47" s="162" t="s">
        <v>336</v>
      </c>
      <c r="CE47" s="164"/>
      <c r="CF47" s="162" t="s">
        <v>336</v>
      </c>
      <c r="CG47" s="162" t="s">
        <v>336</v>
      </c>
      <c r="CH47" s="164"/>
      <c r="CI47" s="162" t="s">
        <v>336</v>
      </c>
      <c r="CJ47" s="162" t="s">
        <v>336</v>
      </c>
      <c r="CK47" s="164"/>
      <c r="CL47" s="162" t="s">
        <v>336</v>
      </c>
      <c r="CM47" s="162" t="s">
        <v>336</v>
      </c>
      <c r="CN47" s="164"/>
      <c r="CS47" s="46"/>
      <c r="CT47" s="46"/>
      <c r="CY47" s="46"/>
      <c r="CZ47" s="46"/>
      <c r="DU47" s="46"/>
      <c r="DV47" s="46"/>
      <c r="DX47" s="46"/>
      <c r="DY47" s="46"/>
      <c r="EA47" s="46"/>
      <c r="EB47" s="46"/>
      <c r="ED47" s="46"/>
      <c r="EE47" s="46"/>
      <c r="EG47" s="46"/>
      <c r="EH47" s="46"/>
      <c r="EJ47" s="46"/>
      <c r="EK47" s="46"/>
      <c r="EM47" s="46"/>
      <c r="EN47" s="46"/>
      <c r="EP47" s="46"/>
      <c r="EQ47" s="46"/>
      <c r="ES47" s="46"/>
      <c r="ET47" s="46"/>
      <c r="EV47" s="46"/>
      <c r="EW47" s="46"/>
      <c r="EY47" s="46"/>
      <c r="EZ47" s="46"/>
      <c r="FB47" s="46"/>
      <c r="FC47" s="46"/>
    </row>
    <row r="48" spans="1:160">
      <c r="A48" s="162" t="s">
        <v>326</v>
      </c>
      <c r="B48" s="163">
        <v>4941</v>
      </c>
      <c r="C48" s="162" t="s">
        <v>90</v>
      </c>
      <c r="D48" s="162" t="s">
        <v>424</v>
      </c>
      <c r="E48" s="162" t="s">
        <v>481</v>
      </c>
      <c r="F48" s="162" t="s">
        <v>374</v>
      </c>
      <c r="G48" s="162" t="s">
        <v>330</v>
      </c>
      <c r="H48" s="162" t="s">
        <v>350</v>
      </c>
      <c r="I48" s="163">
        <v>812</v>
      </c>
      <c r="J48" s="163">
        <v>7450</v>
      </c>
      <c r="K48" s="163">
        <v>9.1748768472906406</v>
      </c>
      <c r="L48" s="162" t="s">
        <v>333</v>
      </c>
      <c r="M48" s="163">
        <v>8.3111702127659575E-4</v>
      </c>
      <c r="N48" s="163">
        <v>5.6515957446808514E-3</v>
      </c>
      <c r="O48" s="165">
        <v>3.4737066285337771E-4</v>
      </c>
      <c r="P48" s="165">
        <v>3.1870830520414582E-3</v>
      </c>
      <c r="Q48" s="164"/>
      <c r="R48" s="164"/>
      <c r="S48" s="164"/>
      <c r="T48" s="164"/>
      <c r="U48" s="165">
        <v>3.4737066285337771E-4</v>
      </c>
      <c r="V48" s="165">
        <v>3.1870830520414582E-3</v>
      </c>
      <c r="W48" s="164"/>
      <c r="X48" s="164"/>
      <c r="Y48" s="163">
        <v>8.3333333333333339E-4</v>
      </c>
      <c r="Z48" s="163">
        <v>7.6457307060755339E-3</v>
      </c>
      <c r="AA48" s="164"/>
      <c r="AB48" s="164"/>
      <c r="AC48" s="163">
        <v>8.3333333333333339E-4</v>
      </c>
      <c r="AD48" s="163">
        <v>7.6457307060755339E-3</v>
      </c>
      <c r="AE48" s="163">
        <v>9.3828093167331065E-5</v>
      </c>
      <c r="AF48" s="163">
        <v>8.6086119962637498E-4</v>
      </c>
      <c r="AG48" s="165">
        <v>9.6666666666666667E-5</v>
      </c>
      <c r="AH48" s="165">
        <v>8.8690476190476193E-4</v>
      </c>
      <c r="AI48" s="164"/>
      <c r="AJ48" s="164"/>
      <c r="AK48" s="274">
        <v>9.3828093167331065E-5</v>
      </c>
      <c r="AL48" s="163">
        <v>8.6086119962637498E-4</v>
      </c>
      <c r="AM48" s="163">
        <v>5.7895110475562963E-5</v>
      </c>
      <c r="AN48" s="163">
        <v>5.3118050867357648E-4</v>
      </c>
      <c r="AO48" s="165">
        <v>6.0000000000000002E-5</v>
      </c>
      <c r="AP48" s="165">
        <v>5.5049261083743844E-4</v>
      </c>
      <c r="AQ48" s="164"/>
      <c r="AR48" s="164"/>
      <c r="AS48" s="248">
        <v>5.7895110475562963E-5</v>
      </c>
      <c r="AT48" s="248">
        <v>5.3118050867357648E-4</v>
      </c>
      <c r="AU48" s="167"/>
      <c r="AV48" s="167"/>
      <c r="AW48" s="164"/>
      <c r="AX48" s="164"/>
      <c r="AY48" s="164"/>
      <c r="AZ48" s="164"/>
      <c r="BA48" s="164"/>
      <c r="BB48" s="164"/>
      <c r="BC48" s="167"/>
      <c r="BD48" s="167"/>
      <c r="BE48" s="162" t="s">
        <v>334</v>
      </c>
      <c r="BF48" s="162" t="s">
        <v>387</v>
      </c>
      <c r="BG48" s="166">
        <v>27881</v>
      </c>
      <c r="BH48" s="162" t="s">
        <v>345</v>
      </c>
      <c r="BI48" s="162" t="s">
        <v>363</v>
      </c>
      <c r="BJ48" s="166">
        <v>35521</v>
      </c>
      <c r="BK48" s="162" t="s">
        <v>336</v>
      </c>
      <c r="BL48" s="162" t="s">
        <v>336</v>
      </c>
      <c r="BM48" s="167"/>
      <c r="BN48" s="162" t="s">
        <v>336</v>
      </c>
      <c r="BO48" s="162" t="s">
        <v>336</v>
      </c>
      <c r="BP48" s="164"/>
      <c r="BQ48" s="162" t="s">
        <v>336</v>
      </c>
      <c r="BR48" s="162" t="s">
        <v>336</v>
      </c>
      <c r="BS48" s="164"/>
      <c r="BT48" s="162" t="s">
        <v>336</v>
      </c>
      <c r="BU48" s="162" t="s">
        <v>336</v>
      </c>
      <c r="BV48" s="164"/>
      <c r="BW48" s="162" t="s">
        <v>336</v>
      </c>
      <c r="BX48" s="162" t="s">
        <v>336</v>
      </c>
      <c r="BY48" s="164"/>
      <c r="BZ48" s="162" t="s">
        <v>336</v>
      </c>
      <c r="CA48" s="162" t="s">
        <v>336</v>
      </c>
      <c r="CB48" s="164"/>
      <c r="CC48" s="162" t="s">
        <v>336</v>
      </c>
      <c r="CD48" s="162" t="s">
        <v>336</v>
      </c>
      <c r="CE48" s="164"/>
      <c r="CF48" s="162" t="s">
        <v>336</v>
      </c>
      <c r="CG48" s="162" t="s">
        <v>336</v>
      </c>
      <c r="CH48" s="164"/>
      <c r="CI48" s="162" t="s">
        <v>336</v>
      </c>
      <c r="CJ48" s="162" t="s">
        <v>336</v>
      </c>
      <c r="CK48" s="164"/>
      <c r="CL48" s="162" t="s">
        <v>336</v>
      </c>
      <c r="CM48" s="162" t="s">
        <v>336</v>
      </c>
      <c r="CN48" s="164"/>
      <c r="CS48" s="46"/>
      <c r="CT48" s="46"/>
      <c r="CY48" s="46"/>
      <c r="CZ48" s="46"/>
      <c r="DE48" s="46"/>
      <c r="DF48" s="46"/>
      <c r="DW48" s="46"/>
    </row>
    <row r="49" spans="1:188">
      <c r="A49" s="162" t="s">
        <v>326</v>
      </c>
      <c r="B49" s="163">
        <v>2378</v>
      </c>
      <c r="C49" s="162" t="s">
        <v>19</v>
      </c>
      <c r="D49" s="162" t="s">
        <v>463</v>
      </c>
      <c r="E49" s="162" t="s">
        <v>558</v>
      </c>
      <c r="F49" s="162" t="s">
        <v>329</v>
      </c>
      <c r="G49" s="162" t="s">
        <v>330</v>
      </c>
      <c r="H49" s="162" t="s">
        <v>340</v>
      </c>
      <c r="I49" s="163">
        <v>167.3</v>
      </c>
      <c r="J49" s="163">
        <v>1600</v>
      </c>
      <c r="K49" s="163">
        <v>9.5636580992229518</v>
      </c>
      <c r="L49" s="162" t="s">
        <v>333</v>
      </c>
      <c r="M49" s="163">
        <v>6.7182495896360425E-2</v>
      </c>
      <c r="N49" s="167"/>
      <c r="O49" s="165">
        <v>3.5703414619097621E-4</v>
      </c>
      <c r="P49" s="165">
        <v>3.4145525039184811E-3</v>
      </c>
      <c r="Q49" s="164"/>
      <c r="R49" s="164"/>
      <c r="S49" s="164"/>
      <c r="T49" s="164"/>
      <c r="U49" s="165">
        <v>3.5703414619097621E-4</v>
      </c>
      <c r="V49" s="165">
        <v>3.4145525039184811E-3</v>
      </c>
      <c r="W49" s="164"/>
      <c r="X49" s="164"/>
      <c r="Y49" s="163">
        <v>9.5E-4</v>
      </c>
      <c r="Z49" s="163">
        <v>9.0854751942618037E-3</v>
      </c>
      <c r="AA49" s="164"/>
      <c r="AB49" s="164"/>
      <c r="AC49" s="163">
        <v>9.5E-4</v>
      </c>
      <c r="AD49" s="163">
        <v>9.0854751942618037E-3</v>
      </c>
      <c r="AE49" s="163">
        <v>1.0115967475410994E-3</v>
      </c>
      <c r="AF49" s="163">
        <v>9.6745654277690298E-3</v>
      </c>
      <c r="AG49" s="165">
        <v>1E-3</v>
      </c>
      <c r="AH49" s="165">
        <v>9.563658099222952E-3</v>
      </c>
      <c r="AI49" s="165">
        <v>4.0494900932400938E-4</v>
      </c>
      <c r="AJ49" s="165">
        <v>3.872793872793873E-3</v>
      </c>
      <c r="AK49" s="274">
        <v>4.0494900932400938E-4</v>
      </c>
      <c r="AL49" s="163">
        <v>3.872793872793873E-3</v>
      </c>
      <c r="AM49" s="163">
        <v>5.9505691031829381E-5</v>
      </c>
      <c r="AN49" s="163">
        <v>5.6909208398641363E-4</v>
      </c>
      <c r="AO49" s="165">
        <v>1E-4</v>
      </c>
      <c r="AP49" s="165">
        <v>9.5636580992229528E-4</v>
      </c>
      <c r="AQ49" s="165">
        <v>1.8471663752913753E-4</v>
      </c>
      <c r="AR49" s="165">
        <v>1.7665667665667665E-3</v>
      </c>
      <c r="AS49" s="248">
        <v>5.9505691031829381E-5</v>
      </c>
      <c r="AT49" s="248">
        <v>5.6909208398641363E-4</v>
      </c>
      <c r="AU49" s="167"/>
      <c r="AV49" s="167"/>
      <c r="AW49" s="164"/>
      <c r="AX49" s="164"/>
      <c r="AY49" s="164"/>
      <c r="AZ49" s="164"/>
      <c r="BA49" s="165">
        <v>0.30993224462365587</v>
      </c>
      <c r="BB49" s="165">
        <v>2.9640860215053757</v>
      </c>
      <c r="BC49" s="163">
        <v>0.30993224462365587</v>
      </c>
      <c r="BD49" s="163">
        <v>2.9640860215053757</v>
      </c>
      <c r="BE49" s="162" t="s">
        <v>342</v>
      </c>
      <c r="BF49" s="162" t="s">
        <v>357</v>
      </c>
      <c r="BG49" s="166">
        <v>35947</v>
      </c>
      <c r="BH49" s="162" t="s">
        <v>364</v>
      </c>
      <c r="BI49" s="162" t="s">
        <v>370</v>
      </c>
      <c r="BJ49" s="166">
        <v>39417</v>
      </c>
      <c r="BK49" s="162" t="s">
        <v>334</v>
      </c>
      <c r="BL49" s="162" t="s">
        <v>358</v>
      </c>
      <c r="BM49" s="166">
        <v>28856</v>
      </c>
      <c r="BN49" s="162" t="s">
        <v>345</v>
      </c>
      <c r="BO49" s="162" t="s">
        <v>363</v>
      </c>
      <c r="BP49" s="172">
        <v>34639</v>
      </c>
      <c r="BQ49" s="162" t="s">
        <v>336</v>
      </c>
      <c r="BR49" s="162" t="s">
        <v>336</v>
      </c>
      <c r="BS49" s="164"/>
      <c r="BT49" s="162" t="s">
        <v>336</v>
      </c>
      <c r="BU49" s="162" t="s">
        <v>336</v>
      </c>
      <c r="BV49" s="164"/>
      <c r="BW49" s="162" t="s">
        <v>336</v>
      </c>
      <c r="BX49" s="162" t="s">
        <v>336</v>
      </c>
      <c r="BY49" s="164"/>
      <c r="BZ49" s="162" t="s">
        <v>336</v>
      </c>
      <c r="CA49" s="162" t="s">
        <v>336</v>
      </c>
      <c r="CB49" s="164"/>
      <c r="CC49" s="162" t="s">
        <v>336</v>
      </c>
      <c r="CD49" s="162" t="s">
        <v>336</v>
      </c>
      <c r="CE49" s="164"/>
      <c r="CF49" s="162" t="s">
        <v>336</v>
      </c>
      <c r="CG49" s="162" t="s">
        <v>336</v>
      </c>
      <c r="CH49" s="164"/>
      <c r="CI49" s="162" t="s">
        <v>336</v>
      </c>
      <c r="CJ49" s="162" t="s">
        <v>336</v>
      </c>
      <c r="CK49" s="164"/>
      <c r="CL49" s="162" t="s">
        <v>336</v>
      </c>
      <c r="CM49" s="162" t="s">
        <v>336</v>
      </c>
      <c r="CN49" s="164"/>
    </row>
    <row r="50" spans="1:188">
      <c r="A50" s="162" t="s">
        <v>326</v>
      </c>
      <c r="B50" s="163">
        <v>6170</v>
      </c>
      <c r="C50" s="162" t="s">
        <v>105</v>
      </c>
      <c r="D50" s="162" t="s">
        <v>359</v>
      </c>
      <c r="E50" s="162" t="s">
        <v>694</v>
      </c>
      <c r="F50" s="162" t="s">
        <v>339</v>
      </c>
      <c r="G50" s="162" t="s">
        <v>330</v>
      </c>
      <c r="H50" s="162" t="s">
        <v>393</v>
      </c>
      <c r="I50" s="163">
        <v>655</v>
      </c>
      <c r="J50" s="163">
        <v>6449</v>
      </c>
      <c r="K50" s="163">
        <v>9.8458015267175565</v>
      </c>
      <c r="L50" s="162" t="s">
        <v>341</v>
      </c>
      <c r="M50" s="163">
        <v>4.0028906532045437E-3</v>
      </c>
      <c r="N50" s="163">
        <v>7.4702231334416586E-3</v>
      </c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3">
        <v>1.953333333333333E-4</v>
      </c>
      <c r="Z50" s="163">
        <v>1.9232132315521624E-3</v>
      </c>
      <c r="AA50" s="164"/>
      <c r="AB50" s="164"/>
      <c r="AC50" s="163">
        <v>1.953333333333333E-4</v>
      </c>
      <c r="AD50" s="163">
        <v>1.9232132315521624E-3</v>
      </c>
      <c r="AE50" s="163">
        <v>9.6555893080218014E-5</v>
      </c>
      <c r="AF50" s="163">
        <v>9.5067015950278764E-4</v>
      </c>
      <c r="AG50" s="164"/>
      <c r="AH50" s="164"/>
      <c r="AI50" s="164"/>
      <c r="AJ50" s="164"/>
      <c r="AK50" s="274">
        <v>9.6555893080218014E-5</v>
      </c>
      <c r="AL50" s="163">
        <v>9.5067015950278764E-4</v>
      </c>
      <c r="AM50" s="163">
        <v>5.9544349936959351E-5</v>
      </c>
      <c r="AN50" s="163">
        <v>5.8626185151671882E-4</v>
      </c>
      <c r="AO50" s="164"/>
      <c r="AP50" s="164"/>
      <c r="AQ50" s="164"/>
      <c r="AR50" s="164"/>
      <c r="AS50" s="248">
        <v>5.9544349936959351E-5</v>
      </c>
      <c r="AT50" s="248">
        <v>5.8626185151671882E-4</v>
      </c>
      <c r="AU50" s="167"/>
      <c r="AV50" s="167"/>
      <c r="AW50" s="164"/>
      <c r="AX50" s="164"/>
      <c r="AY50" s="164"/>
      <c r="AZ50" s="164"/>
      <c r="BA50" s="164"/>
      <c r="BB50" s="164"/>
      <c r="BC50" s="167"/>
      <c r="BD50" s="167"/>
      <c r="BE50" s="162" t="s">
        <v>342</v>
      </c>
      <c r="BF50" s="162" t="s">
        <v>343</v>
      </c>
      <c r="BG50" s="166">
        <v>39022</v>
      </c>
      <c r="BH50" s="162" t="s">
        <v>334</v>
      </c>
      <c r="BI50" s="162" t="s">
        <v>358</v>
      </c>
      <c r="BJ50" s="166">
        <v>29373</v>
      </c>
      <c r="BK50" s="162" t="s">
        <v>345</v>
      </c>
      <c r="BL50" s="162" t="s">
        <v>363</v>
      </c>
      <c r="BM50" s="172">
        <v>39022</v>
      </c>
      <c r="BN50" s="162" t="s">
        <v>336</v>
      </c>
      <c r="BO50" s="162" t="s">
        <v>336</v>
      </c>
      <c r="BP50" s="164"/>
      <c r="BQ50" s="162" t="s">
        <v>336</v>
      </c>
      <c r="BR50" s="162" t="s">
        <v>336</v>
      </c>
      <c r="BS50" s="164"/>
      <c r="BT50" s="162" t="s">
        <v>336</v>
      </c>
      <c r="BU50" s="162" t="s">
        <v>336</v>
      </c>
      <c r="BV50" s="164"/>
      <c r="BW50" s="162" t="s">
        <v>336</v>
      </c>
      <c r="BX50" s="162" t="s">
        <v>336</v>
      </c>
      <c r="BY50" s="164"/>
      <c r="BZ50" s="162" t="s">
        <v>336</v>
      </c>
      <c r="CA50" s="162" t="s">
        <v>336</v>
      </c>
      <c r="CB50" s="164"/>
      <c r="CC50" s="162" t="s">
        <v>336</v>
      </c>
      <c r="CD50" s="162" t="s">
        <v>336</v>
      </c>
      <c r="CE50" s="164"/>
      <c r="CF50" s="162" t="s">
        <v>336</v>
      </c>
      <c r="CG50" s="162" t="s">
        <v>336</v>
      </c>
      <c r="CH50" s="164"/>
      <c r="CI50" s="162" t="s">
        <v>336</v>
      </c>
      <c r="CJ50" s="162" t="s">
        <v>336</v>
      </c>
      <c r="CK50" s="164"/>
      <c r="CL50" s="162" t="s">
        <v>336</v>
      </c>
      <c r="CM50" s="162" t="s">
        <v>336</v>
      </c>
      <c r="CN50" s="164"/>
    </row>
    <row r="51" spans="1:188">
      <c r="A51" s="162" t="s">
        <v>326</v>
      </c>
      <c r="B51" s="163">
        <v>54755</v>
      </c>
      <c r="C51" s="162" t="s">
        <v>14</v>
      </c>
      <c r="D51" s="162" t="s">
        <v>404</v>
      </c>
      <c r="E51" s="162" t="s">
        <v>700</v>
      </c>
      <c r="F51" s="162" t="s">
        <v>80</v>
      </c>
      <c r="G51" s="162" t="s">
        <v>330</v>
      </c>
      <c r="H51" s="162" t="s">
        <v>331</v>
      </c>
      <c r="I51" s="163">
        <v>50</v>
      </c>
      <c r="J51" s="163">
        <v>560</v>
      </c>
      <c r="K51" s="163">
        <v>11.2</v>
      </c>
      <c r="L51" s="162" t="s">
        <v>333</v>
      </c>
      <c r="M51" s="163">
        <v>7.8934332272022956E-2</v>
      </c>
      <c r="N51" s="163">
        <v>5.4351607763516059E-3</v>
      </c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3">
        <v>8.5933333333333337E-4</v>
      </c>
      <c r="Z51" s="163">
        <v>9.6245333333333325E-3</v>
      </c>
      <c r="AA51" s="164"/>
      <c r="AB51" s="164"/>
      <c r="AC51" s="163">
        <v>8.5933333333333337E-4</v>
      </c>
      <c r="AD51" s="163">
        <v>9.6245333333333325E-3</v>
      </c>
      <c r="AE51" s="163">
        <v>3.2174808236304253E-5</v>
      </c>
      <c r="AF51" s="163">
        <v>3.603578522466076E-4</v>
      </c>
      <c r="AG51" s="164"/>
      <c r="AH51" s="164"/>
      <c r="AI51" s="165">
        <v>4.9199999999999992E-4</v>
      </c>
      <c r="AJ51" s="165">
        <v>5.5103999999999986E-3</v>
      </c>
      <c r="AK51" s="274">
        <v>3.2174808236304253E-5</v>
      </c>
      <c r="AL51" s="163">
        <v>3.603578522466076E-4</v>
      </c>
      <c r="AM51" s="163">
        <v>6.0042992413619909E-5</v>
      </c>
      <c r="AN51" s="163">
        <v>6.7248151503254293E-4</v>
      </c>
      <c r="AO51" s="164"/>
      <c r="AP51" s="164"/>
      <c r="AQ51" s="164"/>
      <c r="AR51" s="164"/>
      <c r="AS51" s="248">
        <v>6.0042992413619909E-5</v>
      </c>
      <c r="AT51" s="248">
        <v>6.7248151503254293E-4</v>
      </c>
      <c r="AU51" s="167"/>
      <c r="AV51" s="167"/>
      <c r="AW51" s="164"/>
      <c r="AX51" s="164"/>
      <c r="AY51" s="164"/>
      <c r="AZ51" s="164"/>
      <c r="BA51" s="164"/>
      <c r="BB51" s="164"/>
      <c r="BC51" s="167"/>
      <c r="BD51" s="167"/>
      <c r="BE51" s="162" t="s">
        <v>342</v>
      </c>
      <c r="BF51" s="162" t="s">
        <v>357</v>
      </c>
      <c r="BG51" s="166">
        <v>34851</v>
      </c>
      <c r="BH51" s="162" t="s">
        <v>345</v>
      </c>
      <c r="BI51" s="162" t="s">
        <v>352</v>
      </c>
      <c r="BJ51" s="166">
        <v>34851</v>
      </c>
      <c r="BK51" s="162" t="s">
        <v>334</v>
      </c>
      <c r="BL51" s="162" t="s">
        <v>362</v>
      </c>
      <c r="BM51" s="172">
        <v>34851</v>
      </c>
      <c r="BN51" s="162" t="s">
        <v>336</v>
      </c>
      <c r="BO51" s="162" t="s">
        <v>336</v>
      </c>
      <c r="BP51" s="164"/>
      <c r="BQ51" s="162" t="s">
        <v>336</v>
      </c>
      <c r="BR51" s="162" t="s">
        <v>336</v>
      </c>
      <c r="BS51" s="164"/>
      <c r="BT51" s="162" t="s">
        <v>336</v>
      </c>
      <c r="BU51" s="162" t="s">
        <v>336</v>
      </c>
      <c r="BV51" s="164"/>
      <c r="BW51" s="162" t="s">
        <v>336</v>
      </c>
      <c r="BX51" s="162" t="s">
        <v>336</v>
      </c>
      <c r="BY51" s="164"/>
      <c r="BZ51" s="162" t="s">
        <v>336</v>
      </c>
      <c r="CA51" s="162" t="s">
        <v>336</v>
      </c>
      <c r="CB51" s="164"/>
      <c r="CC51" s="162" t="s">
        <v>336</v>
      </c>
      <c r="CD51" s="162" t="s">
        <v>336</v>
      </c>
      <c r="CE51" s="164"/>
      <c r="CF51" s="162" t="s">
        <v>336</v>
      </c>
      <c r="CG51" s="162" t="s">
        <v>336</v>
      </c>
      <c r="CH51" s="164"/>
      <c r="CI51" s="162" t="s">
        <v>336</v>
      </c>
      <c r="CJ51" s="162" t="s">
        <v>336</v>
      </c>
      <c r="CK51" s="164"/>
      <c r="CL51" s="162" t="s">
        <v>336</v>
      </c>
      <c r="CM51" s="162" t="s">
        <v>336</v>
      </c>
      <c r="CN51" s="164"/>
    </row>
    <row r="52" spans="1:188">
      <c r="A52" s="162" t="s">
        <v>326</v>
      </c>
      <c r="B52" s="163">
        <v>10673</v>
      </c>
      <c r="C52" s="162" t="s">
        <v>177</v>
      </c>
      <c r="D52" s="162" t="s">
        <v>533</v>
      </c>
      <c r="E52" s="162" t="s">
        <v>338</v>
      </c>
      <c r="F52" s="162" t="s">
        <v>197</v>
      </c>
      <c r="G52" s="162" t="s">
        <v>356</v>
      </c>
      <c r="H52" s="162" t="s">
        <v>356</v>
      </c>
      <c r="I52" s="163">
        <v>101.5</v>
      </c>
      <c r="J52" s="163">
        <v>1021.4</v>
      </c>
      <c r="K52" s="163">
        <v>10.063054187192119</v>
      </c>
      <c r="L52" s="162" t="s">
        <v>333</v>
      </c>
      <c r="M52" s="163">
        <v>5.5140465067110627E-3</v>
      </c>
      <c r="N52" s="163">
        <v>5.1881468016616236E-3</v>
      </c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3">
        <v>1.9472161452333333E-3</v>
      </c>
      <c r="Z52" s="163">
        <v>1.959494158365839E-2</v>
      </c>
      <c r="AA52" s="164"/>
      <c r="AB52" s="164"/>
      <c r="AC52" s="163">
        <v>1.9472161452333333E-3</v>
      </c>
      <c r="AD52" s="163">
        <v>1.959494158365839E-2</v>
      </c>
      <c r="AE52" s="163">
        <v>2.8947442146795023E-3</v>
      </c>
      <c r="AF52" s="163">
        <v>2.9129967890380727E-2</v>
      </c>
      <c r="AG52" s="164"/>
      <c r="AH52" s="164"/>
      <c r="AI52" s="164"/>
      <c r="AJ52" s="164"/>
      <c r="AK52" s="274">
        <v>2.8947442146795023E-3</v>
      </c>
      <c r="AL52" s="163">
        <v>2.9129967890380727E-2</v>
      </c>
      <c r="AM52" s="163">
        <v>6.2111264427120569E-5</v>
      </c>
      <c r="AN52" s="163">
        <v>6.2502901956513254E-4</v>
      </c>
      <c r="AO52" s="164"/>
      <c r="AP52" s="164"/>
      <c r="AQ52" s="164"/>
      <c r="AR52" s="164"/>
      <c r="AS52" s="248">
        <v>6.2111264427120569E-5</v>
      </c>
      <c r="AT52" s="248">
        <v>6.2502901956513254E-4</v>
      </c>
      <c r="AU52" s="163">
        <v>0.22333333333333338</v>
      </c>
      <c r="AV52" s="163">
        <v>2.2474154351395739</v>
      </c>
      <c r="AW52" s="164"/>
      <c r="AX52" s="164"/>
      <c r="AY52" s="164"/>
      <c r="AZ52" s="164"/>
      <c r="BA52" s="164"/>
      <c r="BB52" s="164"/>
      <c r="BC52" s="163">
        <v>0.22333333333333338</v>
      </c>
      <c r="BD52" s="163">
        <v>2.2474154351395739</v>
      </c>
      <c r="BE52" s="162" t="s">
        <v>342</v>
      </c>
      <c r="BF52" s="162" t="s">
        <v>357</v>
      </c>
      <c r="BG52" s="167"/>
      <c r="BH52" s="162" t="s">
        <v>334</v>
      </c>
      <c r="BI52" s="162" t="s">
        <v>375</v>
      </c>
      <c r="BJ52" s="167"/>
      <c r="BK52" s="162" t="s">
        <v>336</v>
      </c>
      <c r="BL52" s="162" t="s">
        <v>336</v>
      </c>
      <c r="BM52" s="164"/>
      <c r="BN52" s="162" t="s">
        <v>336</v>
      </c>
      <c r="BO52" s="162" t="s">
        <v>336</v>
      </c>
      <c r="BP52" s="164"/>
      <c r="BQ52" s="162" t="s">
        <v>336</v>
      </c>
      <c r="BR52" s="162" t="s">
        <v>336</v>
      </c>
      <c r="BS52" s="164"/>
      <c r="BT52" s="162" t="s">
        <v>336</v>
      </c>
      <c r="BU52" s="162" t="s">
        <v>336</v>
      </c>
      <c r="BV52" s="164"/>
      <c r="BW52" s="162" t="s">
        <v>336</v>
      </c>
      <c r="BX52" s="162" t="s">
        <v>336</v>
      </c>
      <c r="BY52" s="164"/>
      <c r="BZ52" s="162" t="s">
        <v>336</v>
      </c>
      <c r="CA52" s="162" t="s">
        <v>336</v>
      </c>
      <c r="CB52" s="164"/>
      <c r="CC52" s="162" t="s">
        <v>336</v>
      </c>
      <c r="CD52" s="162" t="s">
        <v>336</v>
      </c>
      <c r="CE52" s="164"/>
      <c r="CF52" s="162" t="s">
        <v>336</v>
      </c>
      <c r="CG52" s="162" t="s">
        <v>336</v>
      </c>
      <c r="CH52" s="164"/>
      <c r="CI52" s="162" t="s">
        <v>336</v>
      </c>
      <c r="CJ52" s="162" t="s">
        <v>336</v>
      </c>
      <c r="CK52" s="164"/>
      <c r="CL52" s="162" t="s">
        <v>336</v>
      </c>
      <c r="CM52" s="162" t="s">
        <v>336</v>
      </c>
      <c r="CN52" s="164"/>
      <c r="CO52" s="164"/>
      <c r="CP52" s="164"/>
      <c r="CQ52" s="256"/>
      <c r="CR52" s="256"/>
      <c r="CS52" s="257"/>
      <c r="CT52" s="257"/>
      <c r="CU52" s="256"/>
      <c r="CV52" s="256"/>
      <c r="CW52" s="256"/>
      <c r="CX52" s="256"/>
      <c r="CY52" s="257"/>
      <c r="CZ52" s="257"/>
      <c r="DA52" s="256"/>
      <c r="DB52" s="256"/>
      <c r="DC52" s="256"/>
      <c r="DD52" s="256"/>
      <c r="DE52" s="257"/>
      <c r="DF52" s="257"/>
      <c r="DG52" s="256"/>
      <c r="DH52" s="256"/>
      <c r="DI52" s="256"/>
      <c r="DJ52" s="256"/>
      <c r="DK52" s="256"/>
      <c r="DL52" s="256"/>
      <c r="DM52" s="256"/>
      <c r="DN52" s="256"/>
      <c r="DO52" s="256"/>
      <c r="DP52" s="256"/>
      <c r="DQ52" s="256"/>
      <c r="DR52" s="256"/>
      <c r="DS52" s="256"/>
      <c r="DT52" s="256"/>
      <c r="DU52" s="258"/>
      <c r="DV52" s="258"/>
      <c r="DW52" s="259"/>
      <c r="DX52" s="258"/>
      <c r="DY52" s="258"/>
      <c r="DZ52" s="260"/>
      <c r="EA52" s="258"/>
      <c r="EB52" s="258"/>
      <c r="EC52" s="256"/>
      <c r="ED52" s="258"/>
      <c r="EE52" s="258"/>
      <c r="EF52" s="256"/>
      <c r="EG52" s="258"/>
      <c r="EH52" s="258"/>
      <c r="EI52" s="256"/>
      <c r="EJ52" s="258"/>
      <c r="EK52" s="258"/>
      <c r="EL52" s="256"/>
      <c r="EM52" s="258"/>
      <c r="EN52" s="258"/>
      <c r="EO52" s="256"/>
      <c r="EP52" s="258"/>
      <c r="EQ52" s="258"/>
      <c r="ER52" s="256"/>
      <c r="ES52" s="258"/>
      <c r="ET52" s="258"/>
      <c r="EU52" s="256"/>
      <c r="EV52" s="258"/>
      <c r="EW52" s="258"/>
      <c r="EX52" s="256"/>
      <c r="EY52" s="258"/>
      <c r="EZ52" s="258"/>
      <c r="FA52" s="256"/>
      <c r="FB52" s="258"/>
      <c r="FC52" s="258"/>
      <c r="FD52" s="256"/>
      <c r="FE52" s="152"/>
      <c r="FF52" s="152"/>
      <c r="FG52" s="152"/>
      <c r="FH52" s="152"/>
      <c r="FI52" s="152"/>
      <c r="FJ52" s="152"/>
      <c r="FK52" s="152"/>
      <c r="FL52" s="152"/>
      <c r="FM52" s="152"/>
      <c r="FN52" s="152"/>
      <c r="FO52" s="152"/>
      <c r="FP52" s="152"/>
      <c r="FQ52" s="152"/>
      <c r="FR52" s="152"/>
      <c r="FS52" s="152"/>
      <c r="FT52" s="152"/>
      <c r="FU52" s="152"/>
      <c r="FV52" s="152"/>
      <c r="FW52" s="152"/>
      <c r="FX52" s="152"/>
      <c r="FY52" s="152"/>
      <c r="FZ52" s="152"/>
      <c r="GA52" s="152"/>
      <c r="GB52" s="152"/>
      <c r="GC52" s="152"/>
      <c r="GD52" s="152"/>
      <c r="GE52" s="152"/>
      <c r="GF52" s="152"/>
    </row>
    <row r="53" spans="1:188">
      <c r="A53" s="162" t="s">
        <v>326</v>
      </c>
      <c r="B53" s="163">
        <v>525</v>
      </c>
      <c r="C53" s="162" t="s">
        <v>112</v>
      </c>
      <c r="D53" s="162" t="s">
        <v>454</v>
      </c>
      <c r="E53" s="162" t="s">
        <v>111</v>
      </c>
      <c r="F53" s="162" t="s">
        <v>329</v>
      </c>
      <c r="G53" s="162" t="s">
        <v>330</v>
      </c>
      <c r="H53" s="162" t="s">
        <v>350</v>
      </c>
      <c r="I53" s="163">
        <v>285</v>
      </c>
      <c r="J53" s="163">
        <v>2712</v>
      </c>
      <c r="K53" s="163">
        <v>9.5157894736842099</v>
      </c>
      <c r="L53" s="162" t="s">
        <v>333</v>
      </c>
      <c r="M53" s="163">
        <v>2.3436707007811163E-3</v>
      </c>
      <c r="N53" s="163">
        <v>1.0113424440293705E-2</v>
      </c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3">
        <v>1.7066666666666667E-6</v>
      </c>
      <c r="Z53" s="163">
        <v>1.6240280701754386E-5</v>
      </c>
      <c r="AA53" s="164"/>
      <c r="AB53" s="164"/>
      <c r="AC53" s="163">
        <v>1.7066666666666667E-6</v>
      </c>
      <c r="AD53" s="163">
        <v>1.6240280701754386E-5</v>
      </c>
      <c r="AE53" s="163">
        <v>1.425588125755343E-4</v>
      </c>
      <c r="AF53" s="163">
        <v>1.3565596480871894E-3</v>
      </c>
      <c r="AG53" s="164"/>
      <c r="AH53" s="164"/>
      <c r="AI53" s="164"/>
      <c r="AJ53" s="164"/>
      <c r="AK53" s="274">
        <v>1.425588125755343E-4</v>
      </c>
      <c r="AL53" s="163">
        <v>1.3565596480871894E-3</v>
      </c>
      <c r="AM53" s="163">
        <v>6.2331341373674429E-5</v>
      </c>
      <c r="AN53" s="163">
        <v>5.9313192212422821E-4</v>
      </c>
      <c r="AO53" s="164"/>
      <c r="AP53" s="164"/>
      <c r="AQ53" s="164"/>
      <c r="AR53" s="164"/>
      <c r="AS53" s="248">
        <v>6.2331341373674429E-5</v>
      </c>
      <c r="AT53" s="248">
        <v>5.9313192212422821E-4</v>
      </c>
      <c r="AU53" s="163">
        <v>0.13686206896551725</v>
      </c>
      <c r="AV53" s="163">
        <v>1.3023506352087115</v>
      </c>
      <c r="AW53" s="164"/>
      <c r="AX53" s="164"/>
      <c r="AY53" s="165">
        <v>0.12140945273666666</v>
      </c>
      <c r="AZ53" s="165">
        <v>1.1553067923573332</v>
      </c>
      <c r="BA53" s="164"/>
      <c r="BB53" s="164"/>
      <c r="BC53" s="163">
        <v>0.12140945273666666</v>
      </c>
      <c r="BD53" s="163">
        <v>1.1553067923573332</v>
      </c>
      <c r="BE53" s="162" t="s">
        <v>345</v>
      </c>
      <c r="BF53" s="162" t="s">
        <v>352</v>
      </c>
      <c r="BG53" s="166">
        <v>36312</v>
      </c>
      <c r="BH53" s="162" t="s">
        <v>334</v>
      </c>
      <c r="BI53" s="162" t="s">
        <v>353</v>
      </c>
      <c r="BJ53" s="166">
        <v>36312</v>
      </c>
      <c r="BK53" s="162" t="s">
        <v>336</v>
      </c>
      <c r="BL53" s="162" t="s">
        <v>336</v>
      </c>
      <c r="BM53" s="167"/>
      <c r="BN53" s="162" t="s">
        <v>336</v>
      </c>
      <c r="BO53" s="162" t="s">
        <v>336</v>
      </c>
      <c r="BP53" s="164"/>
      <c r="BQ53" s="162" t="s">
        <v>336</v>
      </c>
      <c r="BR53" s="162" t="s">
        <v>336</v>
      </c>
      <c r="BS53" s="164"/>
      <c r="BT53" s="162" t="s">
        <v>336</v>
      </c>
      <c r="BU53" s="162" t="s">
        <v>336</v>
      </c>
      <c r="BV53" s="164"/>
      <c r="BW53" s="162" t="s">
        <v>336</v>
      </c>
      <c r="BX53" s="162" t="s">
        <v>336</v>
      </c>
      <c r="BY53" s="164"/>
      <c r="BZ53" s="162" t="s">
        <v>336</v>
      </c>
      <c r="CA53" s="162" t="s">
        <v>336</v>
      </c>
      <c r="CB53" s="164"/>
      <c r="CC53" s="162" t="s">
        <v>336</v>
      </c>
      <c r="CD53" s="162" t="s">
        <v>336</v>
      </c>
      <c r="CE53" s="164"/>
      <c r="CF53" s="162" t="s">
        <v>336</v>
      </c>
      <c r="CG53" s="162" t="s">
        <v>336</v>
      </c>
      <c r="CH53" s="164"/>
      <c r="CI53" s="162" t="s">
        <v>336</v>
      </c>
      <c r="CJ53" s="162" t="s">
        <v>336</v>
      </c>
      <c r="CK53" s="164"/>
      <c r="CL53" s="162" t="s">
        <v>336</v>
      </c>
      <c r="CM53" s="162" t="s">
        <v>336</v>
      </c>
      <c r="CN53" s="164"/>
      <c r="CS53" s="46"/>
      <c r="CT53" s="46"/>
      <c r="CY53" s="46"/>
      <c r="CZ53" s="46"/>
      <c r="DE53" s="46"/>
      <c r="DF53" s="46"/>
      <c r="DW53" s="46"/>
    </row>
    <row r="54" spans="1:188">
      <c r="A54" s="162" t="s">
        <v>326</v>
      </c>
      <c r="B54" s="163">
        <v>54304</v>
      </c>
      <c r="C54" s="162" t="s">
        <v>178</v>
      </c>
      <c r="D54" s="162" t="s">
        <v>396</v>
      </c>
      <c r="E54" s="162" t="s">
        <v>190</v>
      </c>
      <c r="F54" s="162" t="s">
        <v>190</v>
      </c>
      <c r="G54" s="162" t="s">
        <v>330</v>
      </c>
      <c r="H54" s="162" t="s">
        <v>350</v>
      </c>
      <c r="I54" s="163">
        <v>222</v>
      </c>
      <c r="J54" s="163">
        <v>2300</v>
      </c>
      <c r="K54" s="163">
        <v>10.36036036036036</v>
      </c>
      <c r="L54" s="162" t="s">
        <v>333</v>
      </c>
      <c r="M54" s="163">
        <v>3.008252543845007E-2</v>
      </c>
      <c r="N54" s="163">
        <v>1.6572957778633705E-3</v>
      </c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3">
        <v>1.0000000000000001E-5</v>
      </c>
      <c r="Z54" s="163">
        <v>1.0360360360360361E-4</v>
      </c>
      <c r="AA54" s="164"/>
      <c r="AB54" s="164"/>
      <c r="AC54" s="163">
        <v>1.0000000000000001E-5</v>
      </c>
      <c r="AD54" s="163">
        <v>1.0360360360360361E-4</v>
      </c>
      <c r="AE54" s="167"/>
      <c r="AF54" s="167"/>
      <c r="AG54" s="165">
        <v>8.6666666666666663E-4</v>
      </c>
      <c r="AH54" s="165">
        <v>8.9789789789789781E-3</v>
      </c>
      <c r="AI54" s="164"/>
      <c r="AJ54" s="164"/>
      <c r="AK54" s="274">
        <v>8.6666666666666663E-4</v>
      </c>
      <c r="AL54" s="163">
        <v>8.9789789789789781E-3</v>
      </c>
      <c r="AM54" s="167"/>
      <c r="AN54" s="167"/>
      <c r="AO54" s="165">
        <v>6.3333333333333332E-5</v>
      </c>
      <c r="AP54" s="165">
        <v>6.5615615615615612E-4</v>
      </c>
      <c r="AQ54" s="164"/>
      <c r="AR54" s="164"/>
      <c r="AS54" s="248">
        <v>6.3333333333333332E-5</v>
      </c>
      <c r="AT54" s="248">
        <v>6.5615615615615612E-4</v>
      </c>
      <c r="AU54" s="167"/>
      <c r="AV54" s="167"/>
      <c r="AW54" s="164"/>
      <c r="AX54" s="164"/>
      <c r="AY54" s="164"/>
      <c r="AZ54" s="164"/>
      <c r="BA54" s="164"/>
      <c r="BB54" s="164"/>
      <c r="BC54" s="167"/>
      <c r="BD54" s="167"/>
      <c r="BE54" s="162" t="s">
        <v>342</v>
      </c>
      <c r="BF54" s="162" t="s">
        <v>343</v>
      </c>
      <c r="BG54" s="166">
        <v>35339</v>
      </c>
      <c r="BH54" s="162" t="s">
        <v>345</v>
      </c>
      <c r="BI54" s="162" t="s">
        <v>352</v>
      </c>
      <c r="BJ54" s="166">
        <v>35339</v>
      </c>
      <c r="BK54" s="162" t="s">
        <v>334</v>
      </c>
      <c r="BL54" s="162" t="s">
        <v>353</v>
      </c>
      <c r="BM54" s="172">
        <v>35339</v>
      </c>
      <c r="BN54" s="162" t="s">
        <v>336</v>
      </c>
      <c r="BO54" s="162" t="s">
        <v>336</v>
      </c>
      <c r="BP54" s="164"/>
      <c r="BQ54" s="162" t="s">
        <v>336</v>
      </c>
      <c r="BR54" s="162" t="s">
        <v>336</v>
      </c>
      <c r="BS54" s="164"/>
      <c r="BT54" s="162" t="s">
        <v>336</v>
      </c>
      <c r="BU54" s="162" t="s">
        <v>336</v>
      </c>
      <c r="BV54" s="164"/>
      <c r="BW54" s="162" t="s">
        <v>336</v>
      </c>
      <c r="BX54" s="162" t="s">
        <v>336</v>
      </c>
      <c r="BY54" s="164"/>
      <c r="BZ54" s="162" t="s">
        <v>336</v>
      </c>
      <c r="CA54" s="162" t="s">
        <v>336</v>
      </c>
      <c r="CB54" s="164"/>
      <c r="CC54" s="162" t="s">
        <v>336</v>
      </c>
      <c r="CD54" s="162" t="s">
        <v>336</v>
      </c>
      <c r="CE54" s="164"/>
      <c r="CF54" s="162" t="s">
        <v>336</v>
      </c>
      <c r="CG54" s="162" t="s">
        <v>336</v>
      </c>
      <c r="CH54" s="164"/>
      <c r="CI54" s="162" t="s">
        <v>336</v>
      </c>
      <c r="CJ54" s="162" t="s">
        <v>336</v>
      </c>
      <c r="CK54" s="164"/>
      <c r="CL54" s="162" t="s">
        <v>336</v>
      </c>
      <c r="CM54" s="162" t="s">
        <v>336</v>
      </c>
      <c r="CN54" s="164"/>
      <c r="CS54" s="46"/>
      <c r="CT54" s="46"/>
      <c r="CY54" s="46"/>
      <c r="CZ54" s="46"/>
      <c r="DE54" s="46"/>
      <c r="DF54" s="46"/>
      <c r="DU54" s="46"/>
      <c r="DV54" s="46"/>
      <c r="DW54" s="46"/>
      <c r="DX54" s="46"/>
      <c r="DY54" s="46"/>
      <c r="EA54" s="46"/>
      <c r="EB54" s="46"/>
      <c r="ED54" s="46"/>
      <c r="EE54" s="46"/>
      <c r="EG54" s="46"/>
      <c r="EH54" s="46"/>
      <c r="EJ54" s="46"/>
      <c r="EK54" s="46"/>
      <c r="EM54" s="46"/>
      <c r="EN54" s="46"/>
      <c r="EP54" s="46"/>
      <c r="EQ54" s="46"/>
      <c r="ES54" s="46"/>
      <c r="ET54" s="46"/>
      <c r="EV54" s="46"/>
      <c r="EW54" s="46"/>
      <c r="EY54" s="46"/>
      <c r="EZ54" s="46"/>
      <c r="FB54" s="46"/>
      <c r="FC54" s="46"/>
    </row>
    <row r="55" spans="1:188">
      <c r="A55" s="162" t="s">
        <v>326</v>
      </c>
      <c r="B55" s="163">
        <v>8223</v>
      </c>
      <c r="C55" s="162" t="s">
        <v>148</v>
      </c>
      <c r="D55" s="162" t="s">
        <v>424</v>
      </c>
      <c r="E55" s="162" t="s">
        <v>374</v>
      </c>
      <c r="F55" s="162" t="s">
        <v>374</v>
      </c>
      <c r="G55" s="162" t="s">
        <v>330</v>
      </c>
      <c r="H55" s="162" t="s">
        <v>393</v>
      </c>
      <c r="I55" s="163">
        <v>450</v>
      </c>
      <c r="J55" s="163">
        <v>4200</v>
      </c>
      <c r="K55" s="163">
        <v>9.3333333333333339</v>
      </c>
      <c r="L55" s="162" t="s">
        <v>341</v>
      </c>
      <c r="M55" s="163">
        <v>9.9461694592736859E-4</v>
      </c>
      <c r="N55" s="165">
        <v>5.2201859151772556E-3</v>
      </c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3">
        <v>1.1276666666666666E-3</v>
      </c>
      <c r="Z55" s="163">
        <v>1.0524888888888889E-2</v>
      </c>
      <c r="AA55" s="164"/>
      <c r="AB55" s="164"/>
      <c r="AC55" s="163">
        <v>1.1276666666666666E-3</v>
      </c>
      <c r="AD55" s="163">
        <v>1.0524888888888889E-2</v>
      </c>
      <c r="AE55" s="167"/>
      <c r="AF55" s="167"/>
      <c r="AG55" s="165">
        <v>3.0597600000000001E-4</v>
      </c>
      <c r="AH55" s="165">
        <v>2.8557760000000004E-3</v>
      </c>
      <c r="AI55" s="164"/>
      <c r="AJ55" s="164"/>
      <c r="AK55" s="274">
        <v>3.0597600000000001E-4</v>
      </c>
      <c r="AL55" s="163">
        <v>2.8557760000000004E-3</v>
      </c>
      <c r="AM55" s="167"/>
      <c r="AN55" s="167"/>
      <c r="AO55" s="165">
        <v>2.0733333333333332E-4</v>
      </c>
      <c r="AP55" s="165">
        <v>1.9351111111111112E-3</v>
      </c>
      <c r="AQ55" s="165">
        <v>6.3999999999999997E-5</v>
      </c>
      <c r="AR55" s="165">
        <v>5.973333333333334E-4</v>
      </c>
      <c r="AS55" s="248">
        <v>6.3999999999999997E-5</v>
      </c>
      <c r="AT55" s="248">
        <v>5.973333333333334E-4</v>
      </c>
      <c r="AU55" s="163">
        <v>7.4366666666666664E-2</v>
      </c>
      <c r="AV55" s="163">
        <v>0.69408888888888887</v>
      </c>
      <c r="AW55" s="164"/>
      <c r="AX55" s="164"/>
      <c r="AY55" s="164"/>
      <c r="AZ55" s="164"/>
      <c r="BA55" s="165">
        <v>9.9000000000000005E-2</v>
      </c>
      <c r="BB55" s="165">
        <v>0.92400000000000015</v>
      </c>
      <c r="BC55" s="163">
        <v>7.4366666666666664E-2</v>
      </c>
      <c r="BD55" s="163">
        <v>0.69408888888888887</v>
      </c>
      <c r="BE55" s="162" t="s">
        <v>342</v>
      </c>
      <c r="BF55" s="162" t="s">
        <v>343</v>
      </c>
      <c r="BG55" s="166">
        <v>38930</v>
      </c>
      <c r="BH55" s="162" t="s">
        <v>345</v>
      </c>
      <c r="BI55" s="162" t="s">
        <v>352</v>
      </c>
      <c r="BJ55" s="166">
        <v>38930</v>
      </c>
      <c r="BK55" s="162" t="s">
        <v>334</v>
      </c>
      <c r="BL55" s="162" t="s">
        <v>362</v>
      </c>
      <c r="BM55" s="166">
        <v>38930</v>
      </c>
      <c r="BN55" s="162" t="s">
        <v>336</v>
      </c>
      <c r="BO55" s="162" t="s">
        <v>336</v>
      </c>
      <c r="BP55" s="164"/>
      <c r="BQ55" s="162" t="s">
        <v>336</v>
      </c>
      <c r="BR55" s="162" t="s">
        <v>336</v>
      </c>
      <c r="BS55" s="164"/>
      <c r="BT55" s="162" t="s">
        <v>336</v>
      </c>
      <c r="BU55" s="162" t="s">
        <v>336</v>
      </c>
      <c r="BV55" s="164"/>
      <c r="BW55" s="162" t="s">
        <v>336</v>
      </c>
      <c r="BX55" s="162" t="s">
        <v>336</v>
      </c>
      <c r="BY55" s="164"/>
      <c r="BZ55" s="162" t="s">
        <v>336</v>
      </c>
      <c r="CA55" s="162" t="s">
        <v>336</v>
      </c>
      <c r="CB55" s="164"/>
      <c r="CC55" s="162" t="s">
        <v>336</v>
      </c>
      <c r="CD55" s="162" t="s">
        <v>336</v>
      </c>
      <c r="CE55" s="164"/>
      <c r="CF55" s="162" t="s">
        <v>336</v>
      </c>
      <c r="CG55" s="162" t="s">
        <v>336</v>
      </c>
      <c r="CH55" s="164"/>
      <c r="CI55" s="162" t="s">
        <v>336</v>
      </c>
      <c r="CJ55" s="162" t="s">
        <v>336</v>
      </c>
      <c r="CK55" s="164"/>
      <c r="CL55" s="162" t="s">
        <v>336</v>
      </c>
      <c r="CM55" s="162" t="s">
        <v>336</v>
      </c>
      <c r="CN55" s="164"/>
      <c r="CQ55" s="164"/>
      <c r="CR55" s="164"/>
      <c r="CS55" s="168"/>
      <c r="CT55" s="168"/>
      <c r="CU55" s="164"/>
      <c r="CV55" s="164"/>
      <c r="CW55" s="164"/>
      <c r="CX55" s="164"/>
      <c r="CY55" s="168"/>
      <c r="CZ55" s="168"/>
      <c r="DA55" s="164"/>
      <c r="DB55" s="164"/>
      <c r="DC55" s="164"/>
      <c r="DD55" s="164"/>
      <c r="DE55" s="168"/>
      <c r="DF55" s="168"/>
      <c r="DG55" s="164"/>
      <c r="DH55" s="164"/>
      <c r="DI55" s="170"/>
      <c r="DJ55" s="170"/>
      <c r="DK55" s="164"/>
      <c r="DL55" s="164"/>
      <c r="DM55" s="164"/>
      <c r="DN55" s="164"/>
      <c r="DO55" s="164"/>
      <c r="DP55" s="164"/>
      <c r="DQ55" s="170"/>
      <c r="DR55" s="170"/>
      <c r="DS55" s="164"/>
      <c r="DT55" s="164"/>
      <c r="DU55" s="169"/>
      <c r="DV55" s="169"/>
      <c r="DW55" s="174"/>
      <c r="DX55" s="169"/>
      <c r="DY55" s="169"/>
      <c r="DZ55" s="170"/>
      <c r="EA55" s="169"/>
      <c r="EB55" s="169"/>
      <c r="EC55" s="164"/>
      <c r="ED55" s="169"/>
      <c r="EE55" s="169"/>
      <c r="EF55" s="164"/>
      <c r="EG55" s="169"/>
      <c r="EH55" s="169"/>
      <c r="EI55" s="164"/>
      <c r="EJ55" s="169"/>
      <c r="EK55" s="169"/>
      <c r="EL55" s="164"/>
      <c r="EM55" s="169"/>
      <c r="EN55" s="169"/>
      <c r="EO55" s="164"/>
      <c r="EP55" s="169"/>
      <c r="EQ55" s="169"/>
      <c r="ER55" s="164"/>
      <c r="ES55" s="169"/>
      <c r="ET55" s="169"/>
      <c r="EU55" s="164"/>
      <c r="EV55" s="169"/>
      <c r="EW55" s="169"/>
      <c r="EX55" s="164"/>
      <c r="EY55" s="169"/>
      <c r="EZ55" s="169"/>
      <c r="FA55" s="164"/>
      <c r="FB55" s="169"/>
      <c r="FC55" s="169"/>
      <c r="FD55" s="164"/>
    </row>
    <row r="56" spans="1:188">
      <c r="A56" s="162" t="s">
        <v>326</v>
      </c>
      <c r="B56" s="163">
        <v>2840</v>
      </c>
      <c r="C56" s="162" t="s">
        <v>125</v>
      </c>
      <c r="D56" s="162" t="s">
        <v>488</v>
      </c>
      <c r="E56" s="162" t="s">
        <v>509</v>
      </c>
      <c r="F56" s="162" t="s">
        <v>386</v>
      </c>
      <c r="G56" s="162" t="s">
        <v>330</v>
      </c>
      <c r="H56" s="162" t="s">
        <v>350</v>
      </c>
      <c r="I56" s="163">
        <v>841.5</v>
      </c>
      <c r="J56" s="163">
        <v>7960</v>
      </c>
      <c r="K56" s="163">
        <v>9.4592988710635773</v>
      </c>
      <c r="L56" s="162" t="s">
        <v>333</v>
      </c>
      <c r="M56" s="163">
        <v>4.1287908633679156E-2</v>
      </c>
      <c r="N56" s="163">
        <v>4.285864176145124E-3</v>
      </c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3">
        <v>2.3333333333333336E-4</v>
      </c>
      <c r="Z56" s="163">
        <v>2.2071697365815017E-3</v>
      </c>
      <c r="AA56" s="164"/>
      <c r="AB56" s="164"/>
      <c r="AC56" s="163">
        <v>2.3333333333333336E-4</v>
      </c>
      <c r="AD56" s="163">
        <v>2.2071697365815017E-3</v>
      </c>
      <c r="AE56" s="163">
        <v>1.6321428202238091E-4</v>
      </c>
      <c r="AF56" s="163">
        <v>1.54389267367576E-3</v>
      </c>
      <c r="AG56" s="164"/>
      <c r="AH56" s="164"/>
      <c r="AI56" s="164"/>
      <c r="AJ56" s="164"/>
      <c r="AK56" s="274">
        <v>1.6321428202238091E-4</v>
      </c>
      <c r="AL56" s="163">
        <v>1.54389267367576E-3</v>
      </c>
      <c r="AM56" s="163">
        <v>6.5254713002610901E-5</v>
      </c>
      <c r="AN56" s="163">
        <v>6.17263833037175E-4</v>
      </c>
      <c r="AO56" s="164"/>
      <c r="AP56" s="164"/>
      <c r="AQ56" s="164"/>
      <c r="AR56" s="164"/>
      <c r="AS56" s="248">
        <v>6.5254713002610901E-5</v>
      </c>
      <c r="AT56" s="248">
        <v>6.17263833037175E-4</v>
      </c>
      <c r="AU56" s="163">
        <v>0.157</v>
      </c>
      <c r="AV56" s="163">
        <v>1.4851099227569817</v>
      </c>
      <c r="AW56" s="164"/>
      <c r="AX56" s="164"/>
      <c r="AY56" s="164"/>
      <c r="AZ56" s="164"/>
      <c r="BA56" s="164"/>
      <c r="BB56" s="164"/>
      <c r="BC56" s="163">
        <v>0.157</v>
      </c>
      <c r="BD56" s="163">
        <v>1.4851099227569817</v>
      </c>
      <c r="BE56" s="162" t="s">
        <v>342</v>
      </c>
      <c r="BF56" s="162" t="s">
        <v>343</v>
      </c>
      <c r="BG56" s="166">
        <v>39814</v>
      </c>
      <c r="BH56" s="162" t="s">
        <v>334</v>
      </c>
      <c r="BI56" s="162" t="s">
        <v>358</v>
      </c>
      <c r="BJ56" s="166">
        <v>26816</v>
      </c>
      <c r="BK56" s="162" t="s">
        <v>364</v>
      </c>
      <c r="BL56" s="162" t="s">
        <v>394</v>
      </c>
      <c r="BM56" s="172">
        <v>39965</v>
      </c>
      <c r="BN56" s="162" t="s">
        <v>345</v>
      </c>
      <c r="BO56" s="162" t="s">
        <v>490</v>
      </c>
      <c r="BP56" s="172">
        <v>39965</v>
      </c>
      <c r="BQ56" s="162" t="s">
        <v>336</v>
      </c>
      <c r="BR56" s="162" t="s">
        <v>336</v>
      </c>
      <c r="BS56" s="164"/>
      <c r="BT56" s="162" t="s">
        <v>336</v>
      </c>
      <c r="BU56" s="162" t="s">
        <v>336</v>
      </c>
      <c r="BV56" s="164"/>
      <c r="BW56" s="162" t="s">
        <v>336</v>
      </c>
      <c r="BX56" s="162" t="s">
        <v>336</v>
      </c>
      <c r="BY56" s="164"/>
      <c r="BZ56" s="162" t="s">
        <v>336</v>
      </c>
      <c r="CA56" s="162" t="s">
        <v>336</v>
      </c>
      <c r="CB56" s="164"/>
      <c r="CC56" s="162" t="s">
        <v>336</v>
      </c>
      <c r="CD56" s="162" t="s">
        <v>336</v>
      </c>
      <c r="CE56" s="164"/>
      <c r="CF56" s="162" t="s">
        <v>336</v>
      </c>
      <c r="CG56" s="162" t="s">
        <v>336</v>
      </c>
      <c r="CH56" s="164"/>
      <c r="CI56" s="162" t="s">
        <v>336</v>
      </c>
      <c r="CJ56" s="162" t="s">
        <v>336</v>
      </c>
      <c r="CK56" s="164"/>
      <c r="CL56" s="162" t="s">
        <v>336</v>
      </c>
      <c r="CM56" s="162" t="s">
        <v>336</v>
      </c>
      <c r="CN56" s="164"/>
      <c r="CS56" s="175"/>
      <c r="CT56" s="175"/>
      <c r="CY56" s="175"/>
      <c r="CZ56" s="175"/>
      <c r="DE56" s="46"/>
      <c r="DF56" s="46"/>
      <c r="DU56" s="175"/>
      <c r="DV56" s="175"/>
      <c r="DW56" s="175"/>
      <c r="DX56" s="175"/>
      <c r="DY56" s="175"/>
      <c r="EA56" s="175"/>
      <c r="EB56" s="175"/>
      <c r="ED56" s="175"/>
      <c r="EE56" s="175"/>
      <c r="EG56" s="175"/>
      <c r="EH56" s="175"/>
      <c r="EJ56" s="175"/>
      <c r="EK56" s="175"/>
      <c r="EM56" s="175"/>
      <c r="EN56" s="175"/>
      <c r="EP56" s="175"/>
      <c r="EQ56" s="175"/>
      <c r="ES56" s="175"/>
      <c r="ET56" s="175"/>
      <c r="EV56" s="175"/>
      <c r="EW56" s="175"/>
      <c r="EY56" s="175"/>
      <c r="EZ56" s="175"/>
      <c r="FB56" s="175"/>
      <c r="FC56" s="175"/>
    </row>
    <row r="57" spans="1:188">
      <c r="A57" s="162" t="s">
        <v>326</v>
      </c>
      <c r="B57" s="163">
        <v>54035</v>
      </c>
      <c r="C57" s="162" t="s">
        <v>13</v>
      </c>
      <c r="D57" s="162" t="s">
        <v>404</v>
      </c>
      <c r="E57" s="162" t="s">
        <v>696</v>
      </c>
      <c r="F57" s="162" t="s">
        <v>27</v>
      </c>
      <c r="G57" s="162" t="s">
        <v>330</v>
      </c>
      <c r="H57" s="162" t="s">
        <v>331</v>
      </c>
      <c r="I57" s="163">
        <v>182</v>
      </c>
      <c r="J57" s="163">
        <v>1700</v>
      </c>
      <c r="K57" s="163">
        <v>9.3406593406593412</v>
      </c>
      <c r="L57" s="162" t="s">
        <v>333</v>
      </c>
      <c r="M57" s="163">
        <v>6.5768047256661924E-2</v>
      </c>
      <c r="N57" s="163">
        <v>7.58522427192042E-3</v>
      </c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3">
        <v>2.8800000000000001E-4</v>
      </c>
      <c r="Z57" s="163">
        <v>2.6901098901098903E-3</v>
      </c>
      <c r="AA57" s="164"/>
      <c r="AB57" s="164"/>
      <c r="AC57" s="163">
        <v>2.8800000000000001E-4</v>
      </c>
      <c r="AD57" s="163">
        <v>2.6901098901098903E-3</v>
      </c>
      <c r="AE57" s="163">
        <v>7.3156720274684963E-5</v>
      </c>
      <c r="AF57" s="163">
        <v>6.8333200256573867E-4</v>
      </c>
      <c r="AG57" s="164"/>
      <c r="AH57" s="164"/>
      <c r="AI57" s="165">
        <v>5.6300000000000002E-4</v>
      </c>
      <c r="AJ57" s="165">
        <v>5.2587912087912097E-3</v>
      </c>
      <c r="AK57" s="274">
        <v>7.3156720274684963E-5</v>
      </c>
      <c r="AL57" s="163">
        <v>6.8333200256573867E-4</v>
      </c>
      <c r="AM57" s="163">
        <v>6.5791044464119419E-5</v>
      </c>
      <c r="AN57" s="163">
        <v>6.1453173400551108E-4</v>
      </c>
      <c r="AO57" s="164"/>
      <c r="AP57" s="164"/>
      <c r="AQ57" s="164"/>
      <c r="AR57" s="164"/>
      <c r="AS57" s="248">
        <v>6.5791044464119419E-5</v>
      </c>
      <c r="AT57" s="248">
        <v>6.1453173400551108E-4</v>
      </c>
      <c r="AU57" s="167"/>
      <c r="AV57" s="167"/>
      <c r="AW57" s="164"/>
      <c r="AX57" s="164"/>
      <c r="AY57" s="164"/>
      <c r="AZ57" s="164"/>
      <c r="BA57" s="164"/>
      <c r="BB57" s="164"/>
      <c r="BC57" s="167"/>
      <c r="BD57" s="167"/>
      <c r="BE57" s="162" t="s">
        <v>345</v>
      </c>
      <c r="BF57" s="162" t="s">
        <v>352</v>
      </c>
      <c r="BG57" s="166">
        <v>34455</v>
      </c>
      <c r="BH57" s="162" t="s">
        <v>334</v>
      </c>
      <c r="BI57" s="162" t="s">
        <v>353</v>
      </c>
      <c r="BJ57" s="166">
        <v>34455</v>
      </c>
      <c r="BK57" s="162" t="s">
        <v>336</v>
      </c>
      <c r="BL57" s="162" t="s">
        <v>336</v>
      </c>
      <c r="BM57" s="164"/>
      <c r="BN57" s="162" t="s">
        <v>336</v>
      </c>
      <c r="BO57" s="162" t="s">
        <v>336</v>
      </c>
      <c r="BP57" s="164"/>
      <c r="BQ57" s="162" t="s">
        <v>336</v>
      </c>
      <c r="BR57" s="162" t="s">
        <v>336</v>
      </c>
      <c r="BS57" s="164"/>
      <c r="BT57" s="162" t="s">
        <v>336</v>
      </c>
      <c r="BU57" s="162" t="s">
        <v>336</v>
      </c>
      <c r="BV57" s="164"/>
      <c r="BW57" s="162" t="s">
        <v>336</v>
      </c>
      <c r="BX57" s="162" t="s">
        <v>336</v>
      </c>
      <c r="BY57" s="164"/>
      <c r="BZ57" s="162" t="s">
        <v>336</v>
      </c>
      <c r="CA57" s="162" t="s">
        <v>336</v>
      </c>
      <c r="CB57" s="164"/>
      <c r="CC57" s="162" t="s">
        <v>336</v>
      </c>
      <c r="CD57" s="162" t="s">
        <v>336</v>
      </c>
      <c r="CE57" s="164"/>
      <c r="CF57" s="162" t="s">
        <v>336</v>
      </c>
      <c r="CG57" s="162" t="s">
        <v>336</v>
      </c>
      <c r="CH57" s="164"/>
      <c r="CI57" s="162" t="s">
        <v>336</v>
      </c>
      <c r="CJ57" s="162" t="s">
        <v>336</v>
      </c>
      <c r="CK57" s="164"/>
      <c r="CL57" s="162" t="s">
        <v>336</v>
      </c>
      <c r="CM57" s="162" t="s">
        <v>336</v>
      </c>
      <c r="CN57" s="164"/>
      <c r="CS57" s="175"/>
      <c r="CT57" s="175"/>
      <c r="CY57" s="175"/>
      <c r="CZ57" s="175"/>
      <c r="DE57" s="175"/>
      <c r="DF57" s="175"/>
      <c r="DU57" s="175"/>
      <c r="DV57" s="175"/>
      <c r="DX57" s="175"/>
      <c r="DY57" s="175"/>
      <c r="EA57" s="175"/>
      <c r="EB57" s="175"/>
      <c r="ED57" s="175"/>
      <c r="EE57" s="175"/>
      <c r="EG57" s="175"/>
      <c r="EH57" s="175"/>
      <c r="EJ57" s="175"/>
      <c r="EK57" s="175"/>
      <c r="EM57" s="175"/>
      <c r="EN57" s="175"/>
      <c r="EP57" s="175"/>
      <c r="EQ57" s="175"/>
      <c r="ES57" s="175"/>
      <c r="ET57" s="175"/>
      <c r="EV57" s="175"/>
      <c r="EW57" s="175"/>
      <c r="EY57" s="175"/>
      <c r="EZ57" s="175"/>
      <c r="FB57" s="175"/>
      <c r="FC57" s="175"/>
    </row>
    <row r="58" spans="1:188">
      <c r="A58" s="162" t="s">
        <v>326</v>
      </c>
      <c r="B58" s="163">
        <v>3944</v>
      </c>
      <c r="C58" s="162" t="s">
        <v>170</v>
      </c>
      <c r="D58" s="162" t="s">
        <v>391</v>
      </c>
      <c r="E58" s="162" t="s">
        <v>510</v>
      </c>
      <c r="F58" s="162" t="s">
        <v>339</v>
      </c>
      <c r="G58" s="162" t="s">
        <v>330</v>
      </c>
      <c r="H58" s="162" t="s">
        <v>361</v>
      </c>
      <c r="I58" s="163">
        <v>693</v>
      </c>
      <c r="J58" s="163">
        <v>5779</v>
      </c>
      <c r="K58" s="163">
        <v>8.3391053391053394</v>
      </c>
      <c r="L58" s="162" t="s">
        <v>333</v>
      </c>
      <c r="M58" s="165">
        <v>3.8976421361001566E-2</v>
      </c>
      <c r="N58" s="165">
        <v>8.5591458145609523E-3</v>
      </c>
      <c r="O58" s="164"/>
      <c r="P58" s="164"/>
      <c r="Q58" s="164"/>
      <c r="R58" s="164"/>
      <c r="S58" s="165">
        <v>0.2</v>
      </c>
      <c r="T58" s="165">
        <v>1.6678210678210679</v>
      </c>
      <c r="U58" s="165">
        <v>0.2</v>
      </c>
      <c r="V58" s="165">
        <v>1.6678210678210679</v>
      </c>
      <c r="W58" s="164"/>
      <c r="X58" s="164"/>
      <c r="Y58" s="165">
        <v>2.4919333333333334E-5</v>
      </c>
      <c r="Z58" s="165">
        <v>2.0780494564694567E-4</v>
      </c>
      <c r="AA58" s="164"/>
      <c r="AB58" s="164"/>
      <c r="AC58" s="165">
        <v>2.4919333333333334E-5</v>
      </c>
      <c r="AD58" s="165">
        <v>2.0780494564694567E-4</v>
      </c>
      <c r="AE58" s="165">
        <v>6.0156668500892024E-4</v>
      </c>
      <c r="AF58" s="165">
        <v>5.0165279547857867E-3</v>
      </c>
      <c r="AG58" s="164"/>
      <c r="AH58" s="164"/>
      <c r="AI58" s="165">
        <v>0.9</v>
      </c>
      <c r="AJ58" s="165">
        <v>7.5051948051948054</v>
      </c>
      <c r="AK58" s="273">
        <v>6.0156668500892024E-4</v>
      </c>
      <c r="AL58" s="165">
        <v>5.0165279547857867E-3</v>
      </c>
      <c r="AM58" s="165">
        <v>6.5820558184296436E-5</v>
      </c>
      <c r="AN58" s="165">
        <v>5.4888456817756004E-4</v>
      </c>
      <c r="AO58" s="164"/>
      <c r="AP58" s="164"/>
      <c r="AQ58" s="164"/>
      <c r="AR58" s="164"/>
      <c r="AS58" s="247">
        <v>6.5820558184296436E-5</v>
      </c>
      <c r="AT58" s="247">
        <v>5.4888456817756004E-4</v>
      </c>
      <c r="AU58" s="167"/>
      <c r="AV58" s="167"/>
      <c r="AW58" s="165">
        <v>0.1782925631469047</v>
      </c>
      <c r="AX58" s="165">
        <v>1.4868004652611289</v>
      </c>
      <c r="AY58" s="164"/>
      <c r="AZ58" s="164"/>
      <c r="BA58" s="164"/>
      <c r="BB58" s="164"/>
      <c r="BC58" s="163">
        <v>0.1782925631469047</v>
      </c>
      <c r="BD58" s="163">
        <v>1.4868004652611289</v>
      </c>
      <c r="BE58" s="162" t="s">
        <v>342</v>
      </c>
      <c r="BF58" s="162" t="s">
        <v>343</v>
      </c>
      <c r="BG58" s="166">
        <v>37377</v>
      </c>
      <c r="BH58" s="162" t="s">
        <v>334</v>
      </c>
      <c r="BI58" s="162" t="s">
        <v>376</v>
      </c>
      <c r="BJ58" s="166">
        <v>27364</v>
      </c>
      <c r="BK58" s="162" t="s">
        <v>345</v>
      </c>
      <c r="BL58" s="162" t="s">
        <v>363</v>
      </c>
      <c r="BM58" s="172">
        <v>34639</v>
      </c>
      <c r="BN58" s="162" t="s">
        <v>336</v>
      </c>
      <c r="BO58" s="162" t="s">
        <v>336</v>
      </c>
      <c r="BP58" s="164"/>
      <c r="BQ58" s="162" t="s">
        <v>336</v>
      </c>
      <c r="BR58" s="162" t="s">
        <v>336</v>
      </c>
      <c r="BS58" s="164"/>
      <c r="BT58" s="162" t="s">
        <v>336</v>
      </c>
      <c r="BU58" s="162" t="s">
        <v>336</v>
      </c>
      <c r="BV58" s="164"/>
      <c r="BW58" s="162" t="s">
        <v>336</v>
      </c>
      <c r="BX58" s="162" t="s">
        <v>336</v>
      </c>
      <c r="BY58" s="164"/>
      <c r="BZ58" s="162" t="s">
        <v>336</v>
      </c>
      <c r="CA58" s="162" t="s">
        <v>336</v>
      </c>
      <c r="CB58" s="164"/>
      <c r="CC58" s="162" t="s">
        <v>336</v>
      </c>
      <c r="CD58" s="162" t="s">
        <v>336</v>
      </c>
      <c r="CE58" s="164"/>
      <c r="CF58" s="162" t="s">
        <v>336</v>
      </c>
      <c r="CG58" s="162" t="s">
        <v>336</v>
      </c>
      <c r="CH58" s="164"/>
      <c r="CI58" s="162" t="s">
        <v>336</v>
      </c>
      <c r="CJ58" s="162" t="s">
        <v>336</v>
      </c>
      <c r="CK58" s="164"/>
      <c r="CL58" s="162" t="s">
        <v>336</v>
      </c>
      <c r="CM58" s="162" t="s">
        <v>336</v>
      </c>
      <c r="CN58" s="164"/>
      <c r="CS58" s="175"/>
      <c r="CT58" s="175"/>
      <c r="CY58" s="175"/>
      <c r="CZ58" s="175"/>
      <c r="DE58" s="175"/>
      <c r="DF58" s="175"/>
      <c r="DU58" s="175"/>
      <c r="DV58" s="175"/>
      <c r="DX58" s="175"/>
      <c r="DY58" s="175"/>
      <c r="EA58" s="175"/>
      <c r="EB58" s="175"/>
      <c r="ED58" s="175"/>
      <c r="EE58" s="175"/>
      <c r="EG58" s="175"/>
      <c r="EH58" s="175"/>
      <c r="EJ58" s="175"/>
      <c r="EK58" s="175"/>
      <c r="EM58" s="175"/>
      <c r="EN58" s="175"/>
      <c r="EP58" s="175"/>
      <c r="EQ58" s="175"/>
      <c r="ES58" s="175"/>
      <c r="ET58" s="175"/>
      <c r="EV58" s="175"/>
      <c r="EW58" s="175"/>
      <c r="EY58" s="175"/>
      <c r="EZ58" s="175"/>
      <c r="FB58" s="175"/>
      <c r="FC58" s="175"/>
    </row>
    <row r="59" spans="1:188">
      <c r="A59" s="162" t="s">
        <v>326</v>
      </c>
      <c r="B59" s="163">
        <v>6052</v>
      </c>
      <c r="C59" s="162" t="s">
        <v>133</v>
      </c>
      <c r="D59" s="162" t="s">
        <v>395</v>
      </c>
      <c r="E59" s="162" t="s">
        <v>111</v>
      </c>
      <c r="F59" s="162" t="s">
        <v>329</v>
      </c>
      <c r="G59" s="162" t="s">
        <v>330</v>
      </c>
      <c r="H59" s="162" t="s">
        <v>350</v>
      </c>
      <c r="I59" s="163">
        <v>920</v>
      </c>
      <c r="J59" s="163">
        <v>8554.2800000000007</v>
      </c>
      <c r="K59" s="163">
        <v>9.2981304347826086</v>
      </c>
      <c r="L59" s="162" t="s">
        <v>333</v>
      </c>
      <c r="M59" s="163">
        <v>0.11286966101797606</v>
      </c>
      <c r="N59" s="163">
        <v>6.320742532759098E-3</v>
      </c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3">
        <v>3.1466666666666671E-4</v>
      </c>
      <c r="Z59" s="163">
        <v>2.9258117101449281E-3</v>
      </c>
      <c r="AA59" s="164"/>
      <c r="AB59" s="164"/>
      <c r="AC59" s="163">
        <v>3.1466666666666671E-4</v>
      </c>
      <c r="AD59" s="163">
        <v>2.9258117101449281E-3</v>
      </c>
      <c r="AE59" s="163">
        <v>2.2051861560499681E-4</v>
      </c>
      <c r="AF59" s="163">
        <v>2.0504108511929481E-3</v>
      </c>
      <c r="AG59" s="164"/>
      <c r="AH59" s="164"/>
      <c r="AI59" s="164"/>
      <c r="AJ59" s="164"/>
      <c r="AK59" s="274">
        <v>2.2051861560499681E-4</v>
      </c>
      <c r="AL59" s="163">
        <v>2.0504108511929481E-3</v>
      </c>
      <c r="AM59" s="163">
        <v>6.6758774555956889E-5</v>
      </c>
      <c r="AN59" s="163">
        <v>6.2073179348753362E-4</v>
      </c>
      <c r="AO59" s="164"/>
      <c r="AP59" s="164"/>
      <c r="AQ59" s="164"/>
      <c r="AR59" s="164"/>
      <c r="AS59" s="248">
        <v>6.6758774555956889E-5</v>
      </c>
      <c r="AT59" s="248">
        <v>6.2073179348753362E-4</v>
      </c>
      <c r="AU59" s="167"/>
      <c r="AV59" s="167"/>
      <c r="AW59" s="164"/>
      <c r="AX59" s="164"/>
      <c r="AY59" s="164"/>
      <c r="AZ59" s="164"/>
      <c r="BA59" s="164"/>
      <c r="BB59" s="164"/>
      <c r="BC59" s="167"/>
      <c r="BD59" s="167"/>
      <c r="BE59" s="162" t="s">
        <v>342</v>
      </c>
      <c r="BF59" s="162" t="s">
        <v>343</v>
      </c>
      <c r="BG59" s="166">
        <v>37742</v>
      </c>
      <c r="BH59" s="162" t="s">
        <v>334</v>
      </c>
      <c r="BI59" s="162" t="s">
        <v>344</v>
      </c>
      <c r="BJ59" s="166">
        <v>28581</v>
      </c>
      <c r="BK59" s="162" t="s">
        <v>345</v>
      </c>
      <c r="BL59" s="162" t="s">
        <v>363</v>
      </c>
      <c r="BM59" s="172">
        <v>39934</v>
      </c>
      <c r="BN59" s="162" t="s">
        <v>336</v>
      </c>
      <c r="BO59" s="162" t="s">
        <v>336</v>
      </c>
      <c r="BP59" s="164"/>
      <c r="BQ59" s="162" t="s">
        <v>336</v>
      </c>
      <c r="BR59" s="162" t="s">
        <v>336</v>
      </c>
      <c r="BS59" s="164"/>
      <c r="BT59" s="162" t="s">
        <v>336</v>
      </c>
      <c r="BU59" s="162" t="s">
        <v>336</v>
      </c>
      <c r="BV59" s="164"/>
      <c r="BW59" s="162" t="s">
        <v>336</v>
      </c>
      <c r="BX59" s="162" t="s">
        <v>336</v>
      </c>
      <c r="BY59" s="164"/>
      <c r="BZ59" s="162" t="s">
        <v>336</v>
      </c>
      <c r="CA59" s="162" t="s">
        <v>336</v>
      </c>
      <c r="CB59" s="164"/>
      <c r="CC59" s="162" t="s">
        <v>336</v>
      </c>
      <c r="CD59" s="162" t="s">
        <v>336</v>
      </c>
      <c r="CE59" s="164"/>
      <c r="CF59" s="162" t="s">
        <v>336</v>
      </c>
      <c r="CG59" s="162" t="s">
        <v>336</v>
      </c>
      <c r="CH59" s="164"/>
      <c r="CI59" s="162" t="s">
        <v>336</v>
      </c>
      <c r="CJ59" s="162" t="s">
        <v>336</v>
      </c>
      <c r="CK59" s="164"/>
      <c r="CL59" s="162" t="s">
        <v>336</v>
      </c>
      <c r="CM59" s="162" t="s">
        <v>336</v>
      </c>
      <c r="CN59" s="164"/>
      <c r="CO59" s="164"/>
      <c r="CP59" s="164"/>
      <c r="CS59" s="175"/>
      <c r="CT59" s="175"/>
      <c r="CY59" s="175"/>
      <c r="CZ59" s="175"/>
      <c r="DE59" s="175"/>
      <c r="DF59" s="175"/>
      <c r="DU59" s="175"/>
      <c r="DV59" s="175"/>
      <c r="DW59" s="46"/>
      <c r="DX59" s="175"/>
      <c r="DY59" s="175"/>
      <c r="EA59" s="175"/>
      <c r="EB59" s="175"/>
      <c r="ED59" s="175"/>
      <c r="EE59" s="175"/>
      <c r="EG59" s="175"/>
      <c r="EH59" s="175"/>
      <c r="EJ59" s="175"/>
      <c r="EK59" s="175"/>
      <c r="EM59" s="175"/>
      <c r="EN59" s="175"/>
      <c r="EP59" s="175"/>
      <c r="EQ59" s="175"/>
      <c r="ES59" s="175"/>
      <c r="ET59" s="175"/>
      <c r="EV59" s="175"/>
      <c r="EW59" s="175"/>
      <c r="EY59" s="175"/>
      <c r="EZ59" s="175"/>
      <c r="FB59" s="175"/>
      <c r="FC59" s="175"/>
    </row>
    <row r="60" spans="1:188">
      <c r="A60" s="162" t="s">
        <v>326</v>
      </c>
      <c r="B60" s="163">
        <v>963</v>
      </c>
      <c r="C60" s="162" t="s">
        <v>107</v>
      </c>
      <c r="D60" s="162" t="s">
        <v>337</v>
      </c>
      <c r="E60" s="162" t="s">
        <v>476</v>
      </c>
      <c r="F60" s="162" t="s">
        <v>476</v>
      </c>
      <c r="G60" s="162" t="s">
        <v>330</v>
      </c>
      <c r="H60" s="162" t="s">
        <v>393</v>
      </c>
      <c r="I60" s="163">
        <v>229.4</v>
      </c>
      <c r="J60" s="163">
        <v>1924.9</v>
      </c>
      <c r="K60" s="163">
        <v>8.3910200523103757</v>
      </c>
      <c r="L60" s="162" t="s">
        <v>333</v>
      </c>
      <c r="M60" s="163">
        <v>0.15592436568678714</v>
      </c>
      <c r="N60" s="163">
        <v>3.4104745573143129E-3</v>
      </c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5">
        <v>2.4466666666666663E-4</v>
      </c>
      <c r="Z60" s="165">
        <v>2.0530029061319381E-3</v>
      </c>
      <c r="AA60" s="164"/>
      <c r="AB60" s="164"/>
      <c r="AC60" s="165">
        <v>2.4466666666666663E-4</v>
      </c>
      <c r="AD60" s="165">
        <v>2.0530029061319381E-3</v>
      </c>
      <c r="AE60" s="164"/>
      <c r="AF60" s="164"/>
      <c r="AG60" s="165">
        <v>1.0033333333333334E-4</v>
      </c>
      <c r="AH60" s="165">
        <v>8.4189901191514109E-4</v>
      </c>
      <c r="AI60" s="165">
        <v>9.7E-5</v>
      </c>
      <c r="AJ60" s="165">
        <v>8.1392894507410643E-4</v>
      </c>
      <c r="AK60" s="273">
        <v>9.7E-5</v>
      </c>
      <c r="AL60" s="165">
        <v>8.1392894507410643E-4</v>
      </c>
      <c r="AM60" s="164"/>
      <c r="AN60" s="164"/>
      <c r="AO60" s="165">
        <v>6.7000000000000002E-5</v>
      </c>
      <c r="AP60" s="165">
        <v>5.6219834350479522E-4</v>
      </c>
      <c r="AQ60" s="165">
        <v>6.8999999999999997E-5</v>
      </c>
      <c r="AR60" s="165">
        <v>5.7898038360941592E-4</v>
      </c>
      <c r="AS60" s="247">
        <v>6.7000000000000002E-5</v>
      </c>
      <c r="AT60" s="247">
        <v>5.6219834350479522E-4</v>
      </c>
      <c r="AU60" s="163">
        <v>0.11800000000000002</v>
      </c>
      <c r="AV60" s="163">
        <v>0.99014036617262446</v>
      </c>
      <c r="AW60" s="164"/>
      <c r="AX60" s="164"/>
      <c r="AY60" s="164"/>
      <c r="AZ60" s="164"/>
      <c r="BA60" s="164"/>
      <c r="BB60" s="164"/>
      <c r="BC60" s="163">
        <v>0.11800000000000002</v>
      </c>
      <c r="BD60" s="163">
        <v>0.99014036617262446</v>
      </c>
      <c r="BE60" s="162" t="s">
        <v>342</v>
      </c>
      <c r="BF60" s="162" t="s">
        <v>343</v>
      </c>
      <c r="BG60" s="166">
        <v>39934</v>
      </c>
      <c r="BH60" s="162" t="s">
        <v>334</v>
      </c>
      <c r="BI60" s="162" t="s">
        <v>362</v>
      </c>
      <c r="BJ60" s="166">
        <v>39934</v>
      </c>
      <c r="BK60" s="162" t="s">
        <v>345</v>
      </c>
      <c r="BL60" s="162" t="s">
        <v>467</v>
      </c>
      <c r="BM60" s="166">
        <v>39934</v>
      </c>
      <c r="BN60" s="162" t="s">
        <v>364</v>
      </c>
      <c r="BO60" s="162" t="s">
        <v>365</v>
      </c>
      <c r="BP60" s="172">
        <v>39934</v>
      </c>
      <c r="BQ60" s="162" t="s">
        <v>336</v>
      </c>
      <c r="BR60" s="162" t="s">
        <v>336</v>
      </c>
      <c r="BS60" s="167"/>
      <c r="BT60" s="162" t="s">
        <v>336</v>
      </c>
      <c r="BU60" s="162" t="s">
        <v>336</v>
      </c>
      <c r="BV60" s="164"/>
      <c r="BW60" s="162" t="s">
        <v>336</v>
      </c>
      <c r="BX60" s="162" t="s">
        <v>336</v>
      </c>
      <c r="BY60" s="164"/>
      <c r="BZ60" s="162" t="s">
        <v>336</v>
      </c>
      <c r="CA60" s="162" t="s">
        <v>336</v>
      </c>
      <c r="CB60" s="164"/>
      <c r="CC60" s="162" t="s">
        <v>336</v>
      </c>
      <c r="CD60" s="162" t="s">
        <v>336</v>
      </c>
      <c r="CE60" s="164"/>
      <c r="CF60" s="162" t="s">
        <v>336</v>
      </c>
      <c r="CG60" s="162" t="s">
        <v>336</v>
      </c>
      <c r="CH60" s="164"/>
      <c r="CI60" s="162" t="s">
        <v>336</v>
      </c>
      <c r="CJ60" s="162" t="s">
        <v>336</v>
      </c>
      <c r="CK60" s="164"/>
      <c r="CL60" s="162" t="s">
        <v>336</v>
      </c>
      <c r="CM60" s="162" t="s">
        <v>336</v>
      </c>
      <c r="CN60" s="164"/>
      <c r="CS60" s="175"/>
      <c r="CT60" s="175"/>
      <c r="CY60" s="175"/>
      <c r="CZ60" s="175"/>
      <c r="DE60" s="175"/>
      <c r="DF60" s="175"/>
      <c r="DU60" s="175"/>
      <c r="DV60" s="175"/>
      <c r="DW60" s="46"/>
      <c r="DX60" s="175"/>
      <c r="DY60" s="175"/>
      <c r="EA60" s="175"/>
      <c r="EB60" s="175"/>
      <c r="ED60" s="175"/>
      <c r="EE60" s="175"/>
      <c r="EG60" s="175"/>
      <c r="EH60" s="175"/>
      <c r="EJ60" s="175"/>
      <c r="EK60" s="175"/>
      <c r="EM60" s="175"/>
      <c r="EN60" s="175"/>
      <c r="EP60" s="175"/>
      <c r="EQ60" s="175"/>
      <c r="ES60" s="175"/>
      <c r="ET60" s="175"/>
      <c r="EV60" s="175"/>
      <c r="EW60" s="175"/>
      <c r="EY60" s="175"/>
      <c r="EZ60" s="175"/>
      <c r="FB60" s="175"/>
      <c r="FC60" s="175"/>
    </row>
    <row r="61" spans="1:188">
      <c r="A61" s="162" t="s">
        <v>326</v>
      </c>
      <c r="B61" s="163">
        <v>477</v>
      </c>
      <c r="C61" s="162" t="s">
        <v>21</v>
      </c>
      <c r="D61" s="162" t="s">
        <v>454</v>
      </c>
      <c r="E61" s="162" t="s">
        <v>379</v>
      </c>
      <c r="F61" s="162" t="s">
        <v>380</v>
      </c>
      <c r="G61" s="162" t="s">
        <v>330</v>
      </c>
      <c r="H61" s="162" t="s">
        <v>350</v>
      </c>
      <c r="I61" s="163">
        <v>196</v>
      </c>
      <c r="J61" s="163">
        <v>1845</v>
      </c>
      <c r="K61" s="163">
        <v>9.4132653061224492</v>
      </c>
      <c r="L61" s="162" t="s">
        <v>333</v>
      </c>
      <c r="M61" s="165">
        <v>4.1122711949178993E-3</v>
      </c>
      <c r="N61" s="165">
        <v>8.1140981190684983E-3</v>
      </c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5">
        <v>1.9766666666666662E-6</v>
      </c>
      <c r="Z61" s="165">
        <v>1.8606887755102036E-5</v>
      </c>
      <c r="AA61" s="164"/>
      <c r="AB61" s="164"/>
      <c r="AC61" s="165">
        <v>1.9766666666666662E-6</v>
      </c>
      <c r="AD61" s="165">
        <v>1.8606887755102036E-5</v>
      </c>
      <c r="AE61" s="163">
        <v>2.1110907253864804E-4</v>
      </c>
      <c r="AF61" s="163">
        <v>1.9872257083357429E-3</v>
      </c>
      <c r="AG61" s="164"/>
      <c r="AH61" s="164"/>
      <c r="AI61" s="164"/>
      <c r="AJ61" s="164"/>
      <c r="AK61" s="274">
        <v>2.1110907253864804E-4</v>
      </c>
      <c r="AL61" s="163">
        <v>1.9872257083357429E-3</v>
      </c>
      <c r="AM61" s="163">
        <v>7.2460030086837827E-5</v>
      </c>
      <c r="AN61" s="163">
        <v>6.8208548729701939E-4</v>
      </c>
      <c r="AO61" s="164"/>
      <c r="AP61" s="164"/>
      <c r="AQ61" s="164"/>
      <c r="AR61" s="164"/>
      <c r="AS61" s="248">
        <v>7.2460030086837827E-5</v>
      </c>
      <c r="AT61" s="248">
        <v>6.8208548729701939E-4</v>
      </c>
      <c r="AU61" s="165">
        <v>0.11411538461538463</v>
      </c>
      <c r="AV61" s="165">
        <v>1.0741983908948196</v>
      </c>
      <c r="AW61" s="164"/>
      <c r="AX61" s="164"/>
      <c r="AY61" s="165">
        <v>0.11116085312966667</v>
      </c>
      <c r="AZ61" s="165">
        <v>1.0463866021644643</v>
      </c>
      <c r="BA61" s="164"/>
      <c r="BB61" s="164"/>
      <c r="BC61" s="165">
        <v>0.11116085312966667</v>
      </c>
      <c r="BD61" s="165">
        <v>1.0463866021644643</v>
      </c>
      <c r="BE61" s="162" t="s">
        <v>345</v>
      </c>
      <c r="BF61" s="162" t="s">
        <v>352</v>
      </c>
      <c r="BG61" s="166">
        <v>37347</v>
      </c>
      <c r="BH61" s="162" t="s">
        <v>334</v>
      </c>
      <c r="BI61" s="162" t="s">
        <v>353</v>
      </c>
      <c r="BJ61" s="166">
        <v>30773</v>
      </c>
      <c r="BK61" s="162" t="s">
        <v>336</v>
      </c>
      <c r="BL61" s="162" t="s">
        <v>336</v>
      </c>
      <c r="BM61" s="167"/>
      <c r="BN61" s="162" t="s">
        <v>336</v>
      </c>
      <c r="BO61" s="162" t="s">
        <v>336</v>
      </c>
      <c r="BP61" s="164"/>
      <c r="BQ61" s="162" t="s">
        <v>336</v>
      </c>
      <c r="BR61" s="162" t="s">
        <v>336</v>
      </c>
      <c r="BS61" s="164"/>
      <c r="BT61" s="162" t="s">
        <v>336</v>
      </c>
      <c r="BU61" s="162" t="s">
        <v>336</v>
      </c>
      <c r="BV61" s="164"/>
      <c r="BW61" s="162" t="s">
        <v>336</v>
      </c>
      <c r="BX61" s="162" t="s">
        <v>336</v>
      </c>
      <c r="BY61" s="164"/>
      <c r="BZ61" s="162" t="s">
        <v>336</v>
      </c>
      <c r="CA61" s="162" t="s">
        <v>336</v>
      </c>
      <c r="CB61" s="164"/>
      <c r="CC61" s="162" t="s">
        <v>336</v>
      </c>
      <c r="CD61" s="162" t="s">
        <v>336</v>
      </c>
      <c r="CE61" s="164"/>
      <c r="CF61" s="162" t="s">
        <v>336</v>
      </c>
      <c r="CG61" s="162" t="s">
        <v>336</v>
      </c>
      <c r="CH61" s="164"/>
      <c r="CI61" s="162" t="s">
        <v>336</v>
      </c>
      <c r="CJ61" s="162" t="s">
        <v>336</v>
      </c>
      <c r="CK61" s="164"/>
      <c r="CL61" s="162" t="s">
        <v>336</v>
      </c>
      <c r="CM61" s="162" t="s">
        <v>336</v>
      </c>
      <c r="CN61" s="164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  <c r="DM61" s="53"/>
      <c r="DN61" s="53"/>
      <c r="DO61" s="53"/>
      <c r="DP61" s="53"/>
      <c r="DQ61" s="53"/>
      <c r="DR61" s="53"/>
      <c r="DS61" s="53"/>
      <c r="DT61" s="53"/>
      <c r="DU61" s="338"/>
      <c r="DV61" s="338"/>
      <c r="DW61" s="53"/>
      <c r="DX61" s="338"/>
      <c r="DY61" s="338"/>
      <c r="DZ61" s="53"/>
      <c r="EA61" s="338"/>
      <c r="EB61" s="338"/>
      <c r="EC61" s="53"/>
      <c r="ED61" s="338"/>
      <c r="EE61" s="338"/>
      <c r="EF61" s="53"/>
      <c r="EG61" s="338"/>
      <c r="EH61" s="338"/>
      <c r="EI61" s="53"/>
      <c r="EJ61" s="338"/>
      <c r="EK61" s="338"/>
      <c r="EL61" s="53"/>
      <c r="EM61" s="338"/>
      <c r="EN61" s="338"/>
      <c r="EO61" s="53"/>
      <c r="EP61" s="338"/>
      <c r="EQ61" s="338"/>
      <c r="ER61" s="53"/>
      <c r="ES61" s="338"/>
      <c r="ET61" s="338"/>
      <c r="EU61" s="53"/>
      <c r="EV61" s="338"/>
      <c r="EW61" s="338"/>
      <c r="EX61" s="53"/>
      <c r="EY61" s="338"/>
      <c r="EZ61" s="338"/>
      <c r="FA61" s="53"/>
      <c r="FB61" s="338"/>
      <c r="FC61" s="338"/>
      <c r="FD61" s="53"/>
      <c r="FE61" s="53"/>
      <c r="FF61" s="53"/>
      <c r="FG61" s="53"/>
      <c r="FH61" s="53"/>
      <c r="FI61" s="53"/>
      <c r="FJ61" s="53"/>
      <c r="FK61" s="53"/>
      <c r="FL61" s="53"/>
      <c r="FM61" s="53"/>
      <c r="FN61" s="53"/>
      <c r="FO61" s="53"/>
      <c r="FP61" s="53"/>
      <c r="FQ61" s="53"/>
      <c r="FR61" s="53"/>
      <c r="FS61" s="53"/>
      <c r="FT61" s="53"/>
      <c r="FU61" s="53"/>
      <c r="FV61" s="53"/>
      <c r="FW61" s="53"/>
      <c r="FX61" s="53"/>
      <c r="FY61" s="53"/>
      <c r="FZ61" s="53"/>
      <c r="GA61" s="53"/>
      <c r="GB61" s="53"/>
      <c r="GC61" s="53"/>
      <c r="GD61" s="53"/>
      <c r="GE61" s="53"/>
      <c r="GF61" s="53"/>
    </row>
    <row r="62" spans="1:188">
      <c r="A62" s="162" t="s">
        <v>326</v>
      </c>
      <c r="B62" s="163">
        <v>525</v>
      </c>
      <c r="C62" s="162" t="s">
        <v>112</v>
      </c>
      <c r="D62" s="162" t="s">
        <v>454</v>
      </c>
      <c r="E62" s="162" t="s">
        <v>26</v>
      </c>
      <c r="F62" s="162" t="s">
        <v>339</v>
      </c>
      <c r="G62" s="162" t="s">
        <v>330</v>
      </c>
      <c r="H62" s="162" t="s">
        <v>331</v>
      </c>
      <c r="I62" s="163">
        <v>202</v>
      </c>
      <c r="J62" s="163">
        <v>1963</v>
      </c>
      <c r="K62" s="163">
        <v>9.717821782178218</v>
      </c>
      <c r="L62" s="162" t="s">
        <v>333</v>
      </c>
      <c r="M62" s="165">
        <v>1.8327024869948369E-3</v>
      </c>
      <c r="N62" s="165">
        <v>1.0892833742873193E-2</v>
      </c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5">
        <v>6.1299999999999998E-6</v>
      </c>
      <c r="Z62" s="165">
        <v>5.9570247524752472E-5</v>
      </c>
      <c r="AA62" s="164"/>
      <c r="AB62" s="164"/>
      <c r="AC62" s="165">
        <v>6.1299999999999998E-6</v>
      </c>
      <c r="AD62" s="165">
        <v>5.9570247524752472E-5</v>
      </c>
      <c r="AE62" s="163">
        <v>2.1783347947369278E-4</v>
      </c>
      <c r="AF62" s="163">
        <v>2.1168669317171234E-3</v>
      </c>
      <c r="AG62" s="164"/>
      <c r="AH62" s="164"/>
      <c r="AI62" s="164"/>
      <c r="AJ62" s="164"/>
      <c r="AK62" s="274">
        <v>2.1783347947369278E-4</v>
      </c>
      <c r="AL62" s="163">
        <v>2.1168669317171234E-3</v>
      </c>
      <c r="AM62" s="163">
        <v>7.3150045445385684E-5</v>
      </c>
      <c r="AN62" s="163">
        <v>7.1085910499649554E-4</v>
      </c>
      <c r="AO62" s="164"/>
      <c r="AP62" s="164"/>
      <c r="AQ62" s="164"/>
      <c r="AR62" s="164"/>
      <c r="AS62" s="248">
        <v>7.3150045445385684E-5</v>
      </c>
      <c r="AT62" s="248">
        <v>7.1085910499649554E-4</v>
      </c>
      <c r="AU62" s="165">
        <v>0.11896666666666669</v>
      </c>
      <c r="AV62" s="165">
        <v>1.1560968646864689</v>
      </c>
      <c r="AW62" s="164"/>
      <c r="AX62" s="164"/>
      <c r="AY62" s="165">
        <v>0.12021440316999998</v>
      </c>
      <c r="AZ62" s="165">
        <v>1.1682221456569801</v>
      </c>
      <c r="BA62" s="164"/>
      <c r="BB62" s="164"/>
      <c r="BC62" s="165">
        <v>0.11896666666666669</v>
      </c>
      <c r="BD62" s="165">
        <v>1.1560968646864689</v>
      </c>
      <c r="BE62" s="162" t="s">
        <v>345</v>
      </c>
      <c r="BF62" s="162" t="s">
        <v>352</v>
      </c>
      <c r="BG62" s="166">
        <v>36130</v>
      </c>
      <c r="BH62" s="162" t="s">
        <v>334</v>
      </c>
      <c r="BI62" s="162" t="s">
        <v>353</v>
      </c>
      <c r="BJ62" s="166">
        <v>36130</v>
      </c>
      <c r="BK62" s="162" t="s">
        <v>336</v>
      </c>
      <c r="BL62" s="162" t="s">
        <v>336</v>
      </c>
      <c r="BM62" s="167"/>
      <c r="BN62" s="162" t="s">
        <v>336</v>
      </c>
      <c r="BO62" s="162" t="s">
        <v>336</v>
      </c>
      <c r="BP62" s="164"/>
      <c r="BQ62" s="162" t="s">
        <v>336</v>
      </c>
      <c r="BR62" s="162" t="s">
        <v>336</v>
      </c>
      <c r="BS62" s="164"/>
      <c r="BT62" s="162" t="s">
        <v>336</v>
      </c>
      <c r="BU62" s="162" t="s">
        <v>336</v>
      </c>
      <c r="BV62" s="164"/>
      <c r="BW62" s="162" t="s">
        <v>336</v>
      </c>
      <c r="BX62" s="162" t="s">
        <v>336</v>
      </c>
      <c r="BY62" s="164"/>
      <c r="BZ62" s="162" t="s">
        <v>336</v>
      </c>
      <c r="CA62" s="162" t="s">
        <v>336</v>
      </c>
      <c r="CB62" s="164"/>
      <c r="CC62" s="162" t="s">
        <v>336</v>
      </c>
      <c r="CD62" s="162" t="s">
        <v>336</v>
      </c>
      <c r="CE62" s="164"/>
      <c r="CF62" s="162" t="s">
        <v>336</v>
      </c>
      <c r="CG62" s="162" t="s">
        <v>336</v>
      </c>
      <c r="CH62" s="164"/>
      <c r="CI62" s="162" t="s">
        <v>336</v>
      </c>
      <c r="CJ62" s="162" t="s">
        <v>336</v>
      </c>
      <c r="CK62" s="164"/>
      <c r="CL62" s="162" t="s">
        <v>336</v>
      </c>
      <c r="CM62" s="162" t="s">
        <v>336</v>
      </c>
      <c r="CN62" s="164"/>
      <c r="CO62" s="164"/>
      <c r="CP62" s="164"/>
      <c r="DU62" s="175"/>
      <c r="DV62" s="175"/>
      <c r="DX62" s="175"/>
      <c r="DY62" s="175"/>
      <c r="EA62" s="175"/>
      <c r="EB62" s="175"/>
      <c r="ED62" s="175"/>
      <c r="EE62" s="175"/>
      <c r="EG62" s="175"/>
      <c r="EH62" s="175"/>
      <c r="EJ62" s="175"/>
      <c r="EK62" s="175"/>
      <c r="EM62" s="175"/>
      <c r="EN62" s="175"/>
      <c r="EP62" s="175"/>
      <c r="EQ62" s="175"/>
      <c r="ES62" s="175"/>
      <c r="ET62" s="175"/>
      <c r="EV62" s="175"/>
      <c r="EW62" s="175"/>
      <c r="EY62" s="175"/>
      <c r="EZ62" s="175"/>
      <c r="FB62" s="175"/>
      <c r="FC62" s="175"/>
    </row>
    <row r="63" spans="1:188">
      <c r="A63" s="162" t="s">
        <v>326</v>
      </c>
      <c r="B63" s="163">
        <v>3181</v>
      </c>
      <c r="C63" s="162" t="s">
        <v>179</v>
      </c>
      <c r="D63" s="162" t="s">
        <v>399</v>
      </c>
      <c r="E63" s="162" t="s">
        <v>698</v>
      </c>
      <c r="F63" s="162" t="s">
        <v>699</v>
      </c>
      <c r="G63" s="162" t="s">
        <v>330</v>
      </c>
      <c r="H63" s="162" t="s">
        <v>350</v>
      </c>
      <c r="I63" s="163">
        <v>289</v>
      </c>
      <c r="J63" s="163">
        <v>2563</v>
      </c>
      <c r="K63" s="163">
        <v>8.8685121107266429</v>
      </c>
      <c r="L63" s="162" t="s">
        <v>332</v>
      </c>
      <c r="M63" s="167"/>
      <c r="N63" s="167"/>
      <c r="O63" s="164"/>
      <c r="P63" s="164"/>
      <c r="Q63" s="164"/>
      <c r="R63" s="164"/>
      <c r="S63" s="165">
        <v>1.0485988687217376E-4</v>
      </c>
      <c r="T63" s="165">
        <v>9.2995117665529872E-4</v>
      </c>
      <c r="U63" s="165">
        <v>1.0485988687217376E-4</v>
      </c>
      <c r="V63" s="165">
        <v>9.2995117665529872E-4</v>
      </c>
      <c r="W63" s="164"/>
      <c r="X63" s="164"/>
      <c r="Y63" s="167"/>
      <c r="Z63" s="167"/>
      <c r="AA63" s="164"/>
      <c r="AB63" s="164"/>
      <c r="AC63" s="167"/>
      <c r="AD63" s="167"/>
      <c r="AE63" s="164"/>
      <c r="AF63" s="164"/>
      <c r="AG63" s="167"/>
      <c r="AH63" s="167"/>
      <c r="AI63" s="165">
        <v>9.7203039498182375E-4</v>
      </c>
      <c r="AJ63" s="165">
        <v>8.6204633298907068E-3</v>
      </c>
      <c r="AK63" s="274">
        <v>9.7203039498182375E-4</v>
      </c>
      <c r="AL63" s="163">
        <v>8.6204633298907068E-3</v>
      </c>
      <c r="AM63" s="164"/>
      <c r="AN63" s="164"/>
      <c r="AO63" s="167"/>
      <c r="AP63" s="167"/>
      <c r="AQ63" s="165">
        <v>7.3552964087129292E-5</v>
      </c>
      <c r="AR63" s="165">
        <v>6.5230535278654796E-4</v>
      </c>
      <c r="AS63" s="248">
        <v>7.3552964087129292E-5</v>
      </c>
      <c r="AT63" s="248">
        <v>6.5230535278654796E-4</v>
      </c>
      <c r="AU63" s="167"/>
      <c r="AV63" s="167"/>
      <c r="AW63" s="164"/>
      <c r="AX63" s="164"/>
      <c r="AY63" s="164"/>
      <c r="AZ63" s="164"/>
      <c r="BA63" s="164"/>
      <c r="BB63" s="164"/>
      <c r="BC63" s="167"/>
      <c r="BD63" s="167"/>
      <c r="BE63" s="162" t="s">
        <v>334</v>
      </c>
      <c r="BF63" s="162" t="s">
        <v>376</v>
      </c>
      <c r="BG63" s="166">
        <v>25934</v>
      </c>
      <c r="BH63" s="162" t="s">
        <v>345</v>
      </c>
      <c r="BI63" s="162" t="s">
        <v>363</v>
      </c>
      <c r="BJ63" s="166">
        <v>30317</v>
      </c>
      <c r="BK63" s="162" t="s">
        <v>336</v>
      </c>
      <c r="BL63" s="162" t="s">
        <v>336</v>
      </c>
      <c r="BM63" s="167"/>
      <c r="BN63" s="162" t="s">
        <v>336</v>
      </c>
      <c r="BO63" s="162" t="s">
        <v>336</v>
      </c>
      <c r="BP63" s="164"/>
      <c r="BQ63" s="162" t="s">
        <v>336</v>
      </c>
      <c r="BR63" s="162" t="s">
        <v>336</v>
      </c>
      <c r="BS63" s="164"/>
      <c r="BT63" s="162" t="s">
        <v>336</v>
      </c>
      <c r="BU63" s="162" t="s">
        <v>336</v>
      </c>
      <c r="BV63" s="164"/>
      <c r="BW63" s="162" t="s">
        <v>336</v>
      </c>
      <c r="BX63" s="162" t="s">
        <v>336</v>
      </c>
      <c r="BY63" s="164"/>
      <c r="BZ63" s="162" t="s">
        <v>336</v>
      </c>
      <c r="CA63" s="162" t="s">
        <v>336</v>
      </c>
      <c r="CB63" s="164"/>
      <c r="CC63" s="162" t="s">
        <v>336</v>
      </c>
      <c r="CD63" s="162" t="s">
        <v>336</v>
      </c>
      <c r="CE63" s="164"/>
      <c r="CF63" s="162" t="s">
        <v>336</v>
      </c>
      <c r="CG63" s="162" t="s">
        <v>336</v>
      </c>
      <c r="CH63" s="164"/>
      <c r="CI63" s="162" t="s">
        <v>336</v>
      </c>
      <c r="CJ63" s="162" t="s">
        <v>336</v>
      </c>
      <c r="CK63" s="164"/>
      <c r="CL63" s="162" t="s">
        <v>336</v>
      </c>
      <c r="CM63" s="162" t="s">
        <v>336</v>
      </c>
      <c r="CN63" s="164"/>
      <c r="CO63" s="164"/>
      <c r="CP63" s="164"/>
      <c r="CS63" s="175"/>
      <c r="CT63" s="175"/>
      <c r="CY63" s="175"/>
      <c r="CZ63" s="175"/>
      <c r="DE63" s="175"/>
      <c r="DF63" s="175"/>
      <c r="DK63" s="175"/>
      <c r="DL63" s="175"/>
      <c r="DU63" s="175"/>
      <c r="DV63" s="175"/>
      <c r="DX63" s="175"/>
      <c r="DY63" s="175"/>
      <c r="EA63" s="175"/>
      <c r="EB63" s="175"/>
      <c r="ED63" s="175"/>
      <c r="EE63" s="175"/>
      <c r="EG63" s="175"/>
      <c r="EH63" s="175"/>
      <c r="EJ63" s="175"/>
      <c r="EK63" s="175"/>
      <c r="EM63" s="175"/>
      <c r="EN63" s="175"/>
      <c r="EP63" s="175"/>
      <c r="EQ63" s="175"/>
      <c r="ES63" s="175"/>
      <c r="ET63" s="175"/>
      <c r="EV63" s="175"/>
      <c r="EW63" s="175"/>
      <c r="EY63" s="175"/>
      <c r="EZ63" s="175"/>
      <c r="FB63" s="175"/>
      <c r="FC63" s="175"/>
    </row>
    <row r="64" spans="1:188">
      <c r="A64" s="162" t="s">
        <v>326</v>
      </c>
      <c r="B64" s="163">
        <v>2079</v>
      </c>
      <c r="C64" s="162" t="s">
        <v>95</v>
      </c>
      <c r="D64" s="162" t="s">
        <v>502</v>
      </c>
      <c r="E64" s="162" t="s">
        <v>73</v>
      </c>
      <c r="F64" s="162" t="s">
        <v>73</v>
      </c>
      <c r="G64" s="162" t="s">
        <v>330</v>
      </c>
      <c r="H64" s="162" t="s">
        <v>393</v>
      </c>
      <c r="I64" s="163">
        <v>594</v>
      </c>
      <c r="J64" s="163">
        <v>6600</v>
      </c>
      <c r="K64" s="163">
        <v>11.111111111111111</v>
      </c>
      <c r="L64" s="162" t="s">
        <v>503</v>
      </c>
      <c r="M64" s="163">
        <v>8.6835030285458976E-4</v>
      </c>
      <c r="N64" s="163">
        <v>6.1392498021393621E-3</v>
      </c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3">
        <v>4.6266666666666669E-5</v>
      </c>
      <c r="Z64" s="163">
        <v>5.1407407407407413E-4</v>
      </c>
      <c r="AA64" s="164"/>
      <c r="AB64" s="164"/>
      <c r="AC64" s="163">
        <v>4.6266666666666669E-5</v>
      </c>
      <c r="AD64" s="163">
        <v>5.1407407407407413E-4</v>
      </c>
      <c r="AE64" s="165">
        <v>7.2108461727332144E-5</v>
      </c>
      <c r="AF64" s="165">
        <v>8.0120513030369051E-4</v>
      </c>
      <c r="AG64" s="167"/>
      <c r="AH64" s="167"/>
      <c r="AI64" s="165">
        <v>2.7E-4</v>
      </c>
      <c r="AJ64" s="165">
        <v>3.0000000000000001E-3</v>
      </c>
      <c r="AK64" s="274">
        <v>7.2108461727332144E-5</v>
      </c>
      <c r="AL64" s="163">
        <v>8.0120513030369051E-4</v>
      </c>
      <c r="AM64" s="165">
        <v>7.3847391096191049E-5</v>
      </c>
      <c r="AN64" s="165">
        <v>8.2052656773545611E-4</v>
      </c>
      <c r="AO64" s="167"/>
      <c r="AP64" s="167"/>
      <c r="AQ64" s="164"/>
      <c r="AR64" s="164"/>
      <c r="AS64" s="248">
        <v>7.3847391096191049E-5</v>
      </c>
      <c r="AT64" s="248">
        <v>8.2052656773545611E-4</v>
      </c>
      <c r="AU64" s="167"/>
      <c r="AV64" s="167"/>
      <c r="AW64" s="165">
        <v>0.12535393243236512</v>
      </c>
      <c r="AX64" s="165">
        <v>1.3928214714707234</v>
      </c>
      <c r="AY64" s="164"/>
      <c r="AZ64" s="164"/>
      <c r="BA64" s="164"/>
      <c r="BB64" s="164"/>
      <c r="BC64" s="163">
        <v>0.12535393243236512</v>
      </c>
      <c r="BD64" s="163">
        <v>1.3928214714707234</v>
      </c>
      <c r="BE64" s="162" t="s">
        <v>342</v>
      </c>
      <c r="BF64" s="162" t="s">
        <v>343</v>
      </c>
      <c r="BG64" s="166">
        <v>37012</v>
      </c>
      <c r="BH64" s="162" t="s">
        <v>345</v>
      </c>
      <c r="BI64" s="162" t="s">
        <v>352</v>
      </c>
      <c r="BJ64" s="166">
        <v>37012</v>
      </c>
      <c r="BK64" s="162" t="s">
        <v>334</v>
      </c>
      <c r="BL64" s="162" t="s">
        <v>362</v>
      </c>
      <c r="BM64" s="166">
        <v>37012</v>
      </c>
      <c r="BN64" s="162" t="s">
        <v>336</v>
      </c>
      <c r="BO64" s="162" t="s">
        <v>336</v>
      </c>
      <c r="BP64" s="164"/>
      <c r="BQ64" s="162" t="s">
        <v>336</v>
      </c>
      <c r="BR64" s="162" t="s">
        <v>336</v>
      </c>
      <c r="BS64" s="164"/>
      <c r="BT64" s="162" t="s">
        <v>336</v>
      </c>
      <c r="BU64" s="162" t="s">
        <v>336</v>
      </c>
      <c r="BV64" s="164"/>
      <c r="BW64" s="162" t="s">
        <v>336</v>
      </c>
      <c r="BX64" s="162" t="s">
        <v>336</v>
      </c>
      <c r="BY64" s="164"/>
      <c r="BZ64" s="162" t="s">
        <v>336</v>
      </c>
      <c r="CA64" s="162" t="s">
        <v>336</v>
      </c>
      <c r="CB64" s="164"/>
      <c r="CC64" s="162" t="s">
        <v>336</v>
      </c>
      <c r="CD64" s="162" t="s">
        <v>336</v>
      </c>
      <c r="CE64" s="164"/>
      <c r="CF64" s="162" t="s">
        <v>336</v>
      </c>
      <c r="CG64" s="162" t="s">
        <v>336</v>
      </c>
      <c r="CH64" s="164"/>
      <c r="CI64" s="162" t="s">
        <v>336</v>
      </c>
      <c r="CJ64" s="162" t="s">
        <v>336</v>
      </c>
      <c r="CK64" s="164"/>
      <c r="CL64" s="162" t="s">
        <v>336</v>
      </c>
      <c r="CM64" s="162" t="s">
        <v>336</v>
      </c>
      <c r="CN64" s="164"/>
      <c r="CQ64" s="164"/>
      <c r="CR64" s="164"/>
      <c r="CS64" s="170"/>
      <c r="CT64" s="170"/>
      <c r="CU64" s="164"/>
      <c r="CV64" s="164"/>
      <c r="CW64" s="164"/>
      <c r="CX64" s="164"/>
      <c r="CY64" s="167"/>
      <c r="CZ64" s="167"/>
      <c r="DA64" s="164"/>
      <c r="DB64" s="164"/>
      <c r="DC64" s="164"/>
      <c r="DD64" s="164"/>
      <c r="DE64" s="170"/>
      <c r="DF64" s="170"/>
      <c r="DG64" s="164"/>
      <c r="DH64" s="164"/>
      <c r="DI64" s="170"/>
      <c r="DJ64" s="170"/>
      <c r="DK64" s="164"/>
      <c r="DL64" s="164"/>
      <c r="DM64" s="164"/>
      <c r="DN64" s="164"/>
      <c r="DO64" s="164"/>
      <c r="DP64" s="164"/>
      <c r="DQ64" s="164"/>
      <c r="DR64" s="164"/>
      <c r="DS64" s="164"/>
      <c r="DT64" s="164"/>
      <c r="DU64" s="162"/>
      <c r="DV64" s="162"/>
      <c r="DW64" s="174"/>
      <c r="DX64" s="162"/>
      <c r="DY64" s="162"/>
      <c r="DZ64" s="164"/>
      <c r="EA64" s="162"/>
      <c r="EB64" s="162"/>
      <c r="EC64" s="164"/>
      <c r="ED64" s="162"/>
      <c r="EE64" s="162"/>
      <c r="EF64" s="164"/>
      <c r="EG64" s="162"/>
      <c r="EH64" s="162"/>
      <c r="EI64" s="164"/>
      <c r="EJ64" s="162"/>
      <c r="EK64" s="162"/>
      <c r="EL64" s="164"/>
      <c r="EM64" s="162"/>
      <c r="EN64" s="162"/>
      <c r="EO64" s="164"/>
      <c r="EP64" s="162"/>
      <c r="EQ64" s="162"/>
      <c r="ER64" s="164"/>
      <c r="ES64" s="162"/>
      <c r="ET64" s="162"/>
      <c r="EU64" s="164"/>
      <c r="EV64" s="162"/>
      <c r="EW64" s="162"/>
      <c r="EX64" s="164"/>
      <c r="EY64" s="162"/>
      <c r="EZ64" s="162"/>
      <c r="FA64" s="164"/>
      <c r="FB64" s="162"/>
      <c r="FC64" s="162"/>
      <c r="FD64" s="164"/>
    </row>
    <row r="65" spans="1:160">
      <c r="A65" s="162" t="s">
        <v>326</v>
      </c>
      <c r="B65" s="163">
        <v>6170</v>
      </c>
      <c r="C65" s="162" t="s">
        <v>105</v>
      </c>
      <c r="D65" s="162" t="s">
        <v>359</v>
      </c>
      <c r="E65" s="162" t="s">
        <v>701</v>
      </c>
      <c r="F65" s="162" t="s">
        <v>329</v>
      </c>
      <c r="G65" s="162" t="s">
        <v>330</v>
      </c>
      <c r="H65" s="162" t="s">
        <v>393</v>
      </c>
      <c r="I65" s="163">
        <v>643</v>
      </c>
      <c r="J65" s="163">
        <v>6449</v>
      </c>
      <c r="K65" s="163">
        <v>10.029548989113531</v>
      </c>
      <c r="L65" s="162" t="s">
        <v>341</v>
      </c>
      <c r="M65" s="163">
        <v>2.9915975992055172E-3</v>
      </c>
      <c r="N65" s="163">
        <v>7.2304505307177374E-3</v>
      </c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3">
        <v>2.1000000000000001E-4</v>
      </c>
      <c r="Z65" s="163">
        <v>2.1062052877138413E-3</v>
      </c>
      <c r="AA65" s="164"/>
      <c r="AB65" s="164"/>
      <c r="AC65" s="163">
        <v>2.1000000000000001E-4</v>
      </c>
      <c r="AD65" s="163">
        <v>2.1062052877138413E-3</v>
      </c>
      <c r="AE65" s="165">
        <v>9.4427057573626377E-5</v>
      </c>
      <c r="AF65" s="165">
        <v>9.4706079983252964E-4</v>
      </c>
      <c r="AG65" s="167"/>
      <c r="AH65" s="167"/>
      <c r="AI65" s="167"/>
      <c r="AJ65" s="167"/>
      <c r="AK65" s="274">
        <v>9.4427057573626377E-5</v>
      </c>
      <c r="AL65" s="163">
        <v>9.4706079983252964E-4</v>
      </c>
      <c r="AM65" s="165">
        <v>7.6263021692990162E-5</v>
      </c>
      <c r="AN65" s="165">
        <v>7.6488371212767275E-4</v>
      </c>
      <c r="AO65" s="167"/>
      <c r="AP65" s="167"/>
      <c r="AQ65" s="167"/>
      <c r="AR65" s="167"/>
      <c r="AS65" s="248">
        <v>7.6263021692990162E-5</v>
      </c>
      <c r="AT65" s="248">
        <v>7.6488371212767275E-4</v>
      </c>
      <c r="AU65" s="167"/>
      <c r="AV65" s="167"/>
      <c r="AW65" s="164"/>
      <c r="AX65" s="164"/>
      <c r="AY65" s="164"/>
      <c r="AZ65" s="164"/>
      <c r="BA65" s="164"/>
      <c r="BB65" s="164"/>
      <c r="BC65" s="167"/>
      <c r="BD65" s="167"/>
      <c r="BE65" s="162" t="s">
        <v>342</v>
      </c>
      <c r="BF65" s="162" t="s">
        <v>343</v>
      </c>
      <c r="BG65" s="166">
        <v>37712</v>
      </c>
      <c r="BH65" s="162" t="s">
        <v>334</v>
      </c>
      <c r="BI65" s="162" t="s">
        <v>358</v>
      </c>
      <c r="BJ65" s="166">
        <v>31168</v>
      </c>
      <c r="BK65" s="162" t="s">
        <v>345</v>
      </c>
      <c r="BL65" s="162" t="s">
        <v>363</v>
      </c>
      <c r="BM65" s="166">
        <v>39142</v>
      </c>
      <c r="BN65" s="162" t="s">
        <v>336</v>
      </c>
      <c r="BO65" s="162" t="s">
        <v>336</v>
      </c>
      <c r="BP65" s="167"/>
      <c r="BQ65" s="162" t="s">
        <v>336</v>
      </c>
      <c r="BR65" s="162" t="s">
        <v>336</v>
      </c>
      <c r="BS65" s="164"/>
      <c r="BT65" s="162" t="s">
        <v>336</v>
      </c>
      <c r="BU65" s="162" t="s">
        <v>336</v>
      </c>
      <c r="BV65" s="164"/>
      <c r="BW65" s="162" t="s">
        <v>336</v>
      </c>
      <c r="BX65" s="162" t="s">
        <v>336</v>
      </c>
      <c r="BY65" s="164"/>
      <c r="BZ65" s="162" t="s">
        <v>336</v>
      </c>
      <c r="CA65" s="162" t="s">
        <v>336</v>
      </c>
      <c r="CB65" s="164"/>
      <c r="CC65" s="162" t="s">
        <v>336</v>
      </c>
      <c r="CD65" s="162" t="s">
        <v>336</v>
      </c>
      <c r="CE65" s="164"/>
      <c r="CF65" s="162" t="s">
        <v>336</v>
      </c>
      <c r="CG65" s="162" t="s">
        <v>336</v>
      </c>
      <c r="CH65" s="164"/>
      <c r="CI65" s="162" t="s">
        <v>336</v>
      </c>
      <c r="CJ65" s="162" t="s">
        <v>336</v>
      </c>
      <c r="CK65" s="164"/>
      <c r="CL65" s="162" t="s">
        <v>336</v>
      </c>
      <c r="CM65" s="162" t="s">
        <v>336</v>
      </c>
      <c r="CN65" s="164"/>
      <c r="CS65" s="175"/>
      <c r="CT65" s="175"/>
      <c r="CY65" s="175"/>
      <c r="CZ65" s="175"/>
      <c r="DE65" s="46"/>
      <c r="DF65" s="46"/>
      <c r="DU65" s="175"/>
      <c r="DV65" s="175"/>
      <c r="DX65" s="175"/>
      <c r="DY65" s="175"/>
      <c r="EA65" s="175"/>
      <c r="EB65" s="175"/>
      <c r="ED65" s="175"/>
      <c r="EE65" s="175"/>
      <c r="EG65" s="175"/>
      <c r="EH65" s="175"/>
      <c r="EJ65" s="175"/>
      <c r="EK65" s="175"/>
      <c r="EM65" s="175"/>
      <c r="EN65" s="175"/>
      <c r="EP65" s="175"/>
      <c r="EQ65" s="175"/>
      <c r="ES65" s="175"/>
      <c r="ET65" s="175"/>
      <c r="EV65" s="175"/>
      <c r="EW65" s="175"/>
      <c r="EY65" s="175"/>
      <c r="EZ65" s="175"/>
      <c r="FB65" s="175"/>
      <c r="FC65" s="175"/>
    </row>
    <row r="66" spans="1:160">
      <c r="A66" s="162" t="s">
        <v>326</v>
      </c>
      <c r="B66" s="163">
        <v>3935</v>
      </c>
      <c r="C66" s="162" t="s">
        <v>127</v>
      </c>
      <c r="D66" s="162" t="s">
        <v>391</v>
      </c>
      <c r="E66" s="162" t="s">
        <v>423</v>
      </c>
      <c r="F66" s="162" t="s">
        <v>374</v>
      </c>
      <c r="G66" s="162" t="s">
        <v>330</v>
      </c>
      <c r="H66" s="162" t="s">
        <v>393</v>
      </c>
      <c r="I66" s="163">
        <v>1300</v>
      </c>
      <c r="J66" s="163">
        <v>11936</v>
      </c>
      <c r="K66" s="163">
        <v>9.1815384615384623</v>
      </c>
      <c r="L66" s="162" t="s">
        <v>333</v>
      </c>
      <c r="M66" s="163">
        <v>6.4564626994121618E-2</v>
      </c>
      <c r="N66" s="163">
        <v>5.8854563443182838E-3</v>
      </c>
      <c r="O66" s="167"/>
      <c r="P66" s="167"/>
      <c r="Q66" s="164"/>
      <c r="R66" s="164"/>
      <c r="S66" s="164"/>
      <c r="T66" s="164"/>
      <c r="U66" s="167"/>
      <c r="V66" s="167"/>
      <c r="W66" s="164"/>
      <c r="X66" s="164"/>
      <c r="Y66" s="163">
        <v>2.3399999999999997E-4</v>
      </c>
      <c r="Z66" s="163">
        <v>2.1484799999999999E-3</v>
      </c>
      <c r="AA66" s="164"/>
      <c r="AB66" s="164"/>
      <c r="AC66" s="163">
        <v>2.3399999999999997E-4</v>
      </c>
      <c r="AD66" s="163">
        <v>2.1484799999999999E-3</v>
      </c>
      <c r="AE66" s="163">
        <v>3.1261917495535905E-4</v>
      </c>
      <c r="AF66" s="163">
        <v>2.8703249786670507E-3</v>
      </c>
      <c r="AG66" s="164"/>
      <c r="AH66" s="164"/>
      <c r="AI66" s="164"/>
      <c r="AJ66" s="164"/>
      <c r="AK66" s="274">
        <v>3.1261917495535905E-4</v>
      </c>
      <c r="AL66" s="163">
        <v>2.8703249786670507E-3</v>
      </c>
      <c r="AM66" s="163">
        <v>7.7926120420282482E-5</v>
      </c>
      <c r="AN66" s="163">
        <v>7.154816717973014E-4</v>
      </c>
      <c r="AO66" s="164"/>
      <c r="AP66" s="164"/>
      <c r="AQ66" s="164"/>
      <c r="AR66" s="164"/>
      <c r="AS66" s="248">
        <v>7.7926120420282482E-5</v>
      </c>
      <c r="AT66" s="248">
        <v>7.154816717973014E-4</v>
      </c>
      <c r="AU66" s="165">
        <v>5.2142857142857157E-2</v>
      </c>
      <c r="AV66" s="165">
        <v>0.47875164835164852</v>
      </c>
      <c r="AW66" s="167"/>
      <c r="AX66" s="167"/>
      <c r="AY66" s="164"/>
      <c r="AZ66" s="164"/>
      <c r="BA66" s="164"/>
      <c r="BB66" s="164"/>
      <c r="BC66" s="163">
        <v>5.2142857142857157E-2</v>
      </c>
      <c r="BD66" s="163">
        <v>0.47875164835164852</v>
      </c>
      <c r="BE66" s="162" t="s">
        <v>342</v>
      </c>
      <c r="BF66" s="162" t="s">
        <v>343</v>
      </c>
      <c r="BG66" s="172">
        <v>37012</v>
      </c>
      <c r="BH66" s="162" t="s">
        <v>334</v>
      </c>
      <c r="BI66" s="162" t="s">
        <v>358</v>
      </c>
      <c r="BJ66" s="172">
        <v>26938</v>
      </c>
      <c r="BK66" s="162" t="s">
        <v>345</v>
      </c>
      <c r="BL66" s="162" t="s">
        <v>363</v>
      </c>
      <c r="BM66" s="172">
        <v>39845</v>
      </c>
      <c r="BN66" s="162" t="s">
        <v>336</v>
      </c>
      <c r="BO66" s="162" t="s">
        <v>336</v>
      </c>
      <c r="BP66" s="164"/>
      <c r="BQ66" s="162" t="s">
        <v>336</v>
      </c>
      <c r="BR66" s="162" t="s">
        <v>336</v>
      </c>
      <c r="BS66" s="164"/>
      <c r="BT66" s="162" t="s">
        <v>336</v>
      </c>
      <c r="BU66" s="162" t="s">
        <v>336</v>
      </c>
      <c r="BV66" s="164"/>
      <c r="BW66" s="162" t="s">
        <v>336</v>
      </c>
      <c r="BX66" s="162" t="s">
        <v>336</v>
      </c>
      <c r="BY66" s="164"/>
      <c r="BZ66" s="162" t="s">
        <v>336</v>
      </c>
      <c r="CA66" s="162" t="s">
        <v>336</v>
      </c>
      <c r="CB66" s="164"/>
      <c r="CC66" s="162" t="s">
        <v>336</v>
      </c>
      <c r="CD66" s="162" t="s">
        <v>336</v>
      </c>
      <c r="CE66" s="164"/>
      <c r="CF66" s="162" t="s">
        <v>336</v>
      </c>
      <c r="CG66" s="162" t="s">
        <v>336</v>
      </c>
      <c r="CH66" s="164"/>
      <c r="CI66" s="162" t="s">
        <v>336</v>
      </c>
      <c r="CJ66" s="162" t="s">
        <v>336</v>
      </c>
      <c r="CK66" s="164"/>
      <c r="CL66" s="162" t="s">
        <v>336</v>
      </c>
      <c r="CM66" s="162" t="s">
        <v>336</v>
      </c>
      <c r="CN66" s="164"/>
      <c r="CS66" s="175"/>
      <c r="CT66" s="175"/>
      <c r="CY66" s="175"/>
      <c r="CZ66" s="175"/>
      <c r="DE66" s="175"/>
      <c r="DF66" s="175"/>
      <c r="DU66" s="175"/>
      <c r="DV66" s="175"/>
      <c r="DW66" s="175"/>
      <c r="DX66" s="175"/>
      <c r="DY66" s="175"/>
      <c r="EA66" s="175"/>
      <c r="EB66" s="175"/>
      <c r="ED66" s="175"/>
      <c r="EE66" s="175"/>
      <c r="EG66" s="175"/>
      <c r="EH66" s="175"/>
      <c r="EJ66" s="175"/>
      <c r="EK66" s="175"/>
      <c r="EM66" s="175"/>
      <c r="EN66" s="175"/>
      <c r="EP66" s="175"/>
      <c r="EQ66" s="175"/>
      <c r="ES66" s="175"/>
      <c r="ET66" s="175"/>
      <c r="EV66" s="175"/>
      <c r="EW66" s="175"/>
      <c r="EY66" s="175"/>
      <c r="EZ66" s="175"/>
      <c r="FB66" s="175"/>
      <c r="FC66" s="175"/>
    </row>
    <row r="67" spans="1:160">
      <c r="A67" s="162" t="s">
        <v>326</v>
      </c>
      <c r="B67" s="163">
        <v>10673</v>
      </c>
      <c r="C67" s="162" t="s">
        <v>177</v>
      </c>
      <c r="D67" s="162" t="s">
        <v>533</v>
      </c>
      <c r="E67" s="162" t="s">
        <v>434</v>
      </c>
      <c r="F67" s="162" t="s">
        <v>198</v>
      </c>
      <c r="G67" s="162" t="s">
        <v>356</v>
      </c>
      <c r="H67" s="162" t="s">
        <v>356</v>
      </c>
      <c r="I67" s="163">
        <v>101.5</v>
      </c>
      <c r="J67" s="163">
        <v>944.2</v>
      </c>
      <c r="K67" s="163">
        <v>9.3024630541871929</v>
      </c>
      <c r="L67" s="162" t="s">
        <v>333</v>
      </c>
      <c r="M67" s="163">
        <v>4.6501525922694152E-3</v>
      </c>
      <c r="N67" s="163">
        <v>4.2779893927249908E-3</v>
      </c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3">
        <v>2.1592461289666669E-3</v>
      </c>
      <c r="Z67" s="163">
        <v>2.0086307339609134E-2</v>
      </c>
      <c r="AA67" s="164"/>
      <c r="AB67" s="164"/>
      <c r="AC67" s="163">
        <v>2.1592461289666669E-3</v>
      </c>
      <c r="AD67" s="163">
        <v>2.0086307339609134E-2</v>
      </c>
      <c r="AE67" s="163">
        <v>1.8274842302704016E-3</v>
      </c>
      <c r="AF67" s="163">
        <v>1.7000104534200131E-2</v>
      </c>
      <c r="AG67" s="164"/>
      <c r="AH67" s="164"/>
      <c r="AI67" s="164"/>
      <c r="AJ67" s="164"/>
      <c r="AK67" s="274">
        <v>1.8274842302704016E-3</v>
      </c>
      <c r="AL67" s="163">
        <v>1.7000104534200131E-2</v>
      </c>
      <c r="AM67" s="163">
        <v>7.8953968300237194E-5</v>
      </c>
      <c r="AN67" s="163">
        <v>7.3446637309442333E-4</v>
      </c>
      <c r="AO67" s="164"/>
      <c r="AP67" s="164"/>
      <c r="AQ67" s="164"/>
      <c r="AR67" s="164"/>
      <c r="AS67" s="248">
        <v>7.8953968300237194E-5</v>
      </c>
      <c r="AT67" s="248">
        <v>7.3446637309442333E-4</v>
      </c>
      <c r="AU67" s="163">
        <v>0.22503333333333334</v>
      </c>
      <c r="AV67" s="163">
        <v>2.0933642692939247</v>
      </c>
      <c r="AW67" s="164"/>
      <c r="AX67" s="164"/>
      <c r="AY67" s="164"/>
      <c r="AZ67" s="164"/>
      <c r="BA67" s="164"/>
      <c r="BB67" s="164"/>
      <c r="BC67" s="163">
        <v>0.22503333333333334</v>
      </c>
      <c r="BD67" s="163">
        <v>2.0933642692939247</v>
      </c>
      <c r="BE67" s="162" t="s">
        <v>342</v>
      </c>
      <c r="BF67" s="162" t="s">
        <v>357</v>
      </c>
      <c r="BG67" s="167"/>
      <c r="BH67" s="162" t="s">
        <v>334</v>
      </c>
      <c r="BI67" s="162" t="s">
        <v>375</v>
      </c>
      <c r="BJ67" s="164"/>
      <c r="BK67" s="162" t="s">
        <v>336</v>
      </c>
      <c r="BL67" s="162" t="s">
        <v>336</v>
      </c>
      <c r="BM67" s="164"/>
      <c r="BN67" s="162" t="s">
        <v>336</v>
      </c>
      <c r="BO67" s="162" t="s">
        <v>336</v>
      </c>
      <c r="BP67" s="164"/>
      <c r="BQ67" s="162" t="s">
        <v>336</v>
      </c>
      <c r="BR67" s="162" t="s">
        <v>336</v>
      </c>
      <c r="BS67" s="164"/>
      <c r="BT67" s="162" t="s">
        <v>336</v>
      </c>
      <c r="BU67" s="162" t="s">
        <v>336</v>
      </c>
      <c r="BV67" s="164"/>
      <c r="BW67" s="162" t="s">
        <v>336</v>
      </c>
      <c r="BX67" s="162" t="s">
        <v>336</v>
      </c>
      <c r="BY67" s="164"/>
      <c r="BZ67" s="162" t="s">
        <v>336</v>
      </c>
      <c r="CA67" s="162" t="s">
        <v>336</v>
      </c>
      <c r="CB67" s="164"/>
      <c r="CC67" s="162" t="s">
        <v>336</v>
      </c>
      <c r="CD67" s="162" t="s">
        <v>336</v>
      </c>
      <c r="CE67" s="164"/>
      <c r="CF67" s="162" t="s">
        <v>336</v>
      </c>
      <c r="CG67" s="162" t="s">
        <v>336</v>
      </c>
      <c r="CH67" s="164"/>
      <c r="CI67" s="162" t="s">
        <v>336</v>
      </c>
      <c r="CJ67" s="162" t="s">
        <v>336</v>
      </c>
      <c r="CK67" s="164"/>
      <c r="CL67" s="162" t="s">
        <v>336</v>
      </c>
      <c r="CM67" s="162" t="s">
        <v>336</v>
      </c>
      <c r="CN67" s="164"/>
      <c r="CO67" s="164"/>
      <c r="CP67" s="164"/>
      <c r="DU67" s="175"/>
      <c r="DV67" s="175"/>
      <c r="DX67" s="175"/>
      <c r="DY67" s="175"/>
      <c r="EA67" s="175"/>
      <c r="EB67" s="175"/>
      <c r="ED67" s="175"/>
      <c r="EE67" s="175"/>
      <c r="EG67" s="175"/>
      <c r="EH67" s="175"/>
      <c r="EJ67" s="175"/>
      <c r="EK67" s="175"/>
      <c r="EM67" s="175"/>
      <c r="EN67" s="175"/>
      <c r="EP67" s="175"/>
      <c r="EQ67" s="175"/>
      <c r="ES67" s="175"/>
      <c r="ET67" s="175"/>
      <c r="EV67" s="175"/>
      <c r="EW67" s="175"/>
      <c r="EY67" s="175"/>
      <c r="EZ67" s="175"/>
      <c r="FB67" s="175"/>
      <c r="FC67" s="175"/>
    </row>
    <row r="68" spans="1:160">
      <c r="A68" s="162" t="s">
        <v>326</v>
      </c>
      <c r="B68" s="163">
        <v>2828</v>
      </c>
      <c r="C68" s="162" t="s">
        <v>113</v>
      </c>
      <c r="D68" s="162" t="s">
        <v>488</v>
      </c>
      <c r="E68" s="162" t="s">
        <v>489</v>
      </c>
      <c r="F68" s="162" t="s">
        <v>329</v>
      </c>
      <c r="G68" s="162" t="s">
        <v>330</v>
      </c>
      <c r="H68" s="162" t="s">
        <v>393</v>
      </c>
      <c r="I68" s="163">
        <v>615.20000000000005</v>
      </c>
      <c r="J68" s="163">
        <v>5275</v>
      </c>
      <c r="K68" s="163">
        <v>8.5744473342002596</v>
      </c>
      <c r="L68" s="162" t="s">
        <v>333</v>
      </c>
      <c r="M68" s="165">
        <v>7.367303188130396E-2</v>
      </c>
      <c r="N68" s="165">
        <v>7.191851399775382E-3</v>
      </c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5">
        <v>2.3666666666666668E-4</v>
      </c>
      <c r="Z68" s="165">
        <v>2.0292858690940615E-3</v>
      </c>
      <c r="AA68" s="164"/>
      <c r="AB68" s="164"/>
      <c r="AC68" s="165">
        <v>2.3666666666666668E-4</v>
      </c>
      <c r="AD68" s="165">
        <v>2.0292858690940615E-3</v>
      </c>
      <c r="AE68" s="163">
        <v>1.8535803671598547E-4</v>
      </c>
      <c r="AF68" s="163">
        <v>1.5893427237919755E-3</v>
      </c>
      <c r="AG68" s="164"/>
      <c r="AH68" s="164"/>
      <c r="AI68" s="164"/>
      <c r="AJ68" s="164"/>
      <c r="AK68" s="274">
        <v>1.8535803671598547E-4</v>
      </c>
      <c r="AL68" s="163">
        <v>1.5893427237919755E-3</v>
      </c>
      <c r="AM68" s="163">
        <v>8.1572328154487861E-5</v>
      </c>
      <c r="AN68" s="163">
        <v>6.994376316887572E-4</v>
      </c>
      <c r="AO68" s="164"/>
      <c r="AP68" s="164"/>
      <c r="AQ68" s="164"/>
      <c r="AR68" s="164"/>
      <c r="AS68" s="248">
        <v>8.1572328154487861E-5</v>
      </c>
      <c r="AT68" s="248">
        <v>6.994376316887572E-4</v>
      </c>
      <c r="AU68" s="165">
        <v>0.13689999999999999</v>
      </c>
      <c r="AV68" s="165">
        <v>1.1738418400520154</v>
      </c>
      <c r="AW68" s="167"/>
      <c r="AX68" s="167"/>
      <c r="AY68" s="164"/>
      <c r="AZ68" s="164"/>
      <c r="BA68" s="164"/>
      <c r="BB68" s="164"/>
      <c r="BC68" s="163">
        <v>0.13689999999999999</v>
      </c>
      <c r="BD68" s="163">
        <v>1.1738418400520154</v>
      </c>
      <c r="BE68" s="162" t="s">
        <v>342</v>
      </c>
      <c r="BF68" s="162" t="s">
        <v>343</v>
      </c>
      <c r="BG68" s="166">
        <v>37622</v>
      </c>
      <c r="BH68" s="162" t="s">
        <v>364</v>
      </c>
      <c r="BI68" s="162" t="s">
        <v>394</v>
      </c>
      <c r="BJ68" s="166">
        <v>39417</v>
      </c>
      <c r="BK68" s="162" t="s">
        <v>334</v>
      </c>
      <c r="BL68" s="162" t="s">
        <v>358</v>
      </c>
      <c r="BM68" s="166">
        <v>29342</v>
      </c>
      <c r="BN68" s="162" t="s">
        <v>345</v>
      </c>
      <c r="BO68" s="162" t="s">
        <v>490</v>
      </c>
      <c r="BP68" s="172">
        <v>39417</v>
      </c>
      <c r="BQ68" s="162" t="s">
        <v>336</v>
      </c>
      <c r="BR68" s="162" t="s">
        <v>336</v>
      </c>
      <c r="BS68" s="164"/>
      <c r="BT68" s="162" t="s">
        <v>336</v>
      </c>
      <c r="BU68" s="162" t="s">
        <v>336</v>
      </c>
      <c r="BV68" s="164"/>
      <c r="BW68" s="162" t="s">
        <v>336</v>
      </c>
      <c r="BX68" s="162" t="s">
        <v>336</v>
      </c>
      <c r="BY68" s="164"/>
      <c r="BZ68" s="162" t="s">
        <v>336</v>
      </c>
      <c r="CA68" s="162" t="s">
        <v>336</v>
      </c>
      <c r="CB68" s="164"/>
      <c r="CC68" s="162" t="s">
        <v>336</v>
      </c>
      <c r="CD68" s="162" t="s">
        <v>336</v>
      </c>
      <c r="CE68" s="164"/>
      <c r="CF68" s="162" t="s">
        <v>336</v>
      </c>
      <c r="CG68" s="162" t="s">
        <v>336</v>
      </c>
      <c r="CH68" s="164"/>
      <c r="CI68" s="162" t="s">
        <v>336</v>
      </c>
      <c r="CJ68" s="162" t="s">
        <v>336</v>
      </c>
      <c r="CK68" s="164"/>
      <c r="CL68" s="162" t="s">
        <v>336</v>
      </c>
      <c r="CM68" s="162" t="s">
        <v>336</v>
      </c>
      <c r="CN68" s="164"/>
      <c r="CS68" s="175"/>
      <c r="CT68" s="175"/>
      <c r="CY68" s="175"/>
      <c r="CZ68" s="175"/>
      <c r="DE68" s="175"/>
      <c r="DF68" s="175"/>
      <c r="DU68" s="175"/>
      <c r="DV68" s="175"/>
      <c r="DX68" s="175"/>
      <c r="DY68" s="175"/>
      <c r="EA68" s="175"/>
      <c r="EB68" s="175"/>
      <c r="ED68" s="175"/>
      <c r="EE68" s="175"/>
      <c r="EG68" s="175"/>
      <c r="EH68" s="175"/>
      <c r="EJ68" s="175"/>
      <c r="EK68" s="175"/>
      <c r="EM68" s="175"/>
      <c r="EN68" s="175"/>
      <c r="EP68" s="175"/>
      <c r="EQ68" s="175"/>
      <c r="ES68" s="175"/>
      <c r="ET68" s="175"/>
      <c r="EV68" s="175"/>
      <c r="EW68" s="175"/>
      <c r="EY68" s="175"/>
      <c r="EZ68" s="175"/>
      <c r="FB68" s="175"/>
      <c r="FC68" s="175"/>
    </row>
    <row r="69" spans="1:160">
      <c r="A69" s="162" t="s">
        <v>326</v>
      </c>
      <c r="B69" s="163">
        <v>113</v>
      </c>
      <c r="C69" s="162" t="s">
        <v>104</v>
      </c>
      <c r="D69" s="162" t="s">
        <v>424</v>
      </c>
      <c r="E69" s="162" t="s">
        <v>481</v>
      </c>
      <c r="F69" s="162" t="s">
        <v>374</v>
      </c>
      <c r="G69" s="162" t="s">
        <v>330</v>
      </c>
      <c r="H69" s="162" t="s">
        <v>350</v>
      </c>
      <c r="I69" s="163">
        <v>305</v>
      </c>
      <c r="J69" s="163">
        <v>2929</v>
      </c>
      <c r="K69" s="163">
        <v>9.6032786885245898</v>
      </c>
      <c r="L69" s="162" t="s">
        <v>333</v>
      </c>
      <c r="M69" s="163">
        <v>1.0451029828896323E-3</v>
      </c>
      <c r="N69" s="163">
        <v>5.9660168547030351E-3</v>
      </c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3">
        <v>5.3666666666666672E-5</v>
      </c>
      <c r="Z69" s="163">
        <v>5.1537595628415309E-4</v>
      </c>
      <c r="AA69" s="164"/>
      <c r="AB69" s="164"/>
      <c r="AC69" s="163">
        <v>5.3666666666666672E-5</v>
      </c>
      <c r="AD69" s="163">
        <v>5.1537595628415309E-4</v>
      </c>
      <c r="AE69" s="163">
        <v>8.0274153841027222E-5</v>
      </c>
      <c r="AF69" s="163">
        <v>7.7089507082088102E-4</v>
      </c>
      <c r="AG69" s="164"/>
      <c r="AH69" s="164"/>
      <c r="AI69" s="164"/>
      <c r="AJ69" s="164"/>
      <c r="AK69" s="274">
        <v>8.0274153841027222E-5</v>
      </c>
      <c r="AL69" s="163">
        <v>7.7089507082088102E-4</v>
      </c>
      <c r="AM69" s="163">
        <v>8.2223855437278388E-5</v>
      </c>
      <c r="AN69" s="163">
        <v>7.8961859860914225E-4</v>
      </c>
      <c r="AO69" s="164"/>
      <c r="AP69" s="164"/>
      <c r="AQ69" s="164"/>
      <c r="AR69" s="164"/>
      <c r="AS69" s="248">
        <v>8.2223855437278388E-5</v>
      </c>
      <c r="AT69" s="248">
        <v>7.8961859860914225E-4</v>
      </c>
      <c r="AU69" s="167"/>
      <c r="AV69" s="167"/>
      <c r="AW69" s="164"/>
      <c r="AX69" s="164"/>
      <c r="AY69" s="165">
        <v>0.13794274810714288</v>
      </c>
      <c r="AZ69" s="165">
        <v>1.3247026531338408</v>
      </c>
      <c r="BA69" s="165">
        <v>0.113</v>
      </c>
      <c r="BB69" s="165">
        <v>1.0851704918032787</v>
      </c>
      <c r="BC69" s="163">
        <v>0.113</v>
      </c>
      <c r="BD69" s="163">
        <v>1.0851704918032787</v>
      </c>
      <c r="BE69" s="162" t="s">
        <v>334</v>
      </c>
      <c r="BF69" s="162" t="s">
        <v>375</v>
      </c>
      <c r="BG69" s="166">
        <v>39814</v>
      </c>
      <c r="BH69" s="162" t="s">
        <v>345</v>
      </c>
      <c r="BI69" s="162" t="s">
        <v>346</v>
      </c>
      <c r="BJ69" s="166">
        <v>39814</v>
      </c>
      <c r="BK69" s="162" t="s">
        <v>336</v>
      </c>
      <c r="BL69" s="162" t="s">
        <v>336</v>
      </c>
      <c r="BM69" s="164"/>
      <c r="BN69" s="162" t="s">
        <v>336</v>
      </c>
      <c r="BO69" s="162" t="s">
        <v>336</v>
      </c>
      <c r="BP69" s="164"/>
      <c r="BQ69" s="162" t="s">
        <v>336</v>
      </c>
      <c r="BR69" s="162" t="s">
        <v>336</v>
      </c>
      <c r="BS69" s="164"/>
      <c r="BT69" s="162" t="s">
        <v>336</v>
      </c>
      <c r="BU69" s="162" t="s">
        <v>336</v>
      </c>
      <c r="BV69" s="164"/>
      <c r="BW69" s="162" t="s">
        <v>336</v>
      </c>
      <c r="BX69" s="162" t="s">
        <v>336</v>
      </c>
      <c r="BY69" s="164"/>
      <c r="BZ69" s="162" t="s">
        <v>336</v>
      </c>
      <c r="CA69" s="162" t="s">
        <v>336</v>
      </c>
      <c r="CB69" s="164"/>
      <c r="CC69" s="162" t="s">
        <v>336</v>
      </c>
      <c r="CD69" s="162" t="s">
        <v>336</v>
      </c>
      <c r="CE69" s="164"/>
      <c r="CF69" s="162" t="s">
        <v>336</v>
      </c>
      <c r="CG69" s="162" t="s">
        <v>336</v>
      </c>
      <c r="CH69" s="164"/>
      <c r="CI69" s="162" t="s">
        <v>336</v>
      </c>
      <c r="CJ69" s="162" t="s">
        <v>336</v>
      </c>
      <c r="CK69" s="164"/>
      <c r="CL69" s="162" t="s">
        <v>336</v>
      </c>
      <c r="CM69" s="162" t="s">
        <v>336</v>
      </c>
      <c r="CN69" s="164"/>
      <c r="DU69" s="175"/>
      <c r="DV69" s="175"/>
      <c r="DX69" s="175"/>
      <c r="DY69" s="175"/>
      <c r="EA69" s="175"/>
      <c r="EB69" s="175"/>
      <c r="ED69" s="175"/>
      <c r="EE69" s="175"/>
      <c r="EG69" s="175"/>
      <c r="EH69" s="175"/>
      <c r="EJ69" s="175"/>
      <c r="EK69" s="175"/>
      <c r="EM69" s="175"/>
      <c r="EN69" s="175"/>
      <c r="EP69" s="175"/>
      <c r="EQ69" s="175"/>
      <c r="ES69" s="175"/>
      <c r="ET69" s="175"/>
      <c r="EV69" s="175"/>
      <c r="EW69" s="175"/>
      <c r="EY69" s="175"/>
      <c r="EZ69" s="175"/>
      <c r="FB69" s="175"/>
      <c r="FC69" s="175"/>
    </row>
    <row r="70" spans="1:160">
      <c r="A70" s="162" t="s">
        <v>326</v>
      </c>
      <c r="B70" s="163">
        <v>1356</v>
      </c>
      <c r="C70" s="162" t="s">
        <v>126</v>
      </c>
      <c r="D70" s="162" t="s">
        <v>435</v>
      </c>
      <c r="E70" s="162" t="s">
        <v>479</v>
      </c>
      <c r="F70" s="162" t="s">
        <v>339</v>
      </c>
      <c r="G70" s="162" t="s">
        <v>330</v>
      </c>
      <c r="H70" s="162" t="s">
        <v>350</v>
      </c>
      <c r="I70" s="163">
        <v>520</v>
      </c>
      <c r="J70" s="163">
        <v>6286</v>
      </c>
      <c r="K70" s="163">
        <v>12.088461538461539</v>
      </c>
      <c r="L70" s="162" t="s">
        <v>333</v>
      </c>
      <c r="M70" s="163">
        <v>5.0520665123299169E-2</v>
      </c>
      <c r="N70" s="163">
        <v>6.0389103241906411E-3</v>
      </c>
      <c r="O70" s="165">
        <v>3.9702626734730139E-4</v>
      </c>
      <c r="P70" s="165">
        <v>4.7994367625868017E-3</v>
      </c>
      <c r="Q70" s="165">
        <v>3.97E-4</v>
      </c>
      <c r="R70" s="165">
        <v>4.7991192307692311E-3</v>
      </c>
      <c r="S70" s="164"/>
      <c r="T70" s="164"/>
      <c r="U70" s="165">
        <v>3.97E-4</v>
      </c>
      <c r="V70" s="165">
        <v>4.7991192307692311E-3</v>
      </c>
      <c r="W70" s="164"/>
      <c r="X70" s="164"/>
      <c r="Y70" s="163">
        <v>1.1000000000000001E-3</v>
      </c>
      <c r="Z70" s="163">
        <v>1.3297307692307693E-2</v>
      </c>
      <c r="AA70" s="164"/>
      <c r="AB70" s="164"/>
      <c r="AC70" s="163">
        <v>1.1000000000000001E-3</v>
      </c>
      <c r="AD70" s="163">
        <v>1.3297307692307693E-2</v>
      </c>
      <c r="AE70" s="163">
        <v>1.7960541830365118E-4</v>
      </c>
      <c r="AF70" s="163">
        <v>2.1711531912629836E-3</v>
      </c>
      <c r="AG70" s="164"/>
      <c r="AH70" s="164"/>
      <c r="AI70" s="164"/>
      <c r="AJ70" s="164"/>
      <c r="AK70" s="274">
        <v>1.7960541830365118E-4</v>
      </c>
      <c r="AL70" s="163">
        <v>2.1711531912629836E-3</v>
      </c>
      <c r="AM70" s="163">
        <v>8.3899719035931847E-5</v>
      </c>
      <c r="AN70" s="163">
        <v>1.0142185266535915E-3</v>
      </c>
      <c r="AO70" s="164"/>
      <c r="AP70" s="164"/>
      <c r="AQ70" s="164"/>
      <c r="AR70" s="164"/>
      <c r="AS70" s="248">
        <v>8.3899719035931847E-5</v>
      </c>
      <c r="AT70" s="248">
        <v>1.0142185266535915E-3</v>
      </c>
      <c r="AU70" s="163">
        <v>8.443333333333336E-2</v>
      </c>
      <c r="AV70" s="163">
        <v>1.020669102564103</v>
      </c>
      <c r="AW70" s="164"/>
      <c r="AX70" s="164"/>
      <c r="AY70" s="164"/>
      <c r="AZ70" s="164"/>
      <c r="BA70" s="164"/>
      <c r="BB70" s="164"/>
      <c r="BC70" s="163">
        <v>8.443333333333336E-2</v>
      </c>
      <c r="BD70" s="163">
        <v>1.020669102564103</v>
      </c>
      <c r="BE70" s="162" t="s">
        <v>342</v>
      </c>
      <c r="BF70" s="162" t="s">
        <v>343</v>
      </c>
      <c r="BG70" s="166">
        <v>38108</v>
      </c>
      <c r="BH70" s="162" t="s">
        <v>364</v>
      </c>
      <c r="BI70" s="162" t="s">
        <v>480</v>
      </c>
      <c r="BJ70" s="166">
        <v>39600</v>
      </c>
      <c r="BK70" s="162" t="s">
        <v>334</v>
      </c>
      <c r="BL70" s="162" t="s">
        <v>358</v>
      </c>
      <c r="BM70" s="166">
        <v>26999</v>
      </c>
      <c r="BN70" s="162" t="s">
        <v>364</v>
      </c>
      <c r="BO70" s="162" t="s">
        <v>480</v>
      </c>
      <c r="BP70" s="172">
        <v>39600</v>
      </c>
      <c r="BQ70" s="162" t="s">
        <v>345</v>
      </c>
      <c r="BR70" s="162" t="s">
        <v>363</v>
      </c>
      <c r="BS70" s="172">
        <v>34639</v>
      </c>
      <c r="BT70" s="162" t="s">
        <v>336</v>
      </c>
      <c r="BU70" s="162" t="s">
        <v>336</v>
      </c>
      <c r="BV70" s="164"/>
      <c r="BW70" s="162" t="s">
        <v>336</v>
      </c>
      <c r="BX70" s="162" t="s">
        <v>336</v>
      </c>
      <c r="BY70" s="164"/>
      <c r="BZ70" s="162" t="s">
        <v>336</v>
      </c>
      <c r="CA70" s="162" t="s">
        <v>336</v>
      </c>
      <c r="CB70" s="164"/>
      <c r="CC70" s="162" t="s">
        <v>336</v>
      </c>
      <c r="CD70" s="162" t="s">
        <v>336</v>
      </c>
      <c r="CE70" s="164"/>
      <c r="CF70" s="162" t="s">
        <v>336</v>
      </c>
      <c r="CG70" s="162" t="s">
        <v>336</v>
      </c>
      <c r="CH70" s="164"/>
      <c r="CI70" s="162" t="s">
        <v>336</v>
      </c>
      <c r="CJ70" s="162" t="s">
        <v>336</v>
      </c>
      <c r="CK70" s="164"/>
      <c r="CL70" s="162" t="s">
        <v>336</v>
      </c>
      <c r="CM70" s="162" t="s">
        <v>336</v>
      </c>
      <c r="CN70" s="164"/>
      <c r="CQ70" s="164"/>
      <c r="CR70" s="164"/>
      <c r="CS70" s="167"/>
      <c r="CT70" s="167"/>
      <c r="CU70" s="164"/>
      <c r="CV70" s="164"/>
      <c r="CW70" s="164"/>
      <c r="CX70" s="164"/>
      <c r="CY70" s="167"/>
      <c r="CZ70" s="167"/>
      <c r="DA70" s="164"/>
      <c r="DB70" s="164"/>
      <c r="DC70" s="164"/>
      <c r="DD70" s="164"/>
      <c r="DE70" s="167"/>
      <c r="DF70" s="167"/>
      <c r="DG70" s="164"/>
      <c r="DH70" s="164"/>
      <c r="DI70" s="164"/>
      <c r="DJ70" s="164"/>
      <c r="DK70" s="164"/>
      <c r="DL70" s="164"/>
      <c r="DM70" s="164"/>
      <c r="DN70" s="164"/>
      <c r="DO70" s="164"/>
      <c r="DP70" s="164"/>
      <c r="DQ70" s="164"/>
      <c r="DR70" s="164"/>
      <c r="DS70" s="164"/>
      <c r="DT70" s="164"/>
      <c r="DU70" s="162"/>
      <c r="DV70" s="162"/>
      <c r="DW70" s="167"/>
      <c r="DX70" s="162"/>
      <c r="DY70" s="162"/>
      <c r="DZ70" s="164"/>
      <c r="EA70" s="162"/>
      <c r="EB70" s="162"/>
      <c r="EC70" s="164"/>
      <c r="ED70" s="162"/>
      <c r="EE70" s="162"/>
      <c r="EF70" s="164"/>
      <c r="EG70" s="162"/>
      <c r="EH70" s="162"/>
      <c r="EI70" s="164"/>
      <c r="EJ70" s="162"/>
      <c r="EK70" s="162"/>
      <c r="EL70" s="164"/>
      <c r="EM70" s="162"/>
      <c r="EN70" s="162"/>
      <c r="EO70" s="164"/>
      <c r="EP70" s="162"/>
      <c r="EQ70" s="162"/>
      <c r="ER70" s="164"/>
      <c r="ES70" s="162"/>
      <c r="ET70" s="162"/>
      <c r="EU70" s="164"/>
      <c r="EV70" s="162"/>
      <c r="EW70" s="162"/>
      <c r="EX70" s="164"/>
      <c r="EY70" s="162"/>
      <c r="EZ70" s="162"/>
      <c r="FA70" s="164"/>
      <c r="FB70" s="162"/>
      <c r="FC70" s="162"/>
      <c r="FD70" s="164"/>
    </row>
    <row r="71" spans="1:160">
      <c r="A71" s="162" t="s">
        <v>326</v>
      </c>
      <c r="B71" s="163">
        <v>564</v>
      </c>
      <c r="C71" s="162" t="s">
        <v>180</v>
      </c>
      <c r="D71" s="162" t="s">
        <v>378</v>
      </c>
      <c r="E71" s="162" t="s">
        <v>702</v>
      </c>
      <c r="F71" s="162" t="s">
        <v>329</v>
      </c>
      <c r="G71" s="162" t="s">
        <v>330</v>
      </c>
      <c r="H71" s="162" t="s">
        <v>393</v>
      </c>
      <c r="I71" s="163">
        <v>468</v>
      </c>
      <c r="J71" s="163">
        <v>4286</v>
      </c>
      <c r="K71" s="163">
        <v>9.1581196581196576</v>
      </c>
      <c r="L71" s="162" t="s">
        <v>332</v>
      </c>
      <c r="M71" s="167"/>
      <c r="N71" s="167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3">
        <v>3.2299999999999999E-4</v>
      </c>
      <c r="Z71" s="163">
        <v>2.9580726495726491E-3</v>
      </c>
      <c r="AA71" s="164"/>
      <c r="AB71" s="164"/>
      <c r="AC71" s="163">
        <v>3.2299999999999999E-4</v>
      </c>
      <c r="AD71" s="163">
        <v>2.9580726495726491E-3</v>
      </c>
      <c r="AE71" s="163">
        <v>1.0494830346784402E-3</v>
      </c>
      <c r="AF71" s="163">
        <v>9.6112912107516966E-3</v>
      </c>
      <c r="AG71" s="164"/>
      <c r="AH71" s="164"/>
      <c r="AI71" s="164"/>
      <c r="AJ71" s="164"/>
      <c r="AK71" s="274">
        <v>1.0494830346784402E-3</v>
      </c>
      <c r="AL71" s="163">
        <v>9.6112912107516966E-3</v>
      </c>
      <c r="AM71" s="163">
        <v>8.4724155504772576E-5</v>
      </c>
      <c r="AN71" s="163">
        <v>7.7591395404584453E-4</v>
      </c>
      <c r="AO71" s="164"/>
      <c r="AP71" s="164"/>
      <c r="AQ71" s="164"/>
      <c r="AR71" s="164"/>
      <c r="AS71" s="248">
        <v>8.4724155504772576E-5</v>
      </c>
      <c r="AT71" s="248">
        <v>7.7591395404584453E-4</v>
      </c>
      <c r="AU71" s="164"/>
      <c r="AV71" s="164"/>
      <c r="AW71" s="167"/>
      <c r="AX71" s="167"/>
      <c r="AY71" s="164"/>
      <c r="AZ71" s="164"/>
      <c r="BA71" s="164"/>
      <c r="BB71" s="164"/>
      <c r="BC71" s="167"/>
      <c r="BD71" s="167"/>
      <c r="BE71" s="162" t="s">
        <v>342</v>
      </c>
      <c r="BF71" s="162" t="s">
        <v>343</v>
      </c>
      <c r="BG71" s="166">
        <v>35217</v>
      </c>
      <c r="BH71" s="162" t="s">
        <v>334</v>
      </c>
      <c r="BI71" s="162" t="s">
        <v>358</v>
      </c>
      <c r="BJ71" s="166">
        <v>35217</v>
      </c>
      <c r="BK71" s="162" t="s">
        <v>345</v>
      </c>
      <c r="BL71" s="162" t="s">
        <v>363</v>
      </c>
      <c r="BM71" s="166">
        <v>35217</v>
      </c>
      <c r="BN71" s="162" t="s">
        <v>336</v>
      </c>
      <c r="BO71" s="162" t="s">
        <v>336</v>
      </c>
      <c r="BP71" s="164"/>
      <c r="BQ71" s="162" t="s">
        <v>336</v>
      </c>
      <c r="BR71" s="162" t="s">
        <v>336</v>
      </c>
      <c r="BS71" s="164"/>
      <c r="BT71" s="162" t="s">
        <v>336</v>
      </c>
      <c r="BU71" s="162" t="s">
        <v>336</v>
      </c>
      <c r="BV71" s="164"/>
      <c r="BW71" s="162" t="s">
        <v>336</v>
      </c>
      <c r="BX71" s="162" t="s">
        <v>336</v>
      </c>
      <c r="BY71" s="164"/>
      <c r="BZ71" s="162" t="s">
        <v>336</v>
      </c>
      <c r="CA71" s="162" t="s">
        <v>336</v>
      </c>
      <c r="CB71" s="164"/>
      <c r="CC71" s="162" t="s">
        <v>336</v>
      </c>
      <c r="CD71" s="162" t="s">
        <v>336</v>
      </c>
      <c r="CE71" s="164"/>
      <c r="CF71" s="162" t="s">
        <v>336</v>
      </c>
      <c r="CG71" s="162" t="s">
        <v>336</v>
      </c>
      <c r="CH71" s="164"/>
      <c r="CI71" s="162" t="s">
        <v>336</v>
      </c>
      <c r="CJ71" s="162" t="s">
        <v>336</v>
      </c>
      <c r="CK71" s="164"/>
      <c r="CL71" s="162" t="s">
        <v>336</v>
      </c>
      <c r="CM71" s="162" t="s">
        <v>336</v>
      </c>
      <c r="CN71" s="164"/>
      <c r="CS71" s="175"/>
      <c r="CT71" s="175"/>
      <c r="CY71" s="175"/>
      <c r="CZ71" s="175"/>
      <c r="DE71" s="175"/>
      <c r="DF71" s="175"/>
      <c r="DU71" s="175"/>
      <c r="DV71" s="175"/>
      <c r="DW71" s="175"/>
      <c r="DX71" s="175"/>
      <c r="DY71" s="175"/>
      <c r="EA71" s="175"/>
      <c r="EB71" s="175"/>
      <c r="ED71" s="175"/>
      <c r="EE71" s="175"/>
      <c r="EG71" s="175"/>
      <c r="EH71" s="175"/>
      <c r="EJ71" s="175"/>
      <c r="EK71" s="175"/>
      <c r="EM71" s="175"/>
      <c r="EN71" s="175"/>
      <c r="EP71" s="175"/>
      <c r="EQ71" s="175"/>
      <c r="ES71" s="175"/>
      <c r="ET71" s="175"/>
      <c r="EV71" s="175"/>
      <c r="EW71" s="175"/>
      <c r="EY71" s="175"/>
      <c r="EZ71" s="175"/>
      <c r="FB71" s="175"/>
      <c r="FC71" s="175"/>
    </row>
    <row r="72" spans="1:160">
      <c r="A72" s="162" t="s">
        <v>326</v>
      </c>
      <c r="B72" s="163">
        <v>3935</v>
      </c>
      <c r="C72" s="162" t="s">
        <v>127</v>
      </c>
      <c r="D72" s="162" t="s">
        <v>391</v>
      </c>
      <c r="E72" s="162" t="s">
        <v>412</v>
      </c>
      <c r="F72" s="162" t="s">
        <v>329</v>
      </c>
      <c r="G72" s="162" t="s">
        <v>330</v>
      </c>
      <c r="H72" s="162" t="s">
        <v>393</v>
      </c>
      <c r="I72" s="163">
        <v>816.3</v>
      </c>
      <c r="J72" s="163">
        <v>7020</v>
      </c>
      <c r="K72" s="163">
        <v>8.5997794928335178</v>
      </c>
      <c r="L72" s="162" t="s">
        <v>333</v>
      </c>
      <c r="M72" s="163">
        <v>5.3657029534906288E-2</v>
      </c>
      <c r="N72" s="163">
        <v>4.8561142989226418E-3</v>
      </c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3">
        <v>2.0899999999999998E-4</v>
      </c>
      <c r="Z72" s="163">
        <v>1.7973539140022051E-3</v>
      </c>
      <c r="AA72" s="164"/>
      <c r="AB72" s="164"/>
      <c r="AC72" s="163">
        <v>2.0899999999999998E-4</v>
      </c>
      <c r="AD72" s="163">
        <v>1.7973539140022051E-3</v>
      </c>
      <c r="AE72" s="163">
        <v>1.8273986732325522E-4</v>
      </c>
      <c r="AF72" s="163">
        <v>1.5715225635296482E-3</v>
      </c>
      <c r="AG72" s="164"/>
      <c r="AH72" s="164"/>
      <c r="AI72" s="164"/>
      <c r="AJ72" s="164"/>
      <c r="AK72" s="274">
        <v>1.8273986732325522E-4</v>
      </c>
      <c r="AL72" s="163">
        <v>1.5715225635296482E-3</v>
      </c>
      <c r="AM72" s="163">
        <v>8.4781553243118838E-5</v>
      </c>
      <c r="AN72" s="163">
        <v>7.2910266295074641E-4</v>
      </c>
      <c r="AO72" s="164"/>
      <c r="AP72" s="164"/>
      <c r="AQ72" s="164"/>
      <c r="AR72" s="164"/>
      <c r="AS72" s="248">
        <v>8.4781553243118838E-5</v>
      </c>
      <c r="AT72" s="248">
        <v>7.2910266295074641E-4</v>
      </c>
      <c r="AU72" s="165">
        <v>4.5066666666666678E-2</v>
      </c>
      <c r="AV72" s="165">
        <v>0.38756339581036398</v>
      </c>
      <c r="AW72" s="167"/>
      <c r="AX72" s="167"/>
      <c r="AY72" s="164"/>
      <c r="AZ72" s="164"/>
      <c r="BA72" s="164"/>
      <c r="BB72" s="164"/>
      <c r="BC72" s="163">
        <v>4.5066666666666678E-2</v>
      </c>
      <c r="BD72" s="163">
        <v>0.38756339581036398</v>
      </c>
      <c r="BE72" s="162" t="s">
        <v>342</v>
      </c>
      <c r="BF72" s="162" t="s">
        <v>343</v>
      </c>
      <c r="BG72" s="167"/>
      <c r="BH72" s="162" t="s">
        <v>334</v>
      </c>
      <c r="BI72" s="162" t="s">
        <v>358</v>
      </c>
      <c r="BJ72" s="166">
        <v>28460</v>
      </c>
      <c r="BK72" s="162" t="s">
        <v>345</v>
      </c>
      <c r="BL72" s="162" t="s">
        <v>363</v>
      </c>
      <c r="BM72" s="166">
        <v>39845</v>
      </c>
      <c r="BN72" s="162" t="s">
        <v>336</v>
      </c>
      <c r="BO72" s="162" t="s">
        <v>336</v>
      </c>
      <c r="BP72" s="164"/>
      <c r="BQ72" s="162" t="s">
        <v>336</v>
      </c>
      <c r="BR72" s="162" t="s">
        <v>336</v>
      </c>
      <c r="BS72" s="164"/>
      <c r="BT72" s="162" t="s">
        <v>336</v>
      </c>
      <c r="BU72" s="162" t="s">
        <v>336</v>
      </c>
      <c r="BV72" s="164"/>
      <c r="BW72" s="162" t="s">
        <v>336</v>
      </c>
      <c r="BX72" s="162" t="s">
        <v>336</v>
      </c>
      <c r="BY72" s="164"/>
      <c r="BZ72" s="162" t="s">
        <v>336</v>
      </c>
      <c r="CA72" s="162" t="s">
        <v>336</v>
      </c>
      <c r="CB72" s="164"/>
      <c r="CC72" s="162" t="s">
        <v>336</v>
      </c>
      <c r="CD72" s="162" t="s">
        <v>336</v>
      </c>
      <c r="CE72" s="164"/>
      <c r="CF72" s="162" t="s">
        <v>336</v>
      </c>
      <c r="CG72" s="162" t="s">
        <v>336</v>
      </c>
      <c r="CH72" s="164"/>
      <c r="CI72" s="162" t="s">
        <v>336</v>
      </c>
      <c r="CJ72" s="162" t="s">
        <v>336</v>
      </c>
      <c r="CK72" s="164"/>
      <c r="CL72" s="162" t="s">
        <v>336</v>
      </c>
      <c r="CM72" s="162" t="s">
        <v>336</v>
      </c>
      <c r="CN72" s="164"/>
      <c r="CS72" s="175"/>
      <c r="CT72" s="175"/>
      <c r="CY72" s="175"/>
      <c r="CZ72" s="175"/>
      <c r="DE72" s="175"/>
      <c r="DF72" s="175"/>
      <c r="DU72" s="175"/>
      <c r="DV72" s="175"/>
      <c r="DW72" s="175"/>
      <c r="DX72" s="175"/>
      <c r="DY72" s="175"/>
      <c r="EA72" s="175"/>
      <c r="EB72" s="175"/>
      <c r="ED72" s="175"/>
      <c r="EE72" s="175"/>
      <c r="EG72" s="175"/>
      <c r="EH72" s="175"/>
      <c r="EJ72" s="175"/>
      <c r="EK72" s="175"/>
      <c r="EM72" s="175"/>
      <c r="EN72" s="175"/>
      <c r="EP72" s="175"/>
      <c r="EQ72" s="175"/>
      <c r="ES72" s="175"/>
      <c r="ET72" s="175"/>
      <c r="EV72" s="175"/>
      <c r="EW72" s="175"/>
      <c r="EY72" s="175"/>
      <c r="EZ72" s="175"/>
      <c r="FB72" s="175"/>
      <c r="FC72" s="175"/>
    </row>
    <row r="73" spans="1:160">
      <c r="A73" s="162" t="s">
        <v>326</v>
      </c>
      <c r="B73" s="163">
        <v>2828</v>
      </c>
      <c r="C73" s="162" t="s">
        <v>113</v>
      </c>
      <c r="D73" s="162" t="s">
        <v>488</v>
      </c>
      <c r="E73" s="162" t="s">
        <v>531</v>
      </c>
      <c r="F73" s="162" t="s">
        <v>339</v>
      </c>
      <c r="G73" s="162" t="s">
        <v>330</v>
      </c>
      <c r="H73" s="162" t="s">
        <v>393</v>
      </c>
      <c r="I73" s="163">
        <v>615.20000000000005</v>
      </c>
      <c r="J73" s="163">
        <v>5275</v>
      </c>
      <c r="K73" s="163">
        <v>8.5744473342002596</v>
      </c>
      <c r="L73" s="162" t="s">
        <v>333</v>
      </c>
      <c r="M73" s="165">
        <v>4.3095208871103553E-2</v>
      </c>
      <c r="N73" s="165">
        <v>4.2617343879899671E-3</v>
      </c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5">
        <v>2.4633333333333338E-4</v>
      </c>
      <c r="Z73" s="165">
        <v>2.1121721933246643E-3</v>
      </c>
      <c r="AA73" s="164"/>
      <c r="AB73" s="164"/>
      <c r="AC73" s="165">
        <v>2.4633333333333338E-4</v>
      </c>
      <c r="AD73" s="165">
        <v>2.1121721933246643E-3</v>
      </c>
      <c r="AE73" s="165">
        <v>1.4296170455888643E-4</v>
      </c>
      <c r="AF73" s="165">
        <v>1.2258176065476688E-3</v>
      </c>
      <c r="AG73" s="164"/>
      <c r="AH73" s="164"/>
      <c r="AI73" s="167"/>
      <c r="AJ73" s="167"/>
      <c r="AK73" s="274">
        <v>1.4296170455888643E-4</v>
      </c>
      <c r="AL73" s="163">
        <v>1.2258176065476688E-3</v>
      </c>
      <c r="AM73" s="165">
        <v>8.6175465363034844E-5</v>
      </c>
      <c r="AN73" s="165">
        <v>7.3890698925554088E-4</v>
      </c>
      <c r="AO73" s="164"/>
      <c r="AP73" s="164"/>
      <c r="AQ73" s="167"/>
      <c r="AR73" s="167"/>
      <c r="AS73" s="248">
        <v>8.6175465363034844E-5</v>
      </c>
      <c r="AT73" s="248">
        <v>7.3890698925554088E-4</v>
      </c>
      <c r="AU73" s="165">
        <v>0.23494999999999999</v>
      </c>
      <c r="AV73" s="165">
        <v>2.014566401170351</v>
      </c>
      <c r="AW73" s="164"/>
      <c r="AX73" s="164"/>
      <c r="AY73" s="164"/>
      <c r="AZ73" s="164"/>
      <c r="BA73" s="167"/>
      <c r="BB73" s="167"/>
      <c r="BC73" s="163">
        <v>0.23494999999999999</v>
      </c>
      <c r="BD73" s="163">
        <v>2.014566401170351</v>
      </c>
      <c r="BE73" s="162" t="s">
        <v>342</v>
      </c>
      <c r="BF73" s="162" t="s">
        <v>343</v>
      </c>
      <c r="BG73" s="166">
        <v>37622</v>
      </c>
      <c r="BH73" s="162" t="s">
        <v>364</v>
      </c>
      <c r="BI73" s="162" t="s">
        <v>394</v>
      </c>
      <c r="BJ73" s="172">
        <v>39508</v>
      </c>
      <c r="BK73" s="162" t="s">
        <v>334</v>
      </c>
      <c r="BL73" s="162" t="s">
        <v>358</v>
      </c>
      <c r="BM73" s="172">
        <v>29342</v>
      </c>
      <c r="BN73" s="162" t="s">
        <v>345</v>
      </c>
      <c r="BO73" s="162" t="s">
        <v>490</v>
      </c>
      <c r="BP73" s="172">
        <v>39508</v>
      </c>
      <c r="BQ73" s="162" t="s">
        <v>336</v>
      </c>
      <c r="BR73" s="162" t="s">
        <v>336</v>
      </c>
      <c r="BS73" s="164"/>
      <c r="BT73" s="162" t="s">
        <v>336</v>
      </c>
      <c r="BU73" s="162" t="s">
        <v>336</v>
      </c>
      <c r="BV73" s="164"/>
      <c r="BW73" s="162" t="s">
        <v>336</v>
      </c>
      <c r="BX73" s="162" t="s">
        <v>336</v>
      </c>
      <c r="BY73" s="164"/>
      <c r="BZ73" s="162" t="s">
        <v>336</v>
      </c>
      <c r="CA73" s="162" t="s">
        <v>336</v>
      </c>
      <c r="CB73" s="164"/>
      <c r="CC73" s="162" t="s">
        <v>336</v>
      </c>
      <c r="CD73" s="162" t="s">
        <v>336</v>
      </c>
      <c r="CE73" s="164"/>
      <c r="CF73" s="162" t="s">
        <v>336</v>
      </c>
      <c r="CG73" s="162" t="s">
        <v>336</v>
      </c>
      <c r="CH73" s="164"/>
      <c r="CI73" s="162" t="s">
        <v>336</v>
      </c>
      <c r="CJ73" s="162" t="s">
        <v>336</v>
      </c>
      <c r="CK73" s="164"/>
      <c r="CL73" s="162" t="s">
        <v>336</v>
      </c>
      <c r="CM73" s="162" t="s">
        <v>336</v>
      </c>
      <c r="CN73" s="164"/>
      <c r="CO73" s="170"/>
      <c r="CP73" s="170"/>
      <c r="CS73" s="175"/>
      <c r="CT73" s="175"/>
      <c r="CY73" s="175"/>
      <c r="CZ73" s="175"/>
      <c r="DE73" s="46"/>
      <c r="DF73" s="46"/>
      <c r="DU73" s="175"/>
      <c r="DV73" s="175"/>
      <c r="DW73" s="175"/>
      <c r="DX73" s="175"/>
      <c r="DY73" s="175"/>
      <c r="EA73" s="175"/>
      <c r="EB73" s="175"/>
      <c r="ED73" s="175"/>
      <c r="EE73" s="175"/>
      <c r="EG73" s="175"/>
      <c r="EH73" s="175"/>
      <c r="EJ73" s="175"/>
      <c r="EK73" s="175"/>
      <c r="EM73" s="175"/>
      <c r="EN73" s="175"/>
      <c r="EP73" s="175"/>
      <c r="EQ73" s="175"/>
      <c r="ES73" s="175"/>
      <c r="ET73" s="175"/>
      <c r="EV73" s="175"/>
      <c r="EW73" s="175"/>
      <c r="EY73" s="175"/>
      <c r="EZ73" s="175"/>
      <c r="FB73" s="175"/>
      <c r="FC73" s="175"/>
    </row>
    <row r="74" spans="1:160">
      <c r="A74" s="162" t="s">
        <v>326</v>
      </c>
      <c r="B74" s="163">
        <v>113</v>
      </c>
      <c r="C74" s="162" t="s">
        <v>104</v>
      </c>
      <c r="D74" s="162" t="s">
        <v>424</v>
      </c>
      <c r="E74" s="162" t="s">
        <v>477</v>
      </c>
      <c r="F74" s="162" t="s">
        <v>386</v>
      </c>
      <c r="G74" s="162" t="s">
        <v>330</v>
      </c>
      <c r="H74" s="162" t="s">
        <v>350</v>
      </c>
      <c r="I74" s="163">
        <v>425</v>
      </c>
      <c r="J74" s="163">
        <v>4268</v>
      </c>
      <c r="K74" s="163">
        <v>10.042352941176471</v>
      </c>
      <c r="L74" s="162" t="s">
        <v>333</v>
      </c>
      <c r="M74" s="163">
        <v>1.6079466429935177E-3</v>
      </c>
      <c r="N74" s="163">
        <v>4.7511495043464132E-3</v>
      </c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3">
        <v>5.9666666666666669E-5</v>
      </c>
      <c r="Z74" s="163">
        <v>5.9919372549019616E-4</v>
      </c>
      <c r="AA74" s="164"/>
      <c r="AB74" s="164"/>
      <c r="AC74" s="163">
        <v>5.9666666666666669E-5</v>
      </c>
      <c r="AD74" s="163">
        <v>5.9919372549019616E-4</v>
      </c>
      <c r="AE74" s="163">
        <v>8.5239102390997849E-5</v>
      </c>
      <c r="AF74" s="163">
        <v>8.5600115059947962E-4</v>
      </c>
      <c r="AG74" s="164"/>
      <c r="AH74" s="164"/>
      <c r="AI74" s="164"/>
      <c r="AJ74" s="164"/>
      <c r="AK74" s="274">
        <v>8.5239102390997849E-5</v>
      </c>
      <c r="AL74" s="163">
        <v>8.5600115059947962E-4</v>
      </c>
      <c r="AM74" s="163">
        <v>8.7302245290867627E-5</v>
      </c>
      <c r="AN74" s="163">
        <v>8.7671995976805429E-4</v>
      </c>
      <c r="AO74" s="164"/>
      <c r="AP74" s="164"/>
      <c r="AQ74" s="164"/>
      <c r="AR74" s="164"/>
      <c r="AS74" s="248">
        <v>8.7302245290867627E-5</v>
      </c>
      <c r="AT74" s="248">
        <v>8.7671995976805429E-4</v>
      </c>
      <c r="AU74" s="164"/>
      <c r="AV74" s="164"/>
      <c r="AW74" s="167"/>
      <c r="AX74" s="167"/>
      <c r="AY74" s="165">
        <v>0.15057526065142857</v>
      </c>
      <c r="AZ74" s="165">
        <v>1.5121299116712874</v>
      </c>
      <c r="BA74" s="165">
        <v>0.1</v>
      </c>
      <c r="BB74" s="165">
        <v>1.0042352941176471</v>
      </c>
      <c r="BC74" s="163">
        <v>0.1</v>
      </c>
      <c r="BD74" s="163">
        <v>1.0042352941176471</v>
      </c>
      <c r="BE74" s="162" t="s">
        <v>334</v>
      </c>
      <c r="BF74" s="162" t="s">
        <v>375</v>
      </c>
      <c r="BG74" s="166">
        <v>39448</v>
      </c>
      <c r="BH74" s="162" t="s">
        <v>345</v>
      </c>
      <c r="BI74" s="162" t="s">
        <v>467</v>
      </c>
      <c r="BJ74" s="172">
        <v>39448</v>
      </c>
      <c r="BK74" s="162" t="s">
        <v>336</v>
      </c>
      <c r="BL74" s="162" t="s">
        <v>336</v>
      </c>
      <c r="BM74" s="164"/>
      <c r="BN74" s="162" t="s">
        <v>336</v>
      </c>
      <c r="BO74" s="162" t="s">
        <v>336</v>
      </c>
      <c r="BP74" s="164"/>
      <c r="BQ74" s="162" t="s">
        <v>336</v>
      </c>
      <c r="BR74" s="162" t="s">
        <v>336</v>
      </c>
      <c r="BS74" s="164"/>
      <c r="BT74" s="162" t="s">
        <v>336</v>
      </c>
      <c r="BU74" s="162" t="s">
        <v>336</v>
      </c>
      <c r="BV74" s="164"/>
      <c r="BW74" s="162" t="s">
        <v>336</v>
      </c>
      <c r="BX74" s="162" t="s">
        <v>336</v>
      </c>
      <c r="BY74" s="164"/>
      <c r="BZ74" s="162" t="s">
        <v>336</v>
      </c>
      <c r="CA74" s="162" t="s">
        <v>336</v>
      </c>
      <c r="CB74" s="164"/>
      <c r="CC74" s="162" t="s">
        <v>336</v>
      </c>
      <c r="CD74" s="162" t="s">
        <v>336</v>
      </c>
      <c r="CE74" s="164"/>
      <c r="CF74" s="162" t="s">
        <v>336</v>
      </c>
      <c r="CG74" s="162" t="s">
        <v>336</v>
      </c>
      <c r="CH74" s="164"/>
      <c r="CI74" s="162" t="s">
        <v>336</v>
      </c>
      <c r="CJ74" s="162" t="s">
        <v>336</v>
      </c>
      <c r="CK74" s="164"/>
      <c r="CL74" s="162" t="s">
        <v>336</v>
      </c>
      <c r="CM74" s="162" t="s">
        <v>336</v>
      </c>
      <c r="CN74" s="164"/>
      <c r="CS74" s="46"/>
      <c r="CT74" s="46"/>
      <c r="CY74" s="46"/>
      <c r="CZ74" s="46"/>
      <c r="DE74" s="46"/>
      <c r="DF74" s="46"/>
      <c r="DU74" s="175"/>
      <c r="DV74" s="175"/>
      <c r="DW74" s="46"/>
      <c r="DX74" s="175"/>
      <c r="DY74" s="175"/>
      <c r="EA74" s="175"/>
      <c r="EB74" s="175"/>
      <c r="ED74" s="175"/>
      <c r="EE74" s="175"/>
      <c r="EG74" s="175"/>
      <c r="EH74" s="175"/>
      <c r="EJ74" s="175"/>
      <c r="EK74" s="175"/>
      <c r="EM74" s="175"/>
      <c r="EN74" s="175"/>
      <c r="EP74" s="175"/>
      <c r="EQ74" s="175"/>
      <c r="ES74" s="175"/>
      <c r="ET74" s="175"/>
      <c r="EV74" s="175"/>
      <c r="EW74" s="175"/>
      <c r="EY74" s="175"/>
      <c r="EZ74" s="175"/>
      <c r="FB74" s="175"/>
      <c r="FC74" s="175"/>
    </row>
    <row r="75" spans="1:160">
      <c r="A75" s="162" t="s">
        <v>326</v>
      </c>
      <c r="B75" s="163">
        <v>2535</v>
      </c>
      <c r="C75" s="162" t="s">
        <v>150</v>
      </c>
      <c r="D75" s="162" t="s">
        <v>570</v>
      </c>
      <c r="E75" s="162" t="s">
        <v>355</v>
      </c>
      <c r="F75" s="162" t="s">
        <v>329</v>
      </c>
      <c r="G75" s="162" t="s">
        <v>330</v>
      </c>
      <c r="H75" s="162" t="s">
        <v>350</v>
      </c>
      <c r="I75" s="163">
        <v>168</v>
      </c>
      <c r="J75" s="163">
        <v>1450</v>
      </c>
      <c r="K75" s="163">
        <v>8.6309523809523814</v>
      </c>
      <c r="L75" s="162" t="s">
        <v>333</v>
      </c>
      <c r="M75" s="163">
        <v>4.2877170580586162E-2</v>
      </c>
      <c r="N75" s="163">
        <v>3.5968792887680055E-3</v>
      </c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7"/>
      <c r="Z75" s="167"/>
      <c r="AA75" s="164"/>
      <c r="AB75" s="164"/>
      <c r="AC75" s="167"/>
      <c r="AD75" s="167"/>
      <c r="AE75" s="163">
        <v>4.6613654531442163E-4</v>
      </c>
      <c r="AF75" s="163">
        <v>4.0232023256304246E-3</v>
      </c>
      <c r="AG75" s="164"/>
      <c r="AH75" s="164"/>
      <c r="AI75" s="164"/>
      <c r="AJ75" s="164"/>
      <c r="AK75" s="274">
        <v>4.6613654531442163E-4</v>
      </c>
      <c r="AL75" s="163">
        <v>4.0232023256304246E-3</v>
      </c>
      <c r="AM75" s="163">
        <v>8.7624223002553015E-5</v>
      </c>
      <c r="AN75" s="163">
        <v>7.5628049615298742E-4</v>
      </c>
      <c r="AO75" s="164"/>
      <c r="AP75" s="164"/>
      <c r="AQ75" s="164"/>
      <c r="AR75" s="164"/>
      <c r="AS75" s="248">
        <v>8.7624223002553015E-5</v>
      </c>
      <c r="AT75" s="248">
        <v>7.5628049615298742E-4</v>
      </c>
      <c r="AU75" s="165">
        <v>0.72806666666666664</v>
      </c>
      <c r="AV75" s="165">
        <v>6.2839087301587302</v>
      </c>
      <c r="AW75" s="167"/>
      <c r="AX75" s="167"/>
      <c r="AY75" s="164"/>
      <c r="AZ75" s="164"/>
      <c r="BA75" s="164"/>
      <c r="BB75" s="164"/>
      <c r="BC75" s="163">
        <v>0.72806666666666664</v>
      </c>
      <c r="BD75" s="163">
        <v>6.2839087301587302</v>
      </c>
      <c r="BE75" s="162" t="s">
        <v>334</v>
      </c>
      <c r="BF75" s="162" t="s">
        <v>358</v>
      </c>
      <c r="BG75" s="167"/>
      <c r="BH75" s="162" t="s">
        <v>345</v>
      </c>
      <c r="BI75" s="162" t="s">
        <v>363</v>
      </c>
      <c r="BJ75" s="172">
        <v>34700</v>
      </c>
      <c r="BK75" s="162" t="s">
        <v>336</v>
      </c>
      <c r="BL75" s="162" t="s">
        <v>336</v>
      </c>
      <c r="BM75" s="164"/>
      <c r="BN75" s="162" t="s">
        <v>336</v>
      </c>
      <c r="BO75" s="162" t="s">
        <v>336</v>
      </c>
      <c r="BP75" s="164"/>
      <c r="BQ75" s="162" t="s">
        <v>336</v>
      </c>
      <c r="BR75" s="162" t="s">
        <v>336</v>
      </c>
      <c r="BS75" s="164"/>
      <c r="BT75" s="162" t="s">
        <v>336</v>
      </c>
      <c r="BU75" s="162" t="s">
        <v>336</v>
      </c>
      <c r="BV75" s="164"/>
      <c r="BW75" s="162" t="s">
        <v>336</v>
      </c>
      <c r="BX75" s="162" t="s">
        <v>336</v>
      </c>
      <c r="BY75" s="164"/>
      <c r="BZ75" s="162" t="s">
        <v>336</v>
      </c>
      <c r="CA75" s="162" t="s">
        <v>336</v>
      </c>
      <c r="CB75" s="164"/>
      <c r="CC75" s="162" t="s">
        <v>336</v>
      </c>
      <c r="CD75" s="162" t="s">
        <v>336</v>
      </c>
      <c r="CE75" s="164"/>
      <c r="CF75" s="162" t="s">
        <v>336</v>
      </c>
      <c r="CG75" s="162" t="s">
        <v>336</v>
      </c>
      <c r="CH75" s="164"/>
      <c r="CI75" s="162" t="s">
        <v>336</v>
      </c>
      <c r="CJ75" s="162" t="s">
        <v>336</v>
      </c>
      <c r="CK75" s="164"/>
      <c r="CL75" s="162" t="s">
        <v>336</v>
      </c>
      <c r="CM75" s="162" t="s">
        <v>336</v>
      </c>
      <c r="CN75" s="164"/>
      <c r="CS75" s="175"/>
      <c r="CT75" s="175"/>
      <c r="CY75" s="175"/>
      <c r="CZ75" s="175"/>
      <c r="DE75" s="175"/>
      <c r="DF75" s="175"/>
      <c r="DU75" s="175"/>
      <c r="DV75" s="175"/>
      <c r="DX75" s="175"/>
      <c r="DY75" s="175"/>
      <c r="EA75" s="175"/>
      <c r="EB75" s="175"/>
      <c r="ED75" s="175"/>
      <c r="EE75" s="175"/>
      <c r="EG75" s="175"/>
      <c r="EH75" s="175"/>
      <c r="EJ75" s="175"/>
      <c r="EK75" s="175"/>
      <c r="EM75" s="175"/>
      <c r="EN75" s="175"/>
      <c r="EP75" s="175"/>
      <c r="EQ75" s="175"/>
      <c r="ES75" s="175"/>
      <c r="ET75" s="175"/>
      <c r="EV75" s="175"/>
      <c r="EW75" s="175"/>
      <c r="EY75" s="175"/>
      <c r="EZ75" s="175"/>
      <c r="FB75" s="175"/>
      <c r="FC75" s="175"/>
    </row>
    <row r="76" spans="1:160">
      <c r="A76" s="162" t="s">
        <v>326</v>
      </c>
      <c r="B76" s="163">
        <v>3118</v>
      </c>
      <c r="C76" s="162" t="s">
        <v>144</v>
      </c>
      <c r="D76" s="162" t="s">
        <v>399</v>
      </c>
      <c r="E76" s="162" t="s">
        <v>496</v>
      </c>
      <c r="F76" s="162" t="s">
        <v>329</v>
      </c>
      <c r="G76" s="162" t="s">
        <v>330</v>
      </c>
      <c r="H76" s="162" t="s">
        <v>350</v>
      </c>
      <c r="I76" s="163">
        <v>936</v>
      </c>
      <c r="J76" s="163">
        <v>8985</v>
      </c>
      <c r="K76" s="163">
        <v>9.5993589743589745</v>
      </c>
      <c r="L76" s="162" t="s">
        <v>333</v>
      </c>
      <c r="M76" s="163">
        <v>4.991102272267E-2</v>
      </c>
      <c r="N76" s="163">
        <v>4.8541547736854927E-3</v>
      </c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3">
        <v>3.0933333333333331E-6</v>
      </c>
      <c r="Z76" s="163">
        <v>2.9694017094017093E-5</v>
      </c>
      <c r="AA76" s="164"/>
      <c r="AB76" s="164"/>
      <c r="AC76" s="163">
        <v>3.0933333333333331E-6</v>
      </c>
      <c r="AD76" s="163">
        <v>2.9694017094017093E-5</v>
      </c>
      <c r="AE76" s="163">
        <v>3.3266086643067225E-4</v>
      </c>
      <c r="AF76" s="163">
        <v>3.1933310735893059E-3</v>
      </c>
      <c r="AG76" s="164"/>
      <c r="AH76" s="164"/>
      <c r="AI76" s="165">
        <v>4.6666666666666666E-4</v>
      </c>
      <c r="AJ76" s="165">
        <v>4.4797008547008549E-3</v>
      </c>
      <c r="AK76" s="274">
        <v>3.3266086643067225E-4</v>
      </c>
      <c r="AL76" s="163">
        <v>3.1933310735893059E-3</v>
      </c>
      <c r="AM76" s="163">
        <v>8.9130275034669622E-5</v>
      </c>
      <c r="AN76" s="163">
        <v>8.5559350554113953E-4</v>
      </c>
      <c r="AO76" s="164"/>
      <c r="AP76" s="164"/>
      <c r="AQ76" s="165">
        <v>4.6666666666666666E-4</v>
      </c>
      <c r="AR76" s="165">
        <v>4.4797008547008549E-3</v>
      </c>
      <c r="AS76" s="248">
        <v>8.9130275034669622E-5</v>
      </c>
      <c r="AT76" s="248">
        <v>8.5559350554113953E-4</v>
      </c>
      <c r="AU76" s="167"/>
      <c r="AV76" s="167"/>
      <c r="AW76" s="165">
        <v>0.13457753874080378</v>
      </c>
      <c r="AX76" s="165">
        <v>1.2918581042586772</v>
      </c>
      <c r="AY76" s="164"/>
      <c r="AZ76" s="164"/>
      <c r="BA76" s="164"/>
      <c r="BB76" s="164"/>
      <c r="BC76" s="163">
        <v>0.13457753874080378</v>
      </c>
      <c r="BD76" s="163">
        <v>1.2918581042586772</v>
      </c>
      <c r="BE76" s="162" t="s">
        <v>334</v>
      </c>
      <c r="BF76" s="162" t="s">
        <v>344</v>
      </c>
      <c r="BG76" s="166">
        <v>26054</v>
      </c>
      <c r="BH76" s="162" t="s">
        <v>345</v>
      </c>
      <c r="BI76" s="162" t="s">
        <v>363</v>
      </c>
      <c r="BJ76" s="166">
        <v>35004</v>
      </c>
      <c r="BK76" s="162" t="s">
        <v>336</v>
      </c>
      <c r="BL76" s="162" t="s">
        <v>336</v>
      </c>
      <c r="BM76" s="164"/>
      <c r="BN76" s="162" t="s">
        <v>336</v>
      </c>
      <c r="BO76" s="162" t="s">
        <v>336</v>
      </c>
      <c r="BP76" s="164"/>
      <c r="BQ76" s="162" t="s">
        <v>336</v>
      </c>
      <c r="BR76" s="162" t="s">
        <v>336</v>
      </c>
      <c r="BS76" s="164"/>
      <c r="BT76" s="162" t="s">
        <v>336</v>
      </c>
      <c r="BU76" s="162" t="s">
        <v>336</v>
      </c>
      <c r="BV76" s="164"/>
      <c r="BW76" s="162" t="s">
        <v>336</v>
      </c>
      <c r="BX76" s="162" t="s">
        <v>336</v>
      </c>
      <c r="BY76" s="164"/>
      <c r="BZ76" s="162" t="s">
        <v>336</v>
      </c>
      <c r="CA76" s="162" t="s">
        <v>336</v>
      </c>
      <c r="CB76" s="164"/>
      <c r="CC76" s="162" t="s">
        <v>336</v>
      </c>
      <c r="CD76" s="162" t="s">
        <v>336</v>
      </c>
      <c r="CE76" s="164"/>
      <c r="CF76" s="162" t="s">
        <v>336</v>
      </c>
      <c r="CG76" s="162" t="s">
        <v>336</v>
      </c>
      <c r="CH76" s="164"/>
      <c r="CI76" s="162" t="s">
        <v>336</v>
      </c>
      <c r="CJ76" s="162" t="s">
        <v>336</v>
      </c>
      <c r="CK76" s="164"/>
      <c r="CL76" s="162" t="s">
        <v>336</v>
      </c>
      <c r="CM76" s="162" t="s">
        <v>336</v>
      </c>
      <c r="CN76" s="164"/>
      <c r="DU76" s="175"/>
      <c r="DV76" s="175"/>
      <c r="DX76" s="175"/>
      <c r="DY76" s="175"/>
      <c r="EA76" s="175"/>
      <c r="EB76" s="175"/>
      <c r="ED76" s="175"/>
      <c r="EE76" s="175"/>
      <c r="EG76" s="175"/>
      <c r="EH76" s="175"/>
      <c r="EJ76" s="175"/>
      <c r="EK76" s="175"/>
      <c r="EM76" s="175"/>
      <c r="EN76" s="175"/>
      <c r="EP76" s="175"/>
      <c r="EQ76" s="175"/>
      <c r="ES76" s="175"/>
      <c r="ET76" s="175"/>
      <c r="EV76" s="175"/>
      <c r="EW76" s="175"/>
      <c r="EY76" s="175"/>
      <c r="EZ76" s="175"/>
      <c r="FB76" s="175"/>
      <c r="FC76" s="175"/>
    </row>
    <row r="77" spans="1:160">
      <c r="A77" s="162" t="s">
        <v>326</v>
      </c>
      <c r="B77" s="163">
        <v>645</v>
      </c>
      <c r="C77" s="162" t="s">
        <v>181</v>
      </c>
      <c r="D77" s="162" t="s">
        <v>378</v>
      </c>
      <c r="E77" s="162" t="s">
        <v>466</v>
      </c>
      <c r="F77" s="162" t="s">
        <v>339</v>
      </c>
      <c r="G77" s="162" t="s">
        <v>330</v>
      </c>
      <c r="H77" s="162" t="s">
        <v>393</v>
      </c>
      <c r="I77" s="163">
        <v>410</v>
      </c>
      <c r="J77" s="163">
        <v>4037</v>
      </c>
      <c r="K77" s="163">
        <v>9.8463414634146336</v>
      </c>
      <c r="L77" s="162" t="s">
        <v>333</v>
      </c>
      <c r="M77" s="163">
        <v>0.14548238897396631</v>
      </c>
      <c r="N77" s="163">
        <v>5.206738131699847E-3</v>
      </c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3">
        <v>3.0061854789999998E-2</v>
      </c>
      <c r="Z77" s="163">
        <v>0.29599928728592678</v>
      </c>
      <c r="AA77" s="164"/>
      <c r="AB77" s="164"/>
      <c r="AC77" s="163">
        <v>3.0061854789999998E-2</v>
      </c>
      <c r="AD77" s="163">
        <v>0.29599928728592678</v>
      </c>
      <c r="AE77" s="163">
        <v>3.7890135828660605E-3</v>
      </c>
      <c r="AF77" s="163">
        <v>3.730792154641533E-2</v>
      </c>
      <c r="AG77" s="164"/>
      <c r="AH77" s="164"/>
      <c r="AI77" s="164"/>
      <c r="AJ77" s="164"/>
      <c r="AK77" s="274">
        <v>3.7890135828660605E-3</v>
      </c>
      <c r="AL77" s="163">
        <v>3.730792154641533E-2</v>
      </c>
      <c r="AM77" s="163">
        <v>8.980537012222654E-5</v>
      </c>
      <c r="AN77" s="163">
        <v>8.8425433947177687E-4</v>
      </c>
      <c r="AO77" s="164"/>
      <c r="AP77" s="164"/>
      <c r="AQ77" s="164"/>
      <c r="AR77" s="164"/>
      <c r="AS77" s="248">
        <v>8.980537012222654E-5</v>
      </c>
      <c r="AT77" s="248">
        <v>8.8425433947177687E-4</v>
      </c>
      <c r="AU77" s="167"/>
      <c r="AV77" s="167"/>
      <c r="AW77" s="164"/>
      <c r="AX77" s="164"/>
      <c r="AY77" s="164"/>
      <c r="AZ77" s="164"/>
      <c r="BA77" s="165">
        <v>8.2901143425934784E-2</v>
      </c>
      <c r="BB77" s="165">
        <v>0.81627296587926512</v>
      </c>
      <c r="BC77" s="163">
        <v>8.2901143425934784E-2</v>
      </c>
      <c r="BD77" s="163">
        <v>0.81627296587926512</v>
      </c>
      <c r="BE77" s="162" t="s">
        <v>334</v>
      </c>
      <c r="BF77" s="162" t="s">
        <v>387</v>
      </c>
      <c r="BG77" s="166">
        <v>25842</v>
      </c>
      <c r="BH77" s="162" t="s">
        <v>345</v>
      </c>
      <c r="BI77" s="162" t="s">
        <v>467</v>
      </c>
      <c r="BJ77" s="166">
        <v>36495</v>
      </c>
      <c r="BK77" s="162" t="s">
        <v>336</v>
      </c>
      <c r="BL77" s="162" t="s">
        <v>336</v>
      </c>
      <c r="BM77" s="167"/>
      <c r="BN77" s="162" t="s">
        <v>336</v>
      </c>
      <c r="BO77" s="162" t="s">
        <v>336</v>
      </c>
      <c r="BP77" s="164"/>
      <c r="BQ77" s="162" t="s">
        <v>336</v>
      </c>
      <c r="BR77" s="162" t="s">
        <v>336</v>
      </c>
      <c r="BS77" s="164"/>
      <c r="BT77" s="162" t="s">
        <v>336</v>
      </c>
      <c r="BU77" s="162" t="s">
        <v>336</v>
      </c>
      <c r="BV77" s="164"/>
      <c r="BW77" s="162" t="s">
        <v>336</v>
      </c>
      <c r="BX77" s="162" t="s">
        <v>336</v>
      </c>
      <c r="BY77" s="164"/>
      <c r="BZ77" s="162" t="s">
        <v>336</v>
      </c>
      <c r="CA77" s="162" t="s">
        <v>336</v>
      </c>
      <c r="CB77" s="164"/>
      <c r="CC77" s="162" t="s">
        <v>336</v>
      </c>
      <c r="CD77" s="162" t="s">
        <v>336</v>
      </c>
      <c r="CE77" s="164"/>
      <c r="CF77" s="162" t="s">
        <v>336</v>
      </c>
      <c r="CG77" s="162" t="s">
        <v>336</v>
      </c>
      <c r="CH77" s="164"/>
      <c r="CI77" s="162" t="s">
        <v>336</v>
      </c>
      <c r="CJ77" s="162" t="s">
        <v>336</v>
      </c>
      <c r="CK77" s="164"/>
      <c r="CL77" s="162" t="s">
        <v>336</v>
      </c>
      <c r="CM77" s="162" t="s">
        <v>336</v>
      </c>
      <c r="CN77" s="164"/>
      <c r="CS77" s="175"/>
      <c r="CT77" s="175"/>
      <c r="CY77" s="175"/>
      <c r="CZ77" s="175"/>
      <c r="DE77" s="175"/>
      <c r="DF77" s="175"/>
      <c r="DU77" s="175"/>
      <c r="DV77" s="175"/>
      <c r="DW77" s="46"/>
      <c r="DX77" s="175"/>
      <c r="DY77" s="175"/>
      <c r="EA77" s="175"/>
      <c r="EB77" s="175"/>
      <c r="ED77" s="175"/>
      <c r="EE77" s="175"/>
      <c r="EG77" s="175"/>
      <c r="EH77" s="175"/>
      <c r="EJ77" s="175"/>
      <c r="EK77" s="175"/>
      <c r="EM77" s="175"/>
      <c r="EN77" s="175"/>
      <c r="EP77" s="175"/>
      <c r="EQ77" s="175"/>
      <c r="ES77" s="175"/>
      <c r="ET77" s="175"/>
      <c r="EV77" s="175"/>
      <c r="EW77" s="175"/>
      <c r="EY77" s="175"/>
      <c r="EZ77" s="175"/>
      <c r="FB77" s="175"/>
      <c r="FC77" s="175"/>
    </row>
    <row r="78" spans="1:160">
      <c r="A78" s="162" t="s">
        <v>326</v>
      </c>
      <c r="B78" s="163">
        <v>645</v>
      </c>
      <c r="C78" s="162" t="s">
        <v>181</v>
      </c>
      <c r="D78" s="162" t="s">
        <v>378</v>
      </c>
      <c r="E78" s="162" t="s">
        <v>703</v>
      </c>
      <c r="F78" s="162" t="s">
        <v>329</v>
      </c>
      <c r="G78" s="162" t="s">
        <v>330</v>
      </c>
      <c r="H78" s="162" t="s">
        <v>393</v>
      </c>
      <c r="I78" s="163">
        <v>410</v>
      </c>
      <c r="J78" s="163">
        <v>3996</v>
      </c>
      <c r="K78" s="163">
        <v>9.7463414634146339</v>
      </c>
      <c r="L78" s="162" t="s">
        <v>333</v>
      </c>
      <c r="M78" s="163">
        <v>0.13792117190023434</v>
      </c>
      <c r="N78" s="163">
        <v>5.5617392382493486E-3</v>
      </c>
      <c r="O78" s="164"/>
      <c r="P78" s="164"/>
      <c r="Q78" s="164"/>
      <c r="R78" s="164"/>
      <c r="S78" s="164"/>
      <c r="T78" s="164"/>
      <c r="U78" s="164"/>
      <c r="V78" s="164"/>
      <c r="W78" s="165">
        <v>3.5805768665622994E-5</v>
      </c>
      <c r="X78" s="165">
        <v>3.4897524777519387E-4</v>
      </c>
      <c r="Y78" s="167"/>
      <c r="Z78" s="167"/>
      <c r="AA78" s="164"/>
      <c r="AB78" s="164"/>
      <c r="AC78" s="163">
        <v>3.5805768665622994E-5</v>
      </c>
      <c r="AD78" s="163">
        <v>3.4897524777519387E-4</v>
      </c>
      <c r="AE78" s="163">
        <v>6.3387839815559005E-3</v>
      </c>
      <c r="AF78" s="163">
        <v>6.1779953147066774E-2</v>
      </c>
      <c r="AG78" s="164"/>
      <c r="AH78" s="164"/>
      <c r="AI78" s="164"/>
      <c r="AJ78" s="164"/>
      <c r="AK78" s="274">
        <v>6.3387839815559005E-3</v>
      </c>
      <c r="AL78" s="163">
        <v>6.1779953147066774E-2</v>
      </c>
      <c r="AM78" s="163">
        <v>9.1701943319339439E-5</v>
      </c>
      <c r="AN78" s="163">
        <v>8.9375845244897654E-4</v>
      </c>
      <c r="AO78" s="164"/>
      <c r="AP78" s="164"/>
      <c r="AQ78" s="164"/>
      <c r="AR78" s="164"/>
      <c r="AS78" s="248">
        <v>9.1701943319339439E-5</v>
      </c>
      <c r="AT78" s="248">
        <v>8.9375845244897654E-4</v>
      </c>
      <c r="AU78" s="164"/>
      <c r="AV78" s="164"/>
      <c r="AW78" s="167"/>
      <c r="AX78" s="167"/>
      <c r="AY78" s="164"/>
      <c r="AZ78" s="164"/>
      <c r="BA78" s="164"/>
      <c r="BB78" s="164"/>
      <c r="BC78" s="167"/>
      <c r="BD78" s="167"/>
      <c r="BE78" s="162" t="s">
        <v>342</v>
      </c>
      <c r="BF78" s="162" t="s">
        <v>343</v>
      </c>
      <c r="BG78" s="166">
        <v>39934</v>
      </c>
      <c r="BH78" s="162" t="s">
        <v>334</v>
      </c>
      <c r="BI78" s="162" t="s">
        <v>387</v>
      </c>
      <c r="BJ78" s="166">
        <v>26755</v>
      </c>
      <c r="BK78" s="162" t="s">
        <v>345</v>
      </c>
      <c r="BL78" s="162" t="s">
        <v>467</v>
      </c>
      <c r="BM78" s="166">
        <v>36495</v>
      </c>
      <c r="BN78" s="162" t="s">
        <v>336</v>
      </c>
      <c r="BO78" s="162" t="s">
        <v>336</v>
      </c>
      <c r="BP78" s="164"/>
      <c r="BQ78" s="162" t="s">
        <v>336</v>
      </c>
      <c r="BR78" s="162" t="s">
        <v>336</v>
      </c>
      <c r="BS78" s="164"/>
      <c r="BT78" s="162" t="s">
        <v>336</v>
      </c>
      <c r="BU78" s="162" t="s">
        <v>336</v>
      </c>
      <c r="BV78" s="164"/>
      <c r="BW78" s="162" t="s">
        <v>336</v>
      </c>
      <c r="BX78" s="162" t="s">
        <v>336</v>
      </c>
      <c r="BY78" s="164"/>
      <c r="BZ78" s="162" t="s">
        <v>336</v>
      </c>
      <c r="CA78" s="162" t="s">
        <v>336</v>
      </c>
      <c r="CB78" s="164"/>
      <c r="CC78" s="162" t="s">
        <v>336</v>
      </c>
      <c r="CD78" s="162" t="s">
        <v>336</v>
      </c>
      <c r="CE78" s="164"/>
      <c r="CF78" s="162" t="s">
        <v>336</v>
      </c>
      <c r="CG78" s="162" t="s">
        <v>336</v>
      </c>
      <c r="CH78" s="164"/>
      <c r="CI78" s="162" t="s">
        <v>336</v>
      </c>
      <c r="CJ78" s="162" t="s">
        <v>336</v>
      </c>
      <c r="CK78" s="164"/>
      <c r="CL78" s="162" t="s">
        <v>336</v>
      </c>
      <c r="CM78" s="162" t="s">
        <v>336</v>
      </c>
      <c r="CN78" s="164"/>
      <c r="CS78" s="175"/>
      <c r="CT78" s="175"/>
      <c r="CY78" s="175"/>
      <c r="CZ78" s="175"/>
      <c r="DE78" s="175"/>
      <c r="DF78" s="175"/>
      <c r="DU78" s="175"/>
      <c r="DV78" s="175"/>
      <c r="DX78" s="175"/>
      <c r="DY78" s="175"/>
      <c r="EA78" s="175"/>
      <c r="EB78" s="175"/>
      <c r="ED78" s="175"/>
      <c r="EE78" s="175"/>
      <c r="EG78" s="175"/>
      <c r="EH78" s="175"/>
      <c r="EJ78" s="175"/>
      <c r="EK78" s="175"/>
      <c r="EM78" s="175"/>
      <c r="EN78" s="175"/>
      <c r="EP78" s="175"/>
      <c r="EQ78" s="175"/>
      <c r="ES78" s="175"/>
      <c r="ET78" s="175"/>
      <c r="EV78" s="175"/>
      <c r="EW78" s="175"/>
      <c r="EY78" s="175"/>
      <c r="EZ78" s="175"/>
      <c r="FB78" s="175"/>
      <c r="FC78" s="175"/>
    </row>
    <row r="79" spans="1:160">
      <c r="A79" s="162" t="s">
        <v>326</v>
      </c>
      <c r="B79" s="163">
        <v>6052</v>
      </c>
      <c r="C79" s="162" t="s">
        <v>133</v>
      </c>
      <c r="D79" s="162" t="s">
        <v>395</v>
      </c>
      <c r="E79" s="162" t="s">
        <v>26</v>
      </c>
      <c r="F79" s="162" t="s">
        <v>339</v>
      </c>
      <c r="G79" s="162" t="s">
        <v>330</v>
      </c>
      <c r="H79" s="162" t="s">
        <v>350</v>
      </c>
      <c r="I79" s="163">
        <v>920</v>
      </c>
      <c r="J79" s="163">
        <v>8445.7889999999989</v>
      </c>
      <c r="K79" s="163">
        <v>9.1802054347826072</v>
      </c>
      <c r="L79" s="162" t="s">
        <v>333</v>
      </c>
      <c r="M79" s="165">
        <v>0.10541088882965592</v>
      </c>
      <c r="N79" s="165">
        <v>6.1970904247550763E-3</v>
      </c>
      <c r="O79" s="164"/>
      <c r="P79" s="164"/>
      <c r="Q79" s="164"/>
      <c r="R79" s="164"/>
      <c r="S79" s="167"/>
      <c r="T79" s="167"/>
      <c r="U79" s="167"/>
      <c r="V79" s="167"/>
      <c r="W79" s="164"/>
      <c r="X79" s="164"/>
      <c r="Y79" s="165">
        <v>3.2766666666666664E-4</v>
      </c>
      <c r="Z79" s="165">
        <v>3.0080473141304341E-3</v>
      </c>
      <c r="AA79" s="164"/>
      <c r="AB79" s="164"/>
      <c r="AC79" s="165">
        <v>3.2766666666666664E-4</v>
      </c>
      <c r="AD79" s="165">
        <v>3.0080473141304341E-3</v>
      </c>
      <c r="AE79" s="165">
        <v>3.1073736993613934E-4</v>
      </c>
      <c r="AF79" s="165">
        <v>2.8526328922777997E-3</v>
      </c>
      <c r="AG79" s="164"/>
      <c r="AH79" s="164"/>
      <c r="AI79" s="167"/>
      <c r="AJ79" s="167"/>
      <c r="AK79" s="274">
        <v>3.1073736993613934E-4</v>
      </c>
      <c r="AL79" s="163">
        <v>2.8526328922777997E-3</v>
      </c>
      <c r="AM79" s="165">
        <v>9.1809948880925359E-5</v>
      </c>
      <c r="AN79" s="165">
        <v>8.4283419168378428E-4</v>
      </c>
      <c r="AO79" s="164"/>
      <c r="AP79" s="164"/>
      <c r="AQ79" s="164"/>
      <c r="AR79" s="164"/>
      <c r="AS79" s="247">
        <v>9.1809948880925359E-5</v>
      </c>
      <c r="AT79" s="247">
        <v>8.4283419168378428E-4</v>
      </c>
      <c r="AU79" s="164"/>
      <c r="AV79" s="164"/>
      <c r="AW79" s="164"/>
      <c r="AX79" s="164"/>
      <c r="AY79" s="164"/>
      <c r="AZ79" s="164"/>
      <c r="BA79" s="167"/>
      <c r="BB79" s="167"/>
      <c r="BC79" s="167"/>
      <c r="BD79" s="167"/>
      <c r="BE79" s="162" t="s">
        <v>342</v>
      </c>
      <c r="BF79" s="162" t="s">
        <v>343</v>
      </c>
      <c r="BG79" s="166">
        <v>37742</v>
      </c>
      <c r="BH79" s="162" t="s">
        <v>334</v>
      </c>
      <c r="BI79" s="162" t="s">
        <v>344</v>
      </c>
      <c r="BJ79" s="172">
        <v>28095</v>
      </c>
      <c r="BK79" s="162" t="s">
        <v>345</v>
      </c>
      <c r="BL79" s="162" t="s">
        <v>363</v>
      </c>
      <c r="BM79" s="172">
        <v>39783</v>
      </c>
      <c r="BN79" s="162" t="s">
        <v>336</v>
      </c>
      <c r="BO79" s="162" t="s">
        <v>336</v>
      </c>
      <c r="BP79" s="164"/>
      <c r="BQ79" s="162" t="s">
        <v>336</v>
      </c>
      <c r="BR79" s="162" t="s">
        <v>336</v>
      </c>
      <c r="BS79" s="164"/>
      <c r="BT79" s="162" t="s">
        <v>336</v>
      </c>
      <c r="BU79" s="162" t="s">
        <v>336</v>
      </c>
      <c r="BV79" s="164"/>
      <c r="BW79" s="162" t="s">
        <v>336</v>
      </c>
      <c r="BX79" s="162" t="s">
        <v>336</v>
      </c>
      <c r="BY79" s="164"/>
      <c r="BZ79" s="162" t="s">
        <v>336</v>
      </c>
      <c r="CA79" s="162" t="s">
        <v>336</v>
      </c>
      <c r="CB79" s="164"/>
      <c r="CC79" s="162" t="s">
        <v>336</v>
      </c>
      <c r="CD79" s="162" t="s">
        <v>336</v>
      </c>
      <c r="CE79" s="164"/>
      <c r="CF79" s="162" t="s">
        <v>336</v>
      </c>
      <c r="CG79" s="162" t="s">
        <v>336</v>
      </c>
      <c r="CH79" s="164"/>
      <c r="CI79" s="162" t="s">
        <v>336</v>
      </c>
      <c r="CJ79" s="162" t="s">
        <v>336</v>
      </c>
      <c r="CK79" s="164"/>
      <c r="CL79" s="162" t="s">
        <v>336</v>
      </c>
      <c r="CM79" s="162" t="s">
        <v>336</v>
      </c>
      <c r="CN79" s="164"/>
      <c r="CO79" s="164"/>
      <c r="CP79" s="164"/>
      <c r="CQ79" s="164"/>
      <c r="CR79" s="164"/>
      <c r="CS79" s="163"/>
      <c r="CT79" s="163"/>
      <c r="CU79" s="164"/>
      <c r="CV79" s="164"/>
      <c r="CW79" s="164"/>
      <c r="CX79" s="164"/>
      <c r="CY79" s="163"/>
      <c r="CZ79" s="163"/>
      <c r="DA79" s="164"/>
      <c r="DB79" s="164"/>
      <c r="DC79" s="164"/>
      <c r="DD79" s="164"/>
      <c r="DE79" s="163"/>
      <c r="DF79" s="163"/>
      <c r="DG79" s="164"/>
      <c r="DH79" s="164"/>
      <c r="DI79" s="164"/>
      <c r="DJ79" s="164"/>
      <c r="DK79" s="164"/>
      <c r="DL79" s="164"/>
      <c r="DM79" s="164"/>
      <c r="DN79" s="164"/>
      <c r="DO79" s="164"/>
      <c r="DP79" s="164"/>
      <c r="DQ79" s="164"/>
      <c r="DR79" s="164"/>
      <c r="DS79" s="164"/>
      <c r="DT79" s="164"/>
      <c r="DU79" s="162"/>
      <c r="DV79" s="162"/>
      <c r="DW79" s="167"/>
      <c r="DX79" s="162"/>
      <c r="DY79" s="162"/>
      <c r="DZ79" s="164"/>
      <c r="EA79" s="162"/>
      <c r="EB79" s="162"/>
      <c r="EC79" s="164"/>
      <c r="ED79" s="162"/>
      <c r="EE79" s="162"/>
      <c r="EF79" s="164"/>
      <c r="EG79" s="162"/>
      <c r="EH79" s="162"/>
      <c r="EI79" s="164"/>
      <c r="EJ79" s="162"/>
      <c r="EK79" s="162"/>
      <c r="EL79" s="164"/>
      <c r="EM79" s="162"/>
      <c r="EN79" s="162"/>
      <c r="EO79" s="164"/>
      <c r="EP79" s="162"/>
      <c r="EQ79" s="162"/>
      <c r="ER79" s="164"/>
      <c r="ES79" s="162"/>
      <c r="ET79" s="162"/>
      <c r="EU79" s="164"/>
      <c r="EV79" s="162"/>
      <c r="EW79" s="162"/>
      <c r="EX79" s="164"/>
      <c r="EY79" s="162"/>
      <c r="EZ79" s="162"/>
      <c r="FA79" s="164"/>
      <c r="FB79" s="162"/>
      <c r="FC79" s="162"/>
      <c r="FD79" s="164"/>
    </row>
    <row r="80" spans="1:160">
      <c r="A80" s="162" t="s">
        <v>326</v>
      </c>
      <c r="B80" s="163">
        <v>54081</v>
      </c>
      <c r="C80" s="162" t="s">
        <v>10</v>
      </c>
      <c r="D80" s="162" t="s">
        <v>396</v>
      </c>
      <c r="E80" s="162" t="s">
        <v>487</v>
      </c>
      <c r="F80" s="162" t="s">
        <v>190</v>
      </c>
      <c r="G80" s="162" t="s">
        <v>330</v>
      </c>
      <c r="H80" s="162" t="s">
        <v>398</v>
      </c>
      <c r="I80" s="163">
        <v>28.7</v>
      </c>
      <c r="J80" s="163">
        <v>375</v>
      </c>
      <c r="K80" s="163">
        <v>13.066202090592334</v>
      </c>
      <c r="L80" s="162" t="s">
        <v>333</v>
      </c>
      <c r="M80" s="165">
        <v>9.6443636607524738E-2</v>
      </c>
      <c r="N80" s="165">
        <v>4.4129975399763424E-3</v>
      </c>
      <c r="O80" s="164"/>
      <c r="P80" s="164"/>
      <c r="Q80" s="164"/>
      <c r="R80" s="164"/>
      <c r="S80" s="167"/>
      <c r="T80" s="167"/>
      <c r="U80" s="167"/>
      <c r="V80" s="167"/>
      <c r="W80" s="164"/>
      <c r="X80" s="164"/>
      <c r="Y80" s="165">
        <v>3.0435377060300002E-5</v>
      </c>
      <c r="Z80" s="165">
        <v>3.9767478737325784E-4</v>
      </c>
      <c r="AA80" s="164"/>
      <c r="AB80" s="164"/>
      <c r="AC80" s="165">
        <v>3.0435377060300002E-5</v>
      </c>
      <c r="AD80" s="165">
        <v>3.9767478737325784E-4</v>
      </c>
      <c r="AE80" s="165">
        <v>3.5486764129979511E-3</v>
      </c>
      <c r="AF80" s="165">
        <v>4.6367723166349531E-2</v>
      </c>
      <c r="AG80" s="164"/>
      <c r="AH80" s="164"/>
      <c r="AI80" s="167"/>
      <c r="AJ80" s="167"/>
      <c r="AK80" s="274">
        <v>3.5486764129979511E-3</v>
      </c>
      <c r="AL80" s="163">
        <v>4.6367723166349531E-2</v>
      </c>
      <c r="AM80" s="165">
        <v>9.3168396900668107E-5</v>
      </c>
      <c r="AN80" s="165">
        <v>1.2173571023606459E-3</v>
      </c>
      <c r="AO80" s="164"/>
      <c r="AP80" s="164"/>
      <c r="AQ80" s="164"/>
      <c r="AR80" s="164"/>
      <c r="AS80" s="247">
        <v>9.3168396900668107E-5</v>
      </c>
      <c r="AT80" s="247">
        <v>1.2173571023606459E-3</v>
      </c>
      <c r="AU80" s="164"/>
      <c r="AV80" s="164"/>
      <c r="AW80" s="165">
        <v>0.10312671657569235</v>
      </c>
      <c r="AX80" s="165">
        <v>1.3474745197172344</v>
      </c>
      <c r="AY80" s="164"/>
      <c r="AZ80" s="164"/>
      <c r="BA80" s="167"/>
      <c r="BB80" s="167"/>
      <c r="BC80" s="163">
        <v>0.10312671657569235</v>
      </c>
      <c r="BD80" s="163">
        <v>1.3474745197172344</v>
      </c>
      <c r="BE80" s="162" t="s">
        <v>345</v>
      </c>
      <c r="BF80" s="162" t="s">
        <v>352</v>
      </c>
      <c r="BG80" s="166">
        <v>33725</v>
      </c>
      <c r="BH80" s="162" t="s">
        <v>345</v>
      </c>
      <c r="BI80" s="162" t="s">
        <v>352</v>
      </c>
      <c r="BJ80" s="172">
        <v>33725</v>
      </c>
      <c r="BK80" s="162" t="s">
        <v>334</v>
      </c>
      <c r="BL80" s="162" t="s">
        <v>362</v>
      </c>
      <c r="BM80" s="172">
        <v>33725</v>
      </c>
      <c r="BN80" s="162" t="s">
        <v>334</v>
      </c>
      <c r="BO80" s="162" t="s">
        <v>362</v>
      </c>
      <c r="BP80" s="172">
        <v>33725</v>
      </c>
      <c r="BQ80" s="162" t="s">
        <v>336</v>
      </c>
      <c r="BR80" s="162" t="s">
        <v>336</v>
      </c>
      <c r="BS80" s="164"/>
      <c r="BT80" s="162" t="s">
        <v>336</v>
      </c>
      <c r="BU80" s="162" t="s">
        <v>336</v>
      </c>
      <c r="BV80" s="164"/>
      <c r="BW80" s="162" t="s">
        <v>336</v>
      </c>
      <c r="BX80" s="162" t="s">
        <v>336</v>
      </c>
      <c r="BY80" s="164"/>
      <c r="BZ80" s="162" t="s">
        <v>336</v>
      </c>
      <c r="CA80" s="162" t="s">
        <v>336</v>
      </c>
      <c r="CB80" s="164"/>
      <c r="CC80" s="162" t="s">
        <v>336</v>
      </c>
      <c r="CD80" s="162" t="s">
        <v>336</v>
      </c>
      <c r="CE80" s="164"/>
      <c r="CF80" s="162" t="s">
        <v>336</v>
      </c>
      <c r="CG80" s="162" t="s">
        <v>336</v>
      </c>
      <c r="CH80" s="164"/>
      <c r="CI80" s="162" t="s">
        <v>336</v>
      </c>
      <c r="CJ80" s="162" t="s">
        <v>336</v>
      </c>
      <c r="CK80" s="164"/>
      <c r="CL80" s="162" t="s">
        <v>336</v>
      </c>
      <c r="CM80" s="162" t="s">
        <v>336</v>
      </c>
      <c r="CN80" s="164"/>
      <c r="CQ80" s="164"/>
      <c r="CR80" s="164"/>
      <c r="CS80" s="170"/>
      <c r="CT80" s="170"/>
      <c r="CU80" s="164"/>
      <c r="CV80" s="164"/>
      <c r="CW80" s="164"/>
      <c r="CX80" s="164"/>
      <c r="CY80" s="170"/>
      <c r="CZ80" s="170"/>
      <c r="DA80" s="164"/>
      <c r="DB80" s="164"/>
      <c r="DC80" s="164"/>
      <c r="DD80" s="164"/>
      <c r="DE80" s="170"/>
      <c r="DF80" s="170"/>
      <c r="DG80" s="164"/>
      <c r="DH80" s="164"/>
      <c r="DI80" s="164"/>
      <c r="DJ80" s="164"/>
      <c r="DK80" s="164"/>
      <c r="DL80" s="164"/>
      <c r="DM80" s="164"/>
      <c r="DN80" s="164"/>
      <c r="DO80" s="164"/>
      <c r="DP80" s="164"/>
      <c r="DQ80" s="164"/>
      <c r="DR80" s="164"/>
      <c r="DS80" s="164"/>
      <c r="DT80" s="164"/>
      <c r="DU80" s="162"/>
      <c r="DV80" s="162"/>
      <c r="DW80" s="167"/>
      <c r="DX80" s="162"/>
      <c r="DY80" s="162"/>
      <c r="DZ80" s="164"/>
      <c r="EA80" s="162"/>
      <c r="EB80" s="162"/>
      <c r="EC80" s="164"/>
      <c r="ED80" s="162"/>
      <c r="EE80" s="162"/>
      <c r="EF80" s="164"/>
      <c r="EG80" s="162"/>
      <c r="EH80" s="162"/>
      <c r="EI80" s="164"/>
      <c r="EJ80" s="162"/>
      <c r="EK80" s="162"/>
      <c r="EL80" s="164"/>
      <c r="EM80" s="162"/>
      <c r="EN80" s="162"/>
      <c r="EO80" s="164"/>
      <c r="EP80" s="162"/>
      <c r="EQ80" s="162"/>
      <c r="ER80" s="164"/>
      <c r="ES80" s="162"/>
      <c r="ET80" s="162"/>
      <c r="EU80" s="164"/>
      <c r="EV80" s="162"/>
      <c r="EW80" s="162"/>
      <c r="EX80" s="164"/>
      <c r="EY80" s="162"/>
      <c r="EZ80" s="162"/>
      <c r="FA80" s="164"/>
      <c r="FB80" s="162"/>
      <c r="FC80" s="162"/>
      <c r="FD80" s="164"/>
    </row>
    <row r="81" spans="1:160">
      <c r="A81" s="162" t="s">
        <v>326</v>
      </c>
      <c r="B81" s="163">
        <v>54081</v>
      </c>
      <c r="C81" s="162" t="s">
        <v>10</v>
      </c>
      <c r="D81" s="162" t="s">
        <v>396</v>
      </c>
      <c r="E81" s="162" t="s">
        <v>487</v>
      </c>
      <c r="F81" s="162" t="s">
        <v>191</v>
      </c>
      <c r="G81" s="162" t="s">
        <v>330</v>
      </c>
      <c r="H81" s="162" t="s">
        <v>398</v>
      </c>
      <c r="I81" s="163">
        <v>28.7</v>
      </c>
      <c r="J81" s="163">
        <v>375</v>
      </c>
      <c r="K81" s="163">
        <v>13.066202090592334</v>
      </c>
      <c r="L81" s="162" t="s">
        <v>333</v>
      </c>
      <c r="M81" s="165">
        <v>9.6443636607524738E-2</v>
      </c>
      <c r="N81" s="165">
        <v>4.4129975399763424E-3</v>
      </c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5">
        <v>3.0435377060300002E-5</v>
      </c>
      <c r="Z81" s="165">
        <v>3.9767478737325784E-4</v>
      </c>
      <c r="AA81" s="164"/>
      <c r="AB81" s="164"/>
      <c r="AC81" s="165">
        <v>3.0435377060300002E-5</v>
      </c>
      <c r="AD81" s="165">
        <v>3.9767478737325784E-4</v>
      </c>
      <c r="AE81" s="165">
        <v>3.5486764129979511E-3</v>
      </c>
      <c r="AF81" s="165">
        <v>4.6367723166349531E-2</v>
      </c>
      <c r="AG81" s="164"/>
      <c r="AH81" s="164"/>
      <c r="AI81" s="167"/>
      <c r="AJ81" s="167"/>
      <c r="AK81" s="274">
        <v>3.5486764129979511E-3</v>
      </c>
      <c r="AL81" s="163">
        <v>4.6367723166349531E-2</v>
      </c>
      <c r="AM81" s="165">
        <v>9.3168396900668107E-5</v>
      </c>
      <c r="AN81" s="165">
        <v>1.2173571023606459E-3</v>
      </c>
      <c r="AO81" s="164"/>
      <c r="AP81" s="164"/>
      <c r="AQ81" s="167"/>
      <c r="AR81" s="167"/>
      <c r="AS81" s="248">
        <v>9.3168396900668107E-5</v>
      </c>
      <c r="AT81" s="248">
        <v>1.2173571023606459E-3</v>
      </c>
      <c r="AU81" s="164"/>
      <c r="AV81" s="164"/>
      <c r="AW81" s="165">
        <v>0.10312671657569235</v>
      </c>
      <c r="AX81" s="165">
        <v>1.3474745197172344</v>
      </c>
      <c r="AY81" s="164"/>
      <c r="AZ81" s="164"/>
      <c r="BA81" s="164"/>
      <c r="BB81" s="164"/>
      <c r="BC81" s="165">
        <v>0.10312671657569235</v>
      </c>
      <c r="BD81" s="165">
        <v>1.3474745197172344</v>
      </c>
      <c r="BE81" s="162" t="s">
        <v>345</v>
      </c>
      <c r="BF81" s="162" t="s">
        <v>352</v>
      </c>
      <c r="BG81" s="166">
        <v>33725</v>
      </c>
      <c r="BH81" s="162" t="s">
        <v>345</v>
      </c>
      <c r="BI81" s="162" t="s">
        <v>352</v>
      </c>
      <c r="BJ81" s="166">
        <v>33725</v>
      </c>
      <c r="BK81" s="162" t="s">
        <v>334</v>
      </c>
      <c r="BL81" s="162" t="s">
        <v>362</v>
      </c>
      <c r="BM81" s="172">
        <v>33725</v>
      </c>
      <c r="BN81" s="162" t="s">
        <v>334</v>
      </c>
      <c r="BO81" s="162" t="s">
        <v>362</v>
      </c>
      <c r="BP81" s="172">
        <v>33725</v>
      </c>
      <c r="BQ81" s="162" t="s">
        <v>336</v>
      </c>
      <c r="BR81" s="162" t="s">
        <v>336</v>
      </c>
      <c r="BS81" s="164"/>
      <c r="BT81" s="162" t="s">
        <v>336</v>
      </c>
      <c r="BU81" s="162" t="s">
        <v>336</v>
      </c>
      <c r="BV81" s="164"/>
      <c r="BW81" s="162" t="s">
        <v>336</v>
      </c>
      <c r="BX81" s="162" t="s">
        <v>336</v>
      </c>
      <c r="BY81" s="164"/>
      <c r="BZ81" s="162" t="s">
        <v>336</v>
      </c>
      <c r="CA81" s="162" t="s">
        <v>336</v>
      </c>
      <c r="CB81" s="164"/>
      <c r="CC81" s="162" t="s">
        <v>336</v>
      </c>
      <c r="CD81" s="162" t="s">
        <v>336</v>
      </c>
      <c r="CE81" s="164"/>
      <c r="CF81" s="162" t="s">
        <v>336</v>
      </c>
      <c r="CG81" s="162" t="s">
        <v>336</v>
      </c>
      <c r="CH81" s="164"/>
      <c r="CI81" s="162" t="s">
        <v>336</v>
      </c>
      <c r="CJ81" s="162" t="s">
        <v>336</v>
      </c>
      <c r="CK81" s="164"/>
      <c r="CL81" s="162" t="s">
        <v>336</v>
      </c>
      <c r="CM81" s="162" t="s">
        <v>336</v>
      </c>
      <c r="CN81" s="164"/>
      <c r="CQ81" s="164"/>
      <c r="CR81" s="164"/>
      <c r="CS81" s="168"/>
      <c r="CT81" s="168"/>
      <c r="CU81" s="164"/>
      <c r="CV81" s="164"/>
      <c r="CW81" s="164"/>
      <c r="CX81" s="164"/>
      <c r="CY81" s="168"/>
      <c r="CZ81" s="168"/>
      <c r="DA81" s="164"/>
      <c r="DB81" s="164"/>
      <c r="DC81" s="164"/>
      <c r="DD81" s="164"/>
      <c r="DE81" s="170"/>
      <c r="DF81" s="170"/>
      <c r="DG81" s="164"/>
      <c r="DH81" s="164"/>
      <c r="DI81" s="164"/>
      <c r="DJ81" s="164"/>
      <c r="DK81" s="164"/>
      <c r="DL81" s="164"/>
      <c r="DM81" s="164"/>
      <c r="DN81" s="164"/>
      <c r="DO81" s="164"/>
      <c r="DP81" s="164"/>
      <c r="DQ81" s="164"/>
      <c r="DR81" s="164"/>
      <c r="DS81" s="164"/>
      <c r="DT81" s="164"/>
      <c r="DU81" s="162"/>
      <c r="DV81" s="162"/>
      <c r="DW81" s="172"/>
      <c r="DX81" s="162"/>
      <c r="DY81" s="162"/>
      <c r="DZ81" s="164"/>
      <c r="EA81" s="162"/>
      <c r="EB81" s="162"/>
      <c r="EC81" s="164"/>
      <c r="ED81" s="162"/>
      <c r="EE81" s="162"/>
      <c r="EF81" s="164"/>
      <c r="EG81" s="162"/>
      <c r="EH81" s="162"/>
      <c r="EI81" s="164"/>
      <c r="EJ81" s="162"/>
      <c r="EK81" s="162"/>
      <c r="EL81" s="164"/>
      <c r="EM81" s="162"/>
      <c r="EN81" s="162"/>
      <c r="EO81" s="164"/>
      <c r="EP81" s="162"/>
      <c r="EQ81" s="162"/>
      <c r="ER81" s="164"/>
      <c r="ES81" s="162"/>
      <c r="ET81" s="162"/>
      <c r="EU81" s="164"/>
      <c r="EV81" s="162"/>
      <c r="EW81" s="162"/>
      <c r="EX81" s="164"/>
      <c r="EY81" s="162"/>
      <c r="EZ81" s="162"/>
      <c r="FA81" s="164"/>
      <c r="FB81" s="162"/>
      <c r="FC81" s="162"/>
      <c r="FD81" s="164"/>
    </row>
    <row r="82" spans="1:160">
      <c r="A82" s="162" t="s">
        <v>326</v>
      </c>
      <c r="B82" s="163">
        <v>6180</v>
      </c>
      <c r="C82" s="162" t="s">
        <v>110</v>
      </c>
      <c r="D82" s="162" t="s">
        <v>368</v>
      </c>
      <c r="E82" s="162" t="s">
        <v>438</v>
      </c>
      <c r="F82" s="162" t="s">
        <v>339</v>
      </c>
      <c r="G82" s="162" t="s">
        <v>330</v>
      </c>
      <c r="H82" s="162" t="s">
        <v>350</v>
      </c>
      <c r="I82" s="163">
        <v>817</v>
      </c>
      <c r="J82" s="163">
        <v>8970</v>
      </c>
      <c r="K82" s="163">
        <v>10.979192166462669</v>
      </c>
      <c r="L82" s="162" t="s">
        <v>369</v>
      </c>
      <c r="M82" s="163">
        <v>1.1838531059731247E-2</v>
      </c>
      <c r="N82" s="163">
        <v>8.5308560137224484E-3</v>
      </c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3">
        <v>1.5866666666666665E-5</v>
      </c>
      <c r="Z82" s="163">
        <v>1.7420318237454101E-4</v>
      </c>
      <c r="AA82" s="164"/>
      <c r="AB82" s="164"/>
      <c r="AC82" s="163">
        <v>1.5866666666666665E-5</v>
      </c>
      <c r="AD82" s="163">
        <v>1.7420318237454101E-4</v>
      </c>
      <c r="AE82" s="163">
        <v>1.2025861536760588E-4</v>
      </c>
      <c r="AF82" s="163">
        <v>1.3203424477936656E-3</v>
      </c>
      <c r="AG82" s="164"/>
      <c r="AH82" s="164"/>
      <c r="AI82" s="163">
        <v>2.2666666666666668E-4</v>
      </c>
      <c r="AJ82" s="163">
        <v>2.488616891064872E-3</v>
      </c>
      <c r="AK82" s="274">
        <v>1.2025861536760588E-4</v>
      </c>
      <c r="AL82" s="163">
        <v>1.3203424477936656E-3</v>
      </c>
      <c r="AM82" s="163">
        <v>9.3473123434899947E-5</v>
      </c>
      <c r="AN82" s="163">
        <v>1.0262593845912517E-3</v>
      </c>
      <c r="AO82" s="164"/>
      <c r="AP82" s="164"/>
      <c r="AQ82" s="163">
        <v>1.3999999999999999E-4</v>
      </c>
      <c r="AR82" s="163">
        <v>1.5370869033047734E-3</v>
      </c>
      <c r="AS82" s="248">
        <v>9.3473123434899947E-5</v>
      </c>
      <c r="AT82" s="248">
        <v>1.0262593845912517E-3</v>
      </c>
      <c r="AU82" s="167"/>
      <c r="AV82" s="167"/>
      <c r="AW82" s="165">
        <v>5.6334649225308044E-2</v>
      </c>
      <c r="AX82" s="165">
        <v>0.61850893947492436</v>
      </c>
      <c r="AY82" s="164"/>
      <c r="AZ82" s="164"/>
      <c r="BA82" s="163">
        <v>5.3999999999999999E-2</v>
      </c>
      <c r="BB82" s="163">
        <v>0.5928763769889841</v>
      </c>
      <c r="BC82" s="163">
        <v>5.3999999999999999E-2</v>
      </c>
      <c r="BD82" s="163">
        <v>0.5928763769889841</v>
      </c>
      <c r="BE82" s="162" t="s">
        <v>342</v>
      </c>
      <c r="BF82" s="162" t="s">
        <v>343</v>
      </c>
      <c r="BG82" s="166">
        <v>40026</v>
      </c>
      <c r="BH82" s="162" t="s">
        <v>364</v>
      </c>
      <c r="BI82" s="162" t="s">
        <v>370</v>
      </c>
      <c r="BJ82" s="166">
        <v>40026</v>
      </c>
      <c r="BK82" s="162" t="s">
        <v>334</v>
      </c>
      <c r="BL82" s="162" t="s">
        <v>362</v>
      </c>
      <c r="BM82" s="166">
        <v>40026</v>
      </c>
      <c r="BN82" s="162" t="s">
        <v>345</v>
      </c>
      <c r="BO82" s="162" t="s">
        <v>363</v>
      </c>
      <c r="BP82" s="166">
        <v>40026</v>
      </c>
      <c r="BQ82" s="162" t="s">
        <v>336</v>
      </c>
      <c r="BR82" s="162" t="s">
        <v>336</v>
      </c>
      <c r="BS82" s="164"/>
      <c r="BT82" s="162" t="s">
        <v>336</v>
      </c>
      <c r="BU82" s="162" t="s">
        <v>336</v>
      </c>
      <c r="BV82" s="164"/>
      <c r="BW82" s="162" t="s">
        <v>336</v>
      </c>
      <c r="BX82" s="162" t="s">
        <v>336</v>
      </c>
      <c r="BY82" s="164"/>
      <c r="BZ82" s="162" t="s">
        <v>336</v>
      </c>
      <c r="CA82" s="162" t="s">
        <v>336</v>
      </c>
      <c r="CB82" s="164"/>
      <c r="CC82" s="162" t="s">
        <v>336</v>
      </c>
      <c r="CD82" s="162" t="s">
        <v>336</v>
      </c>
      <c r="CE82" s="164"/>
      <c r="CF82" s="162" t="s">
        <v>336</v>
      </c>
      <c r="CG82" s="162" t="s">
        <v>336</v>
      </c>
      <c r="CH82" s="164"/>
      <c r="CI82" s="162" t="s">
        <v>336</v>
      </c>
      <c r="CJ82" s="162" t="s">
        <v>336</v>
      </c>
      <c r="CK82" s="164"/>
      <c r="CL82" s="162" t="s">
        <v>336</v>
      </c>
      <c r="CM82" s="162" t="s">
        <v>336</v>
      </c>
      <c r="CN82" s="164"/>
      <c r="CS82" s="46"/>
      <c r="CT82" s="46"/>
      <c r="CW82" s="175"/>
      <c r="CX82" s="175"/>
      <c r="CY82" s="46"/>
      <c r="CZ82" s="46"/>
      <c r="DU82" s="175"/>
      <c r="DV82" s="175"/>
      <c r="DX82" s="175"/>
      <c r="DY82" s="175"/>
      <c r="EA82" s="175"/>
      <c r="EB82" s="175"/>
      <c r="ED82" s="175"/>
      <c r="EE82" s="175"/>
      <c r="EG82" s="175"/>
      <c r="EH82" s="175"/>
      <c r="EJ82" s="175"/>
      <c r="EK82" s="175"/>
      <c r="EM82" s="175"/>
      <c r="EN82" s="175"/>
      <c r="EP82" s="175"/>
      <c r="EQ82" s="175"/>
      <c r="ES82" s="175"/>
      <c r="ET82" s="175"/>
      <c r="EV82" s="175"/>
      <c r="EW82" s="175"/>
      <c r="EY82" s="175"/>
      <c r="EZ82" s="175"/>
      <c r="FB82" s="175"/>
      <c r="FC82" s="175"/>
    </row>
    <row r="83" spans="1:160">
      <c r="A83" s="162" t="s">
        <v>326</v>
      </c>
      <c r="B83" s="163">
        <v>3118</v>
      </c>
      <c r="C83" s="162" t="s">
        <v>144</v>
      </c>
      <c r="D83" s="162" t="s">
        <v>399</v>
      </c>
      <c r="E83" s="162" t="s">
        <v>499</v>
      </c>
      <c r="F83" s="162" t="s">
        <v>339</v>
      </c>
      <c r="G83" s="162" t="s">
        <v>330</v>
      </c>
      <c r="H83" s="162" t="s">
        <v>350</v>
      </c>
      <c r="I83" s="163">
        <v>936</v>
      </c>
      <c r="J83" s="163">
        <v>8985</v>
      </c>
      <c r="K83" s="163">
        <v>9.5993589743589745</v>
      </c>
      <c r="L83" s="162" t="s">
        <v>333</v>
      </c>
      <c r="M83" s="165">
        <v>5.5237569039254308E-2</v>
      </c>
      <c r="N83" s="165">
        <v>4.6158433577055237E-3</v>
      </c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5">
        <v>3.3533333333333336E-6</v>
      </c>
      <c r="Z83" s="165">
        <v>3.2189850427350427E-5</v>
      </c>
      <c r="AA83" s="164"/>
      <c r="AB83" s="164"/>
      <c r="AC83" s="165">
        <v>3.3533333333333336E-6</v>
      </c>
      <c r="AD83" s="165">
        <v>3.2189850427350427E-5</v>
      </c>
      <c r="AE83" s="165">
        <v>2.8801368141275391E-4</v>
      </c>
      <c r="AF83" s="165">
        <v>2.764746717407686E-3</v>
      </c>
      <c r="AG83" s="164"/>
      <c r="AH83" s="164"/>
      <c r="AI83" s="165">
        <v>3.3E-4</v>
      </c>
      <c r="AJ83" s="165">
        <v>3.1677884615384615E-3</v>
      </c>
      <c r="AK83" s="273">
        <v>2.8801368141275391E-4</v>
      </c>
      <c r="AL83" s="165">
        <v>2.764746717407686E-3</v>
      </c>
      <c r="AM83" s="165">
        <v>9.45100825579908E-5</v>
      </c>
      <c r="AN83" s="165">
        <v>9.0723620917045652E-4</v>
      </c>
      <c r="AO83" s="164"/>
      <c r="AP83" s="164"/>
      <c r="AQ83" s="165">
        <v>1.7000000000000001E-4</v>
      </c>
      <c r="AR83" s="165">
        <v>1.6318910256410259E-3</v>
      </c>
      <c r="AS83" s="247">
        <v>9.45100825579908E-5</v>
      </c>
      <c r="AT83" s="247">
        <v>9.0723620917045652E-4</v>
      </c>
      <c r="AU83" s="164"/>
      <c r="AV83" s="164"/>
      <c r="AW83" s="165">
        <v>0.13917258373969707</v>
      </c>
      <c r="AX83" s="165">
        <v>1.335967590706387</v>
      </c>
      <c r="AY83" s="164"/>
      <c r="AZ83" s="164"/>
      <c r="BA83" s="167"/>
      <c r="BB83" s="167"/>
      <c r="BC83" s="163">
        <v>0.13917258373969707</v>
      </c>
      <c r="BD83" s="163">
        <v>1.335967590706387</v>
      </c>
      <c r="BE83" s="162" t="s">
        <v>334</v>
      </c>
      <c r="BF83" s="162" t="s">
        <v>344</v>
      </c>
      <c r="BG83" s="166">
        <v>25689</v>
      </c>
      <c r="BH83" s="162" t="s">
        <v>345</v>
      </c>
      <c r="BI83" s="162" t="s">
        <v>363</v>
      </c>
      <c r="BJ83" s="166">
        <v>34700</v>
      </c>
      <c r="BK83" s="162" t="s">
        <v>336</v>
      </c>
      <c r="BL83" s="162" t="s">
        <v>336</v>
      </c>
      <c r="BM83" s="164"/>
      <c r="BN83" s="162" t="s">
        <v>336</v>
      </c>
      <c r="BO83" s="162" t="s">
        <v>336</v>
      </c>
      <c r="BP83" s="164"/>
      <c r="BQ83" s="162" t="s">
        <v>336</v>
      </c>
      <c r="BR83" s="162" t="s">
        <v>336</v>
      </c>
      <c r="BS83" s="164"/>
      <c r="BT83" s="162" t="s">
        <v>336</v>
      </c>
      <c r="BU83" s="162" t="s">
        <v>336</v>
      </c>
      <c r="BV83" s="164"/>
      <c r="BW83" s="162" t="s">
        <v>336</v>
      </c>
      <c r="BX83" s="162" t="s">
        <v>336</v>
      </c>
      <c r="BY83" s="164"/>
      <c r="BZ83" s="162" t="s">
        <v>336</v>
      </c>
      <c r="CA83" s="162" t="s">
        <v>336</v>
      </c>
      <c r="CB83" s="164"/>
      <c r="CC83" s="162" t="s">
        <v>336</v>
      </c>
      <c r="CD83" s="162" t="s">
        <v>336</v>
      </c>
      <c r="CE83" s="164"/>
      <c r="CF83" s="162" t="s">
        <v>336</v>
      </c>
      <c r="CG83" s="162" t="s">
        <v>336</v>
      </c>
      <c r="CH83" s="164"/>
      <c r="CI83" s="162" t="s">
        <v>336</v>
      </c>
      <c r="CJ83" s="162" t="s">
        <v>336</v>
      </c>
      <c r="CK83" s="164"/>
      <c r="CL83" s="162" t="s">
        <v>336</v>
      </c>
      <c r="CM83" s="162" t="s">
        <v>336</v>
      </c>
      <c r="CN83" s="164"/>
      <c r="CO83" s="164"/>
      <c r="CP83" s="164"/>
      <c r="CS83" s="175"/>
      <c r="CT83" s="175"/>
      <c r="CY83" s="175"/>
      <c r="CZ83" s="175"/>
      <c r="DE83" s="175"/>
      <c r="DF83" s="175"/>
      <c r="DU83" s="175"/>
      <c r="DV83" s="175"/>
      <c r="DX83" s="175"/>
      <c r="DY83" s="175"/>
      <c r="EA83" s="175"/>
      <c r="EB83" s="175"/>
      <c r="ED83" s="175"/>
      <c r="EE83" s="175"/>
      <c r="EG83" s="175"/>
      <c r="EH83" s="175"/>
      <c r="EJ83" s="175"/>
      <c r="EK83" s="175"/>
      <c r="EM83" s="175"/>
      <c r="EN83" s="175"/>
      <c r="EP83" s="175"/>
      <c r="EQ83" s="175"/>
      <c r="ES83" s="175"/>
      <c r="ET83" s="175"/>
      <c r="EV83" s="175"/>
      <c r="EW83" s="175"/>
      <c r="EY83" s="175"/>
      <c r="EZ83" s="175"/>
      <c r="FB83" s="175"/>
      <c r="FC83" s="175"/>
    </row>
    <row r="84" spans="1:160">
      <c r="A84" s="162" t="s">
        <v>326</v>
      </c>
      <c r="B84" s="163">
        <v>976</v>
      </c>
      <c r="C84" s="162" t="s">
        <v>182</v>
      </c>
      <c r="D84" s="162" t="s">
        <v>337</v>
      </c>
      <c r="E84" s="162" t="s">
        <v>593</v>
      </c>
      <c r="F84" s="162" t="s">
        <v>593</v>
      </c>
      <c r="G84" s="162" t="s">
        <v>356</v>
      </c>
      <c r="H84" s="162" t="s">
        <v>356</v>
      </c>
      <c r="I84" s="163">
        <v>120</v>
      </c>
      <c r="J84" s="163">
        <v>1250</v>
      </c>
      <c r="K84" s="163">
        <v>10.416666666666666</v>
      </c>
      <c r="L84" s="162" t="s">
        <v>333</v>
      </c>
      <c r="M84" s="165">
        <v>0.15790091903981307</v>
      </c>
      <c r="N84" s="165">
        <v>1.2083643037473233E-2</v>
      </c>
      <c r="O84" s="165">
        <v>2.0218394899289008E-2</v>
      </c>
      <c r="P84" s="165">
        <v>0.21060828020092717</v>
      </c>
      <c r="Q84" s="164"/>
      <c r="R84" s="164"/>
      <c r="S84" s="164"/>
      <c r="T84" s="164"/>
      <c r="U84" s="165">
        <v>2.0218394899289008E-2</v>
      </c>
      <c r="V84" s="165">
        <v>0.21060828020092717</v>
      </c>
      <c r="W84" s="164"/>
      <c r="X84" s="164"/>
      <c r="Y84" s="165">
        <v>1.3800000000000002E-5</v>
      </c>
      <c r="Z84" s="165">
        <v>1.4375E-4</v>
      </c>
      <c r="AA84" s="164"/>
      <c r="AB84" s="164"/>
      <c r="AC84" s="165">
        <v>1.3800000000000002E-5</v>
      </c>
      <c r="AD84" s="165">
        <v>1.4375E-4</v>
      </c>
      <c r="AE84" s="165">
        <v>2.0798249596441193E-2</v>
      </c>
      <c r="AF84" s="165">
        <v>0.2166484332962624</v>
      </c>
      <c r="AG84" s="164"/>
      <c r="AH84" s="164"/>
      <c r="AI84" s="167"/>
      <c r="AJ84" s="167"/>
      <c r="AK84" s="274">
        <v>2.0798249596441193E-2</v>
      </c>
      <c r="AL84" s="163">
        <v>0.2166484332962624</v>
      </c>
      <c r="AM84" s="165">
        <v>9.7766255381281767E-5</v>
      </c>
      <c r="AN84" s="165">
        <v>1.0183984935550183E-3</v>
      </c>
      <c r="AO84" s="164"/>
      <c r="AP84" s="164"/>
      <c r="AQ84" s="164"/>
      <c r="AR84" s="164"/>
      <c r="AS84" s="247">
        <v>9.7766255381281767E-5</v>
      </c>
      <c r="AT84" s="247">
        <v>1.0183984935550183E-3</v>
      </c>
      <c r="AU84" s="164"/>
      <c r="AV84" s="164"/>
      <c r="AW84" s="165">
        <v>0.47881682015825494</v>
      </c>
      <c r="AX84" s="165">
        <v>4.9876752099818225</v>
      </c>
      <c r="AY84" s="164"/>
      <c r="AZ84" s="164"/>
      <c r="BA84" s="167"/>
      <c r="BB84" s="167"/>
      <c r="BC84" s="163">
        <v>0.47881682015825494</v>
      </c>
      <c r="BD84" s="163">
        <v>4.9876752099818225</v>
      </c>
      <c r="BE84" s="162" t="s">
        <v>342</v>
      </c>
      <c r="BF84" s="162" t="s">
        <v>357</v>
      </c>
      <c r="BG84" s="167"/>
      <c r="BH84" s="162" t="s">
        <v>334</v>
      </c>
      <c r="BI84" s="162" t="s">
        <v>375</v>
      </c>
      <c r="BJ84" s="164"/>
      <c r="BK84" s="162" t="s">
        <v>336</v>
      </c>
      <c r="BL84" s="162" t="s">
        <v>336</v>
      </c>
      <c r="BM84" s="164"/>
      <c r="BN84" s="162" t="s">
        <v>336</v>
      </c>
      <c r="BO84" s="162" t="s">
        <v>336</v>
      </c>
      <c r="BP84" s="164"/>
      <c r="BQ84" s="162" t="s">
        <v>336</v>
      </c>
      <c r="BR84" s="162" t="s">
        <v>336</v>
      </c>
      <c r="BS84" s="164"/>
      <c r="BT84" s="162" t="s">
        <v>336</v>
      </c>
      <c r="BU84" s="162" t="s">
        <v>336</v>
      </c>
      <c r="BV84" s="164"/>
      <c r="BW84" s="162" t="s">
        <v>336</v>
      </c>
      <c r="BX84" s="162" t="s">
        <v>336</v>
      </c>
      <c r="BY84" s="164"/>
      <c r="BZ84" s="162" t="s">
        <v>336</v>
      </c>
      <c r="CA84" s="162" t="s">
        <v>336</v>
      </c>
      <c r="CB84" s="164"/>
      <c r="CC84" s="162" t="s">
        <v>336</v>
      </c>
      <c r="CD84" s="162" t="s">
        <v>336</v>
      </c>
      <c r="CE84" s="164"/>
      <c r="CF84" s="162" t="s">
        <v>336</v>
      </c>
      <c r="CG84" s="162" t="s">
        <v>336</v>
      </c>
      <c r="CH84" s="164"/>
      <c r="CI84" s="162" t="s">
        <v>336</v>
      </c>
      <c r="CJ84" s="162" t="s">
        <v>336</v>
      </c>
      <c r="CK84" s="164"/>
      <c r="CL84" s="162" t="s">
        <v>336</v>
      </c>
      <c r="CM84" s="162" t="s">
        <v>336</v>
      </c>
      <c r="CN84" s="164"/>
      <c r="CO84" s="164"/>
      <c r="CP84" s="164"/>
      <c r="CQ84" s="164"/>
      <c r="CR84" s="164"/>
      <c r="CS84" s="167"/>
      <c r="CT84" s="167"/>
      <c r="CU84" s="164"/>
      <c r="CV84" s="164"/>
      <c r="CW84" s="164"/>
      <c r="CX84" s="164"/>
      <c r="CY84" s="167"/>
      <c r="CZ84" s="167"/>
      <c r="DA84" s="164"/>
      <c r="DB84" s="164"/>
      <c r="DC84" s="164"/>
      <c r="DD84" s="164"/>
      <c r="DE84" s="167"/>
      <c r="DF84" s="167"/>
      <c r="DG84" s="164"/>
      <c r="DH84" s="164"/>
      <c r="DI84" s="164"/>
      <c r="DJ84" s="164"/>
      <c r="DK84" s="164"/>
      <c r="DL84" s="164"/>
      <c r="DM84" s="164"/>
      <c r="DN84" s="164"/>
      <c r="DO84" s="164"/>
      <c r="DP84" s="164"/>
      <c r="DQ84" s="164"/>
      <c r="DR84" s="164"/>
      <c r="DS84" s="164"/>
      <c r="DT84" s="164"/>
      <c r="DU84" s="162"/>
      <c r="DV84" s="162"/>
      <c r="DW84" s="174"/>
      <c r="DX84" s="162"/>
      <c r="DY84" s="162"/>
      <c r="DZ84" s="164"/>
      <c r="EA84" s="162"/>
      <c r="EB84" s="162"/>
      <c r="EC84" s="164"/>
      <c r="ED84" s="162"/>
      <c r="EE84" s="162"/>
      <c r="EF84" s="164"/>
      <c r="EG84" s="162"/>
      <c r="EH84" s="162"/>
      <c r="EI84" s="164"/>
      <c r="EJ84" s="162"/>
      <c r="EK84" s="162"/>
      <c r="EL84" s="164"/>
      <c r="EM84" s="162"/>
      <c r="EN84" s="162"/>
      <c r="EO84" s="164"/>
      <c r="EP84" s="162"/>
      <c r="EQ84" s="162"/>
      <c r="ER84" s="164"/>
      <c r="ES84" s="162"/>
      <c r="ET84" s="162"/>
      <c r="EU84" s="164"/>
      <c r="EV84" s="162"/>
      <c r="EW84" s="162"/>
      <c r="EX84" s="164"/>
      <c r="EY84" s="162"/>
      <c r="EZ84" s="162"/>
      <c r="FA84" s="164"/>
      <c r="FB84" s="162"/>
      <c r="FC84" s="162"/>
      <c r="FD84" s="164"/>
    </row>
    <row r="85" spans="1:160">
      <c r="A85" s="162" t="s">
        <v>326</v>
      </c>
      <c r="B85" s="163">
        <v>68029</v>
      </c>
      <c r="C85" s="162" t="s">
        <v>106</v>
      </c>
      <c r="D85" s="162" t="s">
        <v>354</v>
      </c>
      <c r="E85" s="162" t="s">
        <v>355</v>
      </c>
      <c r="F85" s="162" t="s">
        <v>80</v>
      </c>
      <c r="G85" s="162" t="s">
        <v>356</v>
      </c>
      <c r="H85" s="162" t="s">
        <v>356</v>
      </c>
      <c r="I85" s="163">
        <v>255</v>
      </c>
      <c r="J85" s="163">
        <v>2461.4</v>
      </c>
      <c r="K85" s="163">
        <v>9.652549019607843</v>
      </c>
      <c r="L85" s="162" t="s">
        <v>333</v>
      </c>
      <c r="M85" s="163">
        <v>3.7803285553972398E-3</v>
      </c>
      <c r="N85" s="163">
        <v>2.6186667816706145E-3</v>
      </c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3">
        <v>1.5406900700000003E-3</v>
      </c>
      <c r="Z85" s="163">
        <v>1.4871586424698041E-2</v>
      </c>
      <c r="AA85" s="164"/>
      <c r="AB85" s="164"/>
      <c r="AC85" s="163">
        <v>1.5406900700000003E-3</v>
      </c>
      <c r="AD85" s="163">
        <v>1.4871586424698041E-2</v>
      </c>
      <c r="AE85" s="163">
        <v>9.5966190420016908E-5</v>
      </c>
      <c r="AF85" s="163">
        <v>9.2631835725423377E-4</v>
      </c>
      <c r="AG85" s="164"/>
      <c r="AH85" s="164"/>
      <c r="AI85" s="164"/>
      <c r="AJ85" s="164"/>
      <c r="AK85" s="274">
        <v>9.5966190420016908E-5</v>
      </c>
      <c r="AL85" s="163">
        <v>9.2631835725423377E-4</v>
      </c>
      <c r="AM85" s="163">
        <v>9.8457318607069366E-5</v>
      </c>
      <c r="AN85" s="163">
        <v>9.5036409419388445E-4</v>
      </c>
      <c r="AO85" s="164"/>
      <c r="AP85" s="164"/>
      <c r="AQ85" s="164"/>
      <c r="AR85" s="164"/>
      <c r="AS85" s="248">
        <v>9.8457318607069366E-5</v>
      </c>
      <c r="AT85" s="248">
        <v>9.5036409419388445E-4</v>
      </c>
      <c r="AU85" s="163">
        <v>8.7100000000000025E-3</v>
      </c>
      <c r="AV85" s="163">
        <v>8.4073701960784342E-2</v>
      </c>
      <c r="AW85" s="164"/>
      <c r="AX85" s="164"/>
      <c r="AY85" s="164"/>
      <c r="AZ85" s="164"/>
      <c r="BA85" s="164"/>
      <c r="BB85" s="164"/>
      <c r="BC85" s="163">
        <v>8.7100000000000025E-3</v>
      </c>
      <c r="BD85" s="163">
        <v>8.4073701960784342E-2</v>
      </c>
      <c r="BE85" s="162" t="s">
        <v>342</v>
      </c>
      <c r="BF85" s="162" t="s">
        <v>357</v>
      </c>
      <c r="BG85" s="167"/>
      <c r="BH85" s="162" t="s">
        <v>345</v>
      </c>
      <c r="BI85" s="162" t="s">
        <v>352</v>
      </c>
      <c r="BJ85" s="167"/>
      <c r="BK85" s="162" t="s">
        <v>334</v>
      </c>
      <c r="BL85" s="162" t="s">
        <v>358</v>
      </c>
      <c r="BM85" s="164"/>
      <c r="BN85" s="162" t="s">
        <v>336</v>
      </c>
      <c r="BO85" s="162" t="s">
        <v>336</v>
      </c>
      <c r="BP85" s="164"/>
      <c r="BQ85" s="162" t="s">
        <v>336</v>
      </c>
      <c r="BR85" s="162" t="s">
        <v>336</v>
      </c>
      <c r="BS85" s="164"/>
      <c r="BT85" s="162" t="s">
        <v>336</v>
      </c>
      <c r="BU85" s="162" t="s">
        <v>336</v>
      </c>
      <c r="BV85" s="164"/>
      <c r="BW85" s="162" t="s">
        <v>336</v>
      </c>
      <c r="BX85" s="162" t="s">
        <v>336</v>
      </c>
      <c r="BY85" s="164"/>
      <c r="BZ85" s="162" t="s">
        <v>336</v>
      </c>
      <c r="CA85" s="162" t="s">
        <v>336</v>
      </c>
      <c r="CB85" s="164"/>
      <c r="CC85" s="162" t="s">
        <v>336</v>
      </c>
      <c r="CD85" s="162" t="s">
        <v>336</v>
      </c>
      <c r="CE85" s="164"/>
      <c r="CF85" s="162" t="s">
        <v>336</v>
      </c>
      <c r="CG85" s="162" t="s">
        <v>336</v>
      </c>
      <c r="CH85" s="164"/>
      <c r="CI85" s="162" t="s">
        <v>336</v>
      </c>
      <c r="CJ85" s="162" t="s">
        <v>336</v>
      </c>
      <c r="CK85" s="164"/>
      <c r="CL85" s="162" t="s">
        <v>336</v>
      </c>
      <c r="CM85" s="162" t="s">
        <v>336</v>
      </c>
      <c r="CN85" s="164"/>
      <c r="CO85" s="164"/>
      <c r="CP85" s="164"/>
      <c r="CS85" s="175"/>
      <c r="CT85" s="175"/>
      <c r="CY85" s="175"/>
      <c r="CZ85" s="175"/>
      <c r="DE85" s="175"/>
      <c r="DF85" s="175"/>
      <c r="DU85" s="175"/>
      <c r="DV85" s="175"/>
      <c r="DW85" s="46"/>
      <c r="DX85" s="175"/>
      <c r="DY85" s="175"/>
      <c r="EA85" s="175"/>
      <c r="EB85" s="175"/>
      <c r="ED85" s="175"/>
      <c r="EE85" s="175"/>
      <c r="EG85" s="175"/>
      <c r="EH85" s="175"/>
      <c r="EJ85" s="175"/>
      <c r="EK85" s="175"/>
      <c r="EM85" s="175"/>
      <c r="EN85" s="175"/>
      <c r="EP85" s="175"/>
      <c r="EQ85" s="175"/>
      <c r="ES85" s="175"/>
      <c r="ET85" s="175"/>
      <c r="EV85" s="175"/>
      <c r="EW85" s="175"/>
      <c r="EY85" s="175"/>
      <c r="EZ85" s="175"/>
      <c r="FB85" s="175"/>
      <c r="FC85" s="175"/>
    </row>
    <row r="86" spans="1:160">
      <c r="A86" s="162" t="s">
        <v>326</v>
      </c>
      <c r="B86" s="163">
        <v>3098</v>
      </c>
      <c r="C86" s="162" t="s">
        <v>183</v>
      </c>
      <c r="D86" s="162" t="s">
        <v>399</v>
      </c>
      <c r="E86" s="162" t="s">
        <v>704</v>
      </c>
      <c r="F86" s="162" t="s">
        <v>386</v>
      </c>
      <c r="G86" s="162" t="s">
        <v>330</v>
      </c>
      <c r="H86" s="162" t="s">
        <v>331</v>
      </c>
      <c r="I86" s="163">
        <v>185</v>
      </c>
      <c r="J86" s="163">
        <v>1921</v>
      </c>
      <c r="K86" s="163">
        <v>10.383783783783784</v>
      </c>
      <c r="L86" s="162" t="s">
        <v>333</v>
      </c>
      <c r="M86" s="163">
        <v>3.4677668107413205E-2</v>
      </c>
      <c r="N86" s="163">
        <v>1.2869256993774192E-3</v>
      </c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3">
        <v>2.6433333333333333E-4</v>
      </c>
      <c r="Z86" s="163">
        <v>2.7447801801801803E-3</v>
      </c>
      <c r="AA86" s="164"/>
      <c r="AB86" s="164"/>
      <c r="AC86" s="163">
        <v>2.6433333333333333E-4</v>
      </c>
      <c r="AD86" s="163">
        <v>2.7447801801801803E-3</v>
      </c>
      <c r="AE86" s="163">
        <v>5.53039270030101E-4</v>
      </c>
      <c r="AF86" s="163">
        <v>5.742640203934184E-3</v>
      </c>
      <c r="AG86" s="164"/>
      <c r="AH86" s="164"/>
      <c r="AI86" s="167"/>
      <c r="AJ86" s="167"/>
      <c r="AK86" s="274">
        <v>5.53039270030101E-4</v>
      </c>
      <c r="AL86" s="163">
        <v>5.742640203934184E-3</v>
      </c>
      <c r="AM86" s="163">
        <v>9.9974010452454307E-5</v>
      </c>
      <c r="AN86" s="163">
        <v>1.0381085085360256E-3</v>
      </c>
      <c r="AO86" s="164"/>
      <c r="AP86" s="164"/>
      <c r="AQ86" s="167"/>
      <c r="AR86" s="167"/>
      <c r="AS86" s="248">
        <v>9.9974010452454307E-5</v>
      </c>
      <c r="AT86" s="248">
        <v>1.0381085085360256E-3</v>
      </c>
      <c r="AU86" s="164"/>
      <c r="AV86" s="164"/>
      <c r="AW86" s="167"/>
      <c r="AX86" s="167"/>
      <c r="AY86" s="164"/>
      <c r="AZ86" s="164"/>
      <c r="BA86" s="164"/>
      <c r="BB86" s="164"/>
      <c r="BC86" s="167"/>
      <c r="BD86" s="167"/>
      <c r="BE86" s="162" t="s">
        <v>342</v>
      </c>
      <c r="BF86" s="162" t="s">
        <v>357</v>
      </c>
      <c r="BG86" s="166">
        <v>37073</v>
      </c>
      <c r="BH86" s="162" t="s">
        <v>334</v>
      </c>
      <c r="BI86" s="162" t="s">
        <v>433</v>
      </c>
      <c r="BJ86" s="172">
        <v>22221</v>
      </c>
      <c r="BK86" s="162" t="s">
        <v>334</v>
      </c>
      <c r="BL86" s="162" t="s">
        <v>358</v>
      </c>
      <c r="BM86" s="172">
        <v>22221</v>
      </c>
      <c r="BN86" s="162" t="s">
        <v>345</v>
      </c>
      <c r="BO86" s="162" t="s">
        <v>377</v>
      </c>
      <c r="BP86" s="172">
        <v>27546</v>
      </c>
      <c r="BQ86" s="162" t="s">
        <v>336</v>
      </c>
      <c r="BR86" s="162" t="s">
        <v>336</v>
      </c>
      <c r="BS86" s="164"/>
      <c r="BT86" s="162" t="s">
        <v>336</v>
      </c>
      <c r="BU86" s="162" t="s">
        <v>336</v>
      </c>
      <c r="BV86" s="164"/>
      <c r="BW86" s="162" t="s">
        <v>336</v>
      </c>
      <c r="BX86" s="162" t="s">
        <v>336</v>
      </c>
      <c r="BY86" s="164"/>
      <c r="BZ86" s="162" t="s">
        <v>336</v>
      </c>
      <c r="CA86" s="162" t="s">
        <v>336</v>
      </c>
      <c r="CB86" s="164"/>
      <c r="CC86" s="162" t="s">
        <v>336</v>
      </c>
      <c r="CD86" s="162" t="s">
        <v>336</v>
      </c>
      <c r="CE86" s="164"/>
      <c r="CF86" s="162" t="s">
        <v>336</v>
      </c>
      <c r="CG86" s="162" t="s">
        <v>336</v>
      </c>
      <c r="CH86" s="164"/>
      <c r="CI86" s="162" t="s">
        <v>336</v>
      </c>
      <c r="CJ86" s="162" t="s">
        <v>336</v>
      </c>
      <c r="CK86" s="164"/>
      <c r="CL86" s="162" t="s">
        <v>336</v>
      </c>
      <c r="CM86" s="162" t="s">
        <v>336</v>
      </c>
      <c r="CN86" s="164"/>
      <c r="CQ86" s="165"/>
      <c r="CR86" s="165"/>
      <c r="CS86" s="170"/>
      <c r="CT86" s="170"/>
      <c r="CU86" s="164"/>
      <c r="CV86" s="164"/>
      <c r="CW86" s="164"/>
      <c r="CX86" s="164"/>
      <c r="CY86" s="170"/>
      <c r="CZ86" s="170"/>
      <c r="DA86" s="165"/>
      <c r="DB86" s="165"/>
      <c r="DC86" s="164"/>
      <c r="DD86" s="164"/>
      <c r="DE86" s="170"/>
      <c r="DF86" s="170"/>
      <c r="DG86" s="165"/>
      <c r="DH86" s="165"/>
      <c r="DI86" s="164"/>
      <c r="DJ86" s="164"/>
      <c r="DK86" s="164"/>
      <c r="DL86" s="164"/>
      <c r="DM86" s="164"/>
      <c r="DN86" s="164"/>
      <c r="DO86" s="164"/>
      <c r="DP86" s="164"/>
      <c r="DQ86" s="164"/>
      <c r="DR86" s="164"/>
      <c r="DS86" s="164"/>
      <c r="DT86" s="164"/>
      <c r="DU86" s="162"/>
      <c r="DV86" s="162"/>
      <c r="DW86" s="167"/>
      <c r="DX86" s="162"/>
      <c r="DY86" s="162"/>
      <c r="DZ86" s="164"/>
      <c r="EA86" s="162"/>
      <c r="EB86" s="162"/>
      <c r="EC86" s="164"/>
      <c r="ED86" s="162"/>
      <c r="EE86" s="162"/>
      <c r="EF86" s="164"/>
      <c r="EG86" s="162"/>
      <c r="EH86" s="162"/>
      <c r="EI86" s="164"/>
      <c r="EJ86" s="162"/>
      <c r="EK86" s="162"/>
      <c r="EL86" s="164"/>
      <c r="EM86" s="162"/>
      <c r="EN86" s="162"/>
      <c r="EO86" s="164"/>
      <c r="EP86" s="162"/>
      <c r="EQ86" s="162"/>
      <c r="ER86" s="164"/>
      <c r="ES86" s="162"/>
      <c r="ET86" s="162"/>
      <c r="EU86" s="164"/>
      <c r="EV86" s="162"/>
      <c r="EW86" s="162"/>
      <c r="EX86" s="164"/>
      <c r="EY86" s="162"/>
      <c r="EZ86" s="162"/>
      <c r="FA86" s="164"/>
      <c r="FB86" s="162"/>
      <c r="FC86" s="162"/>
      <c r="FD86" s="164"/>
    </row>
    <row r="87" spans="1:160">
      <c r="A87" s="162" t="s">
        <v>326</v>
      </c>
      <c r="B87" s="163">
        <v>3098</v>
      </c>
      <c r="C87" s="162" t="s">
        <v>183</v>
      </c>
      <c r="D87" s="162" t="s">
        <v>399</v>
      </c>
      <c r="E87" s="162" t="s">
        <v>705</v>
      </c>
      <c r="F87" s="162" t="s">
        <v>374</v>
      </c>
      <c r="G87" s="162" t="s">
        <v>330</v>
      </c>
      <c r="H87" s="162" t="s">
        <v>600</v>
      </c>
      <c r="I87" s="163">
        <v>125</v>
      </c>
      <c r="J87" s="163">
        <v>1303</v>
      </c>
      <c r="K87" s="163">
        <v>10.423999999999999</v>
      </c>
      <c r="L87" s="162" t="s">
        <v>333</v>
      </c>
      <c r="M87" s="163">
        <v>3.4677668107413205E-2</v>
      </c>
      <c r="N87" s="163">
        <v>1.2869256993774192E-3</v>
      </c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3">
        <v>2.6433333333333333E-4</v>
      </c>
      <c r="Z87" s="163">
        <v>2.7554106666666666E-3</v>
      </c>
      <c r="AA87" s="164"/>
      <c r="AB87" s="164"/>
      <c r="AC87" s="163">
        <v>2.6433333333333333E-4</v>
      </c>
      <c r="AD87" s="163">
        <v>2.7554106666666666E-3</v>
      </c>
      <c r="AE87" s="165">
        <v>5.53039270030101E-4</v>
      </c>
      <c r="AF87" s="165">
        <v>5.7648813507937728E-3</v>
      </c>
      <c r="AG87" s="164"/>
      <c r="AH87" s="164"/>
      <c r="AI87" s="164"/>
      <c r="AJ87" s="164"/>
      <c r="AK87" s="273">
        <v>5.53039270030101E-4</v>
      </c>
      <c r="AL87" s="165">
        <v>5.7648813507937728E-3</v>
      </c>
      <c r="AM87" s="165">
        <v>9.9974010452454307E-5</v>
      </c>
      <c r="AN87" s="165">
        <v>1.0421290849563837E-3</v>
      </c>
      <c r="AO87" s="167"/>
      <c r="AP87" s="167"/>
      <c r="AQ87" s="164"/>
      <c r="AR87" s="164"/>
      <c r="AS87" s="248">
        <v>9.9974010452454307E-5</v>
      </c>
      <c r="AT87" s="248">
        <v>1.0421290849563837E-3</v>
      </c>
      <c r="AU87" s="167"/>
      <c r="AV87" s="167"/>
      <c r="AW87" s="164"/>
      <c r="AX87" s="164"/>
      <c r="AY87" s="167"/>
      <c r="AZ87" s="167"/>
      <c r="BA87" s="164"/>
      <c r="BB87" s="164"/>
      <c r="BC87" s="167"/>
      <c r="BD87" s="167"/>
      <c r="BE87" s="162" t="s">
        <v>342</v>
      </c>
      <c r="BF87" s="162" t="s">
        <v>357</v>
      </c>
      <c r="BG87" s="166">
        <v>37073</v>
      </c>
      <c r="BH87" s="162" t="s">
        <v>334</v>
      </c>
      <c r="BI87" s="162" t="s">
        <v>433</v>
      </c>
      <c r="BJ87" s="172">
        <v>20029</v>
      </c>
      <c r="BK87" s="162" t="s">
        <v>334</v>
      </c>
      <c r="BL87" s="162" t="s">
        <v>358</v>
      </c>
      <c r="BM87" s="172">
        <v>20029</v>
      </c>
      <c r="BN87" s="162" t="s">
        <v>345</v>
      </c>
      <c r="BO87" s="162" t="s">
        <v>377</v>
      </c>
      <c r="BP87" s="172">
        <v>27546</v>
      </c>
      <c r="BQ87" s="162" t="s">
        <v>336</v>
      </c>
      <c r="BR87" s="162" t="s">
        <v>336</v>
      </c>
      <c r="BS87" s="164"/>
      <c r="BT87" s="162" t="s">
        <v>336</v>
      </c>
      <c r="BU87" s="162" t="s">
        <v>336</v>
      </c>
      <c r="BV87" s="164"/>
      <c r="BW87" s="162" t="s">
        <v>336</v>
      </c>
      <c r="BX87" s="162" t="s">
        <v>336</v>
      </c>
      <c r="BY87" s="164"/>
      <c r="BZ87" s="162" t="s">
        <v>336</v>
      </c>
      <c r="CA87" s="162" t="s">
        <v>336</v>
      </c>
      <c r="CB87" s="164"/>
      <c r="CC87" s="162" t="s">
        <v>336</v>
      </c>
      <c r="CD87" s="162" t="s">
        <v>336</v>
      </c>
      <c r="CE87" s="164"/>
      <c r="CF87" s="162" t="s">
        <v>336</v>
      </c>
      <c r="CG87" s="162" t="s">
        <v>336</v>
      </c>
      <c r="CH87" s="164"/>
      <c r="CI87" s="162" t="s">
        <v>336</v>
      </c>
      <c r="CJ87" s="162" t="s">
        <v>336</v>
      </c>
      <c r="CK87" s="164"/>
      <c r="CL87" s="162" t="s">
        <v>336</v>
      </c>
      <c r="CM87" s="162" t="s">
        <v>336</v>
      </c>
      <c r="CN87" s="164"/>
      <c r="CS87" s="175"/>
      <c r="CT87" s="175"/>
      <c r="CY87" s="175"/>
      <c r="CZ87" s="175"/>
      <c r="DU87" s="175"/>
      <c r="DV87" s="175"/>
      <c r="DW87" s="175"/>
      <c r="DX87" s="175"/>
      <c r="DY87" s="175"/>
      <c r="EA87" s="175"/>
      <c r="EB87" s="175"/>
      <c r="ED87" s="175"/>
      <c r="EE87" s="175"/>
      <c r="EG87" s="175"/>
      <c r="EH87" s="175"/>
      <c r="EJ87" s="175"/>
      <c r="EK87" s="175"/>
      <c r="EM87" s="175"/>
      <c r="EN87" s="175"/>
      <c r="EP87" s="175"/>
      <c r="EQ87" s="175"/>
      <c r="ES87" s="175"/>
      <c r="ET87" s="175"/>
      <c r="EV87" s="175"/>
      <c r="EW87" s="175"/>
      <c r="EY87" s="175"/>
      <c r="EZ87" s="175"/>
      <c r="FB87" s="175"/>
      <c r="FC87" s="175"/>
    </row>
    <row r="88" spans="1:160">
      <c r="A88" s="162" t="s">
        <v>326</v>
      </c>
      <c r="B88" s="163">
        <v>3098</v>
      </c>
      <c r="C88" s="162" t="s">
        <v>183</v>
      </c>
      <c r="D88" s="162" t="s">
        <v>399</v>
      </c>
      <c r="E88" s="162" t="s">
        <v>706</v>
      </c>
      <c r="F88" s="162" t="s">
        <v>339</v>
      </c>
      <c r="G88" s="162" t="s">
        <v>330</v>
      </c>
      <c r="H88" s="162" t="s">
        <v>600</v>
      </c>
      <c r="I88" s="163">
        <v>100</v>
      </c>
      <c r="J88" s="163">
        <v>1254</v>
      </c>
      <c r="K88" s="163">
        <v>12.54</v>
      </c>
      <c r="L88" s="162" t="s">
        <v>333</v>
      </c>
      <c r="M88" s="165">
        <v>3.4677668107413205E-2</v>
      </c>
      <c r="N88" s="165">
        <v>1.2869256993774192E-3</v>
      </c>
      <c r="O88" s="164"/>
      <c r="P88" s="164"/>
      <c r="Q88" s="164"/>
      <c r="R88" s="164"/>
      <c r="S88" s="167"/>
      <c r="T88" s="167"/>
      <c r="U88" s="167"/>
      <c r="V88" s="167"/>
      <c r="W88" s="164"/>
      <c r="X88" s="164"/>
      <c r="Y88" s="165">
        <v>2.6433333333333333E-4</v>
      </c>
      <c r="Z88" s="165">
        <v>3.3147399999999996E-3</v>
      </c>
      <c r="AA88" s="164"/>
      <c r="AB88" s="164"/>
      <c r="AC88" s="165">
        <v>2.6433333333333333E-4</v>
      </c>
      <c r="AD88" s="165">
        <v>3.3147399999999996E-3</v>
      </c>
      <c r="AE88" s="165">
        <v>5.53039270030101E-4</v>
      </c>
      <c r="AF88" s="165">
        <v>6.9351124461774659E-3</v>
      </c>
      <c r="AG88" s="164"/>
      <c r="AH88" s="164"/>
      <c r="AI88" s="167"/>
      <c r="AJ88" s="167"/>
      <c r="AK88" s="274">
        <v>5.53039270030101E-4</v>
      </c>
      <c r="AL88" s="163">
        <v>6.9351124461774659E-3</v>
      </c>
      <c r="AM88" s="165">
        <v>9.9974010452454307E-5</v>
      </c>
      <c r="AN88" s="165">
        <v>1.253674091073777E-3</v>
      </c>
      <c r="AO88" s="164"/>
      <c r="AP88" s="164"/>
      <c r="AQ88" s="167"/>
      <c r="AR88" s="167"/>
      <c r="AS88" s="248">
        <v>9.9974010452454307E-5</v>
      </c>
      <c r="AT88" s="248">
        <v>1.253674091073777E-3</v>
      </c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2" t="s">
        <v>342</v>
      </c>
      <c r="BF88" s="162" t="s">
        <v>357</v>
      </c>
      <c r="BG88" s="166">
        <v>37073</v>
      </c>
      <c r="BH88" s="162" t="s">
        <v>334</v>
      </c>
      <c r="BI88" s="162" t="s">
        <v>433</v>
      </c>
      <c r="BJ88" s="172">
        <v>19146</v>
      </c>
      <c r="BK88" s="162" t="s">
        <v>334</v>
      </c>
      <c r="BL88" s="162" t="s">
        <v>358</v>
      </c>
      <c r="BM88" s="172">
        <v>19146</v>
      </c>
      <c r="BN88" s="162" t="s">
        <v>345</v>
      </c>
      <c r="BO88" s="162" t="s">
        <v>377</v>
      </c>
      <c r="BP88" s="172">
        <v>27546</v>
      </c>
      <c r="BQ88" s="162" t="s">
        <v>336</v>
      </c>
      <c r="BR88" s="162" t="s">
        <v>336</v>
      </c>
      <c r="BS88" s="164"/>
      <c r="BT88" s="162" t="s">
        <v>336</v>
      </c>
      <c r="BU88" s="162" t="s">
        <v>336</v>
      </c>
      <c r="BV88" s="164"/>
      <c r="BW88" s="162" t="s">
        <v>336</v>
      </c>
      <c r="BX88" s="162" t="s">
        <v>336</v>
      </c>
      <c r="BY88" s="164"/>
      <c r="BZ88" s="162" t="s">
        <v>336</v>
      </c>
      <c r="CA88" s="162" t="s">
        <v>336</v>
      </c>
      <c r="CB88" s="164"/>
      <c r="CC88" s="162" t="s">
        <v>336</v>
      </c>
      <c r="CD88" s="162" t="s">
        <v>336</v>
      </c>
      <c r="CE88" s="164"/>
      <c r="CF88" s="162" t="s">
        <v>336</v>
      </c>
      <c r="CG88" s="162" t="s">
        <v>336</v>
      </c>
      <c r="CH88" s="164"/>
      <c r="CI88" s="162" t="s">
        <v>336</v>
      </c>
      <c r="CJ88" s="162" t="s">
        <v>336</v>
      </c>
      <c r="CK88" s="164"/>
      <c r="CL88" s="162" t="s">
        <v>336</v>
      </c>
      <c r="CM88" s="162" t="s">
        <v>336</v>
      </c>
      <c r="CN88" s="164"/>
      <c r="CS88" s="175"/>
      <c r="CT88" s="175"/>
      <c r="CY88" s="175"/>
      <c r="CZ88" s="175"/>
      <c r="DE88" s="175"/>
      <c r="DF88" s="175"/>
      <c r="DU88" s="175"/>
      <c r="DV88" s="175"/>
      <c r="DW88" s="175"/>
      <c r="DX88" s="175"/>
      <c r="DY88" s="175"/>
      <c r="EA88" s="175"/>
      <c r="EB88" s="175"/>
      <c r="ED88" s="175"/>
      <c r="EE88" s="175"/>
      <c r="EG88" s="175"/>
      <c r="EH88" s="175"/>
      <c r="EJ88" s="175"/>
      <c r="EK88" s="175"/>
      <c r="EM88" s="175"/>
      <c r="EN88" s="175"/>
      <c r="EP88" s="175"/>
      <c r="EQ88" s="175"/>
      <c r="ES88" s="175"/>
      <c r="ET88" s="175"/>
      <c r="EV88" s="175"/>
      <c r="EW88" s="175"/>
      <c r="EY88" s="175"/>
      <c r="EZ88" s="175"/>
      <c r="FB88" s="175"/>
      <c r="FC88" s="175"/>
    </row>
    <row r="89" spans="1:160">
      <c r="A89" s="162" t="s">
        <v>326</v>
      </c>
      <c r="B89" s="163">
        <v>3098</v>
      </c>
      <c r="C89" s="162" t="s">
        <v>183</v>
      </c>
      <c r="D89" s="162" t="s">
        <v>399</v>
      </c>
      <c r="E89" s="162" t="s">
        <v>707</v>
      </c>
      <c r="F89" s="162" t="s">
        <v>329</v>
      </c>
      <c r="G89" s="162" t="s">
        <v>330</v>
      </c>
      <c r="H89" s="162" t="s">
        <v>600</v>
      </c>
      <c r="I89" s="163">
        <v>100</v>
      </c>
      <c r="J89" s="163">
        <v>1254</v>
      </c>
      <c r="K89" s="163">
        <v>12.54</v>
      </c>
      <c r="L89" s="162" t="s">
        <v>333</v>
      </c>
      <c r="M89" s="165">
        <v>3.4677668107413205E-2</v>
      </c>
      <c r="N89" s="165">
        <v>1.2869256993774192E-3</v>
      </c>
      <c r="O89" s="164"/>
      <c r="P89" s="164"/>
      <c r="Q89" s="164"/>
      <c r="R89" s="164"/>
      <c r="S89" s="167"/>
      <c r="T89" s="167"/>
      <c r="U89" s="167"/>
      <c r="V89" s="167"/>
      <c r="W89" s="164"/>
      <c r="X89" s="164"/>
      <c r="Y89" s="165">
        <v>2.6433333333333333E-4</v>
      </c>
      <c r="Z89" s="165">
        <v>3.3147399999999996E-3</v>
      </c>
      <c r="AA89" s="164"/>
      <c r="AB89" s="164"/>
      <c r="AC89" s="165">
        <v>2.6433333333333333E-4</v>
      </c>
      <c r="AD89" s="165">
        <v>3.3147399999999996E-3</v>
      </c>
      <c r="AE89" s="165">
        <v>5.53039270030101E-4</v>
      </c>
      <c r="AF89" s="165">
        <v>6.9351124461774659E-3</v>
      </c>
      <c r="AG89" s="164"/>
      <c r="AH89" s="164"/>
      <c r="AI89" s="167"/>
      <c r="AJ89" s="167"/>
      <c r="AK89" s="274">
        <v>5.53039270030101E-4</v>
      </c>
      <c r="AL89" s="163">
        <v>6.9351124461774659E-3</v>
      </c>
      <c r="AM89" s="165">
        <v>9.9974010452454307E-5</v>
      </c>
      <c r="AN89" s="165">
        <v>1.253674091073777E-3</v>
      </c>
      <c r="AO89" s="164"/>
      <c r="AP89" s="164"/>
      <c r="AQ89" s="167"/>
      <c r="AR89" s="167"/>
      <c r="AS89" s="248">
        <v>9.9974010452454307E-5</v>
      </c>
      <c r="AT89" s="248">
        <v>1.253674091073777E-3</v>
      </c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2" t="s">
        <v>342</v>
      </c>
      <c r="BF89" s="162" t="s">
        <v>357</v>
      </c>
      <c r="BG89" s="166">
        <v>37073</v>
      </c>
      <c r="BH89" s="162" t="s">
        <v>334</v>
      </c>
      <c r="BI89" s="162" t="s">
        <v>433</v>
      </c>
      <c r="BJ89" s="172">
        <v>19419</v>
      </c>
      <c r="BK89" s="162" t="s">
        <v>334</v>
      </c>
      <c r="BL89" s="162" t="s">
        <v>358</v>
      </c>
      <c r="BM89" s="172">
        <v>19419</v>
      </c>
      <c r="BN89" s="162" t="s">
        <v>345</v>
      </c>
      <c r="BO89" s="162" t="s">
        <v>377</v>
      </c>
      <c r="BP89" s="172">
        <v>27546</v>
      </c>
      <c r="BQ89" s="162" t="s">
        <v>336</v>
      </c>
      <c r="BR89" s="162" t="s">
        <v>336</v>
      </c>
      <c r="BS89" s="164"/>
      <c r="BT89" s="162" t="s">
        <v>336</v>
      </c>
      <c r="BU89" s="162" t="s">
        <v>336</v>
      </c>
      <c r="BV89" s="164"/>
      <c r="BW89" s="162" t="s">
        <v>336</v>
      </c>
      <c r="BX89" s="162" t="s">
        <v>336</v>
      </c>
      <c r="BY89" s="164"/>
      <c r="BZ89" s="162" t="s">
        <v>336</v>
      </c>
      <c r="CA89" s="162" t="s">
        <v>336</v>
      </c>
      <c r="CB89" s="164"/>
      <c r="CC89" s="162" t="s">
        <v>336</v>
      </c>
      <c r="CD89" s="162" t="s">
        <v>336</v>
      </c>
      <c r="CE89" s="164"/>
      <c r="CF89" s="162" t="s">
        <v>336</v>
      </c>
      <c r="CG89" s="162" t="s">
        <v>336</v>
      </c>
      <c r="CH89" s="164"/>
      <c r="CI89" s="162" t="s">
        <v>336</v>
      </c>
      <c r="CJ89" s="162" t="s">
        <v>336</v>
      </c>
      <c r="CK89" s="164"/>
      <c r="CL89" s="162" t="s">
        <v>336</v>
      </c>
      <c r="CM89" s="162" t="s">
        <v>336</v>
      </c>
      <c r="CN89" s="164"/>
      <c r="CS89" s="175"/>
      <c r="CT89" s="175"/>
      <c r="CY89" s="175"/>
      <c r="CZ89" s="175"/>
      <c r="DU89" s="175"/>
      <c r="DV89" s="175"/>
      <c r="DW89" s="175"/>
      <c r="DX89" s="175"/>
      <c r="DY89" s="175"/>
      <c r="EA89" s="175"/>
      <c r="EB89" s="175"/>
      <c r="ED89" s="175"/>
      <c r="EE89" s="175"/>
      <c r="EG89" s="175"/>
      <c r="EH89" s="175"/>
      <c r="EJ89" s="175"/>
      <c r="EK89" s="175"/>
      <c r="EM89" s="175"/>
      <c r="EN89" s="175"/>
      <c r="EP89" s="175"/>
      <c r="EQ89" s="175"/>
      <c r="ES89" s="175"/>
      <c r="ET89" s="175"/>
      <c r="EV89" s="175"/>
      <c r="EW89" s="175"/>
      <c r="EY89" s="175"/>
      <c r="EZ89" s="175"/>
      <c r="FB89" s="175"/>
      <c r="FC89" s="175"/>
    </row>
    <row r="90" spans="1:160">
      <c r="A90" s="162" t="s">
        <v>326</v>
      </c>
      <c r="B90" s="163">
        <v>8223</v>
      </c>
      <c r="C90" s="162" t="s">
        <v>148</v>
      </c>
      <c r="D90" s="162" t="s">
        <v>424</v>
      </c>
      <c r="E90" s="162" t="s">
        <v>386</v>
      </c>
      <c r="F90" s="162" t="s">
        <v>386</v>
      </c>
      <c r="G90" s="162" t="s">
        <v>330</v>
      </c>
      <c r="H90" s="162" t="s">
        <v>393</v>
      </c>
      <c r="I90" s="163">
        <v>450</v>
      </c>
      <c r="J90" s="163">
        <v>4200</v>
      </c>
      <c r="K90" s="163">
        <v>9.3333333333333339</v>
      </c>
      <c r="L90" s="162" t="s">
        <v>333</v>
      </c>
      <c r="M90" s="163">
        <v>8.9645789729171903E-4</v>
      </c>
      <c r="N90" s="163">
        <v>4.9465236836650382E-3</v>
      </c>
      <c r="O90" s="167"/>
      <c r="P90" s="167"/>
      <c r="Q90" s="167"/>
      <c r="R90" s="167"/>
      <c r="S90" s="164"/>
      <c r="T90" s="164"/>
      <c r="U90" s="167"/>
      <c r="V90" s="167"/>
      <c r="W90" s="164"/>
      <c r="X90" s="164"/>
      <c r="Y90" s="163">
        <v>5.9566666666666665E-4</v>
      </c>
      <c r="Z90" s="163">
        <v>5.5595555555555554E-3</v>
      </c>
      <c r="AA90" s="164"/>
      <c r="AB90" s="164"/>
      <c r="AC90" s="163">
        <v>5.9566666666666665E-4</v>
      </c>
      <c r="AD90" s="163">
        <v>5.5595555555555554E-3</v>
      </c>
      <c r="AE90" s="167"/>
      <c r="AF90" s="167"/>
      <c r="AG90" s="165">
        <v>4.6461666666666665E-3</v>
      </c>
      <c r="AH90" s="165">
        <v>4.3364222222222221E-2</v>
      </c>
      <c r="AI90" s="164"/>
      <c r="AJ90" s="164"/>
      <c r="AK90" s="274">
        <v>4.6461666666666665E-3</v>
      </c>
      <c r="AL90" s="163">
        <v>4.3364222222222221E-2</v>
      </c>
      <c r="AM90" s="167"/>
      <c r="AN90" s="167"/>
      <c r="AO90" s="165">
        <v>2.52E-4</v>
      </c>
      <c r="AP90" s="165">
        <v>2.3520000000000004E-3</v>
      </c>
      <c r="AQ90" s="165">
        <v>1E-4</v>
      </c>
      <c r="AR90" s="165">
        <v>9.3333333333333343E-4</v>
      </c>
      <c r="AS90" s="248">
        <v>1E-4</v>
      </c>
      <c r="AT90" s="248">
        <v>9.3333333333333343E-4</v>
      </c>
      <c r="AU90" s="163">
        <v>6.9233333333333327E-2</v>
      </c>
      <c r="AV90" s="163">
        <v>0.64617777777777774</v>
      </c>
      <c r="AW90" s="164"/>
      <c r="AX90" s="164"/>
      <c r="AY90" s="164"/>
      <c r="AZ90" s="164"/>
      <c r="BA90" s="164"/>
      <c r="BB90" s="164"/>
      <c r="BC90" s="163">
        <v>6.9233333333333327E-2</v>
      </c>
      <c r="BD90" s="163">
        <v>0.64617777777777774</v>
      </c>
      <c r="BE90" s="162" t="s">
        <v>342</v>
      </c>
      <c r="BF90" s="162" t="s">
        <v>343</v>
      </c>
      <c r="BG90" s="166">
        <v>40148</v>
      </c>
      <c r="BH90" s="162" t="s">
        <v>345</v>
      </c>
      <c r="BI90" s="162" t="s">
        <v>352</v>
      </c>
      <c r="BJ90" s="166">
        <v>40148</v>
      </c>
      <c r="BK90" s="162" t="s">
        <v>334</v>
      </c>
      <c r="BL90" s="162" t="s">
        <v>362</v>
      </c>
      <c r="BM90" s="166">
        <v>40148</v>
      </c>
      <c r="BN90" s="162" t="s">
        <v>336</v>
      </c>
      <c r="BO90" s="162" t="s">
        <v>336</v>
      </c>
      <c r="BP90" s="167"/>
      <c r="BQ90" s="162" t="s">
        <v>336</v>
      </c>
      <c r="BR90" s="162" t="s">
        <v>336</v>
      </c>
      <c r="BS90" s="167"/>
      <c r="BT90" s="162" t="s">
        <v>336</v>
      </c>
      <c r="BU90" s="162" t="s">
        <v>336</v>
      </c>
      <c r="BV90" s="164"/>
      <c r="BW90" s="162" t="s">
        <v>336</v>
      </c>
      <c r="BX90" s="162" t="s">
        <v>336</v>
      </c>
      <c r="BY90" s="164"/>
      <c r="BZ90" s="162" t="s">
        <v>336</v>
      </c>
      <c r="CA90" s="162" t="s">
        <v>336</v>
      </c>
      <c r="CB90" s="164"/>
      <c r="CC90" s="162" t="s">
        <v>336</v>
      </c>
      <c r="CD90" s="162" t="s">
        <v>336</v>
      </c>
      <c r="CE90" s="164"/>
      <c r="CF90" s="162" t="s">
        <v>336</v>
      </c>
      <c r="CG90" s="162" t="s">
        <v>336</v>
      </c>
      <c r="CH90" s="164"/>
      <c r="CI90" s="162" t="s">
        <v>336</v>
      </c>
      <c r="CJ90" s="162" t="s">
        <v>336</v>
      </c>
      <c r="CK90" s="164"/>
      <c r="CL90" s="162" t="s">
        <v>336</v>
      </c>
      <c r="CM90" s="162" t="s">
        <v>336</v>
      </c>
      <c r="CN90" s="164"/>
      <c r="CS90" s="175"/>
      <c r="CT90" s="175"/>
      <c r="CY90" s="175"/>
      <c r="CZ90" s="175"/>
      <c r="DE90" s="175"/>
      <c r="DF90" s="175"/>
      <c r="DU90" s="175"/>
      <c r="DV90" s="175"/>
      <c r="DW90" s="46"/>
      <c r="DX90" s="175"/>
      <c r="DY90" s="175"/>
      <c r="EA90" s="175"/>
      <c r="EB90" s="175"/>
      <c r="ED90" s="175"/>
      <c r="EE90" s="175"/>
      <c r="EG90" s="175"/>
      <c r="EH90" s="175"/>
      <c r="EJ90" s="175"/>
      <c r="EK90" s="175"/>
      <c r="EM90" s="175"/>
      <c r="EN90" s="175"/>
      <c r="EP90" s="175"/>
      <c r="EQ90" s="175"/>
      <c r="ES90" s="175"/>
      <c r="ET90" s="175"/>
      <c r="EV90" s="175"/>
      <c r="EW90" s="175"/>
      <c r="EY90" s="175"/>
      <c r="EZ90" s="175"/>
      <c r="FB90" s="175"/>
      <c r="FC90" s="175"/>
    </row>
    <row r="91" spans="1:160">
      <c r="A91" s="162" t="s">
        <v>326</v>
      </c>
      <c r="B91" s="163">
        <v>10603</v>
      </c>
      <c r="C91" s="162" t="s">
        <v>184</v>
      </c>
      <c r="D91" s="162" t="s">
        <v>399</v>
      </c>
      <c r="E91" s="162" t="s">
        <v>654</v>
      </c>
      <c r="F91" s="162" t="s">
        <v>554</v>
      </c>
      <c r="G91" s="162" t="s">
        <v>356</v>
      </c>
      <c r="H91" s="162" t="s">
        <v>356</v>
      </c>
      <c r="I91" s="163">
        <v>58</v>
      </c>
      <c r="J91" s="163">
        <v>830</v>
      </c>
      <c r="K91" s="163">
        <v>14.310344827586206</v>
      </c>
      <c r="L91" s="162" t="s">
        <v>422</v>
      </c>
      <c r="M91" s="167"/>
      <c r="N91" s="167"/>
      <c r="O91" s="167"/>
      <c r="P91" s="167"/>
      <c r="Q91" s="167"/>
      <c r="R91" s="167"/>
      <c r="S91" s="164"/>
      <c r="T91" s="164"/>
      <c r="U91" s="167"/>
      <c r="V91" s="167"/>
      <c r="W91" s="164"/>
      <c r="X91" s="164"/>
      <c r="Y91" s="167"/>
      <c r="Z91" s="167"/>
      <c r="AA91" s="164"/>
      <c r="AB91" s="164"/>
      <c r="AC91" s="167"/>
      <c r="AD91" s="167"/>
      <c r="AE91" s="167"/>
      <c r="AF91" s="167"/>
      <c r="AG91" s="164"/>
      <c r="AH91" s="164"/>
      <c r="AI91" s="165">
        <v>2.4333333333333335E-2</v>
      </c>
      <c r="AJ91" s="165">
        <v>0.34821839080459771</v>
      </c>
      <c r="AK91" s="274">
        <v>2.4333333333333335E-2</v>
      </c>
      <c r="AL91" s="163">
        <v>0.34821839080459771</v>
      </c>
      <c r="AM91" s="167"/>
      <c r="AN91" s="167"/>
      <c r="AO91" s="164"/>
      <c r="AP91" s="164"/>
      <c r="AQ91" s="165">
        <v>1E-4</v>
      </c>
      <c r="AR91" s="165">
        <v>1.4310344827586207E-3</v>
      </c>
      <c r="AS91" s="248">
        <v>1E-4</v>
      </c>
      <c r="AT91" s="248">
        <v>1.4310344827586207E-3</v>
      </c>
      <c r="AU91" s="167"/>
      <c r="AV91" s="167"/>
      <c r="AW91" s="165">
        <v>0.83702771609454862</v>
      </c>
      <c r="AX91" s="165">
        <v>11.97815524755992</v>
      </c>
      <c r="AY91" s="164"/>
      <c r="AZ91" s="164"/>
      <c r="BA91" s="164"/>
      <c r="BB91" s="164"/>
      <c r="BC91" s="163">
        <v>0.83702771609454862</v>
      </c>
      <c r="BD91" s="163">
        <v>11.97815524755992</v>
      </c>
      <c r="BE91" s="162" t="s">
        <v>334</v>
      </c>
      <c r="BF91" s="162" t="s">
        <v>362</v>
      </c>
      <c r="BG91" s="166">
        <v>33178</v>
      </c>
      <c r="BH91" s="162" t="s">
        <v>336</v>
      </c>
      <c r="BI91" s="162" t="s">
        <v>336</v>
      </c>
      <c r="BJ91" s="167"/>
      <c r="BK91" s="162" t="s">
        <v>336</v>
      </c>
      <c r="BL91" s="162" t="s">
        <v>336</v>
      </c>
      <c r="BM91" s="167"/>
      <c r="BN91" s="162" t="s">
        <v>336</v>
      </c>
      <c r="BO91" s="162" t="s">
        <v>336</v>
      </c>
      <c r="BP91" s="167"/>
      <c r="BQ91" s="162" t="s">
        <v>336</v>
      </c>
      <c r="BR91" s="162" t="s">
        <v>336</v>
      </c>
      <c r="BS91" s="167"/>
      <c r="BT91" s="162" t="s">
        <v>336</v>
      </c>
      <c r="BU91" s="162" t="s">
        <v>336</v>
      </c>
      <c r="BV91" s="164"/>
      <c r="BW91" s="162" t="s">
        <v>336</v>
      </c>
      <c r="BX91" s="162" t="s">
        <v>336</v>
      </c>
      <c r="BY91" s="164"/>
      <c r="BZ91" s="162" t="s">
        <v>336</v>
      </c>
      <c r="CA91" s="162" t="s">
        <v>336</v>
      </c>
      <c r="CB91" s="164"/>
      <c r="CC91" s="162" t="s">
        <v>336</v>
      </c>
      <c r="CD91" s="162" t="s">
        <v>336</v>
      </c>
      <c r="CE91" s="164"/>
      <c r="CF91" s="162" t="s">
        <v>336</v>
      </c>
      <c r="CG91" s="162" t="s">
        <v>336</v>
      </c>
      <c r="CH91" s="164"/>
      <c r="CI91" s="162" t="s">
        <v>336</v>
      </c>
      <c r="CJ91" s="162" t="s">
        <v>336</v>
      </c>
      <c r="CK91" s="164"/>
      <c r="CL91" s="162" t="s">
        <v>336</v>
      </c>
      <c r="CM91" s="162" t="s">
        <v>336</v>
      </c>
      <c r="CN91" s="164"/>
    </row>
    <row r="92" spans="1:160">
      <c r="A92" s="162" t="s">
        <v>326</v>
      </c>
      <c r="B92" s="163">
        <v>68029</v>
      </c>
      <c r="C92" s="162" t="s">
        <v>106</v>
      </c>
      <c r="D92" s="162" t="s">
        <v>354</v>
      </c>
      <c r="E92" s="162" t="s">
        <v>366</v>
      </c>
      <c r="F92" s="162" t="s">
        <v>27</v>
      </c>
      <c r="G92" s="162" t="s">
        <v>356</v>
      </c>
      <c r="H92" s="162" t="s">
        <v>356</v>
      </c>
      <c r="I92" s="163">
        <v>255</v>
      </c>
      <c r="J92" s="163">
        <v>2461.4</v>
      </c>
      <c r="K92" s="163">
        <v>9.652549019607843</v>
      </c>
      <c r="L92" s="162" t="s">
        <v>333</v>
      </c>
      <c r="M92" s="163">
        <v>3.5929001534478291E-3</v>
      </c>
      <c r="N92" s="163">
        <v>2.8646664116698233E-3</v>
      </c>
      <c r="O92" s="167"/>
      <c r="P92" s="167"/>
      <c r="Q92" s="167"/>
      <c r="R92" s="167"/>
      <c r="S92" s="164"/>
      <c r="T92" s="164"/>
      <c r="U92" s="167"/>
      <c r="V92" s="167"/>
      <c r="W92" s="164"/>
      <c r="X92" s="164"/>
      <c r="Y92" s="163">
        <v>1.25217378236E-3</v>
      </c>
      <c r="Z92" s="163">
        <v>1.2086668815297663E-2</v>
      </c>
      <c r="AA92" s="164"/>
      <c r="AB92" s="164"/>
      <c r="AC92" s="163">
        <v>1.25217378236E-3</v>
      </c>
      <c r="AD92" s="163">
        <v>1.2086668815297663E-2</v>
      </c>
      <c r="AE92" s="163">
        <v>1.0185307653015406E-4</v>
      </c>
      <c r="AF92" s="163">
        <v>9.8314181400518106E-4</v>
      </c>
      <c r="AG92" s="164"/>
      <c r="AH92" s="164"/>
      <c r="AI92" s="164"/>
      <c r="AJ92" s="164"/>
      <c r="AK92" s="274">
        <v>1.0185307653015406E-4</v>
      </c>
      <c r="AL92" s="163">
        <v>9.8314181400518106E-4</v>
      </c>
      <c r="AM92" s="163">
        <v>1.025249297886349E-4</v>
      </c>
      <c r="AN92" s="163">
        <v>9.8962691051665075E-4</v>
      </c>
      <c r="AO92" s="164"/>
      <c r="AP92" s="164"/>
      <c r="AQ92" s="164"/>
      <c r="AR92" s="164"/>
      <c r="AS92" s="248">
        <v>1.025249297886349E-4</v>
      </c>
      <c r="AT92" s="248">
        <v>9.8962691051665075E-4</v>
      </c>
      <c r="AU92" s="163">
        <v>9.0000000000000045E-3</v>
      </c>
      <c r="AV92" s="163">
        <v>8.6872941176470625E-2</v>
      </c>
      <c r="AW92" s="164"/>
      <c r="AX92" s="164"/>
      <c r="AY92" s="164"/>
      <c r="AZ92" s="164"/>
      <c r="BA92" s="164"/>
      <c r="BB92" s="164"/>
      <c r="BC92" s="163">
        <v>9.0000000000000045E-3</v>
      </c>
      <c r="BD92" s="163">
        <v>8.6872941176470625E-2</v>
      </c>
      <c r="BE92" s="162" t="s">
        <v>342</v>
      </c>
      <c r="BF92" s="162" t="s">
        <v>357</v>
      </c>
      <c r="BG92" s="167"/>
      <c r="BH92" s="162" t="s">
        <v>345</v>
      </c>
      <c r="BI92" s="162" t="s">
        <v>352</v>
      </c>
      <c r="BJ92" s="167"/>
      <c r="BK92" s="162" t="s">
        <v>334</v>
      </c>
      <c r="BL92" s="162" t="s">
        <v>358</v>
      </c>
      <c r="BM92" s="167"/>
      <c r="BN92" s="162" t="s">
        <v>336</v>
      </c>
      <c r="BO92" s="162" t="s">
        <v>336</v>
      </c>
      <c r="BP92" s="167"/>
      <c r="BQ92" s="162" t="s">
        <v>336</v>
      </c>
      <c r="BR92" s="162" t="s">
        <v>336</v>
      </c>
      <c r="BS92" s="167"/>
      <c r="BT92" s="162" t="s">
        <v>336</v>
      </c>
      <c r="BU92" s="162" t="s">
        <v>336</v>
      </c>
      <c r="BV92" s="164"/>
      <c r="BW92" s="162" t="s">
        <v>336</v>
      </c>
      <c r="BX92" s="162" t="s">
        <v>336</v>
      </c>
      <c r="BY92" s="164"/>
      <c r="BZ92" s="162" t="s">
        <v>336</v>
      </c>
      <c r="CA92" s="162" t="s">
        <v>336</v>
      </c>
      <c r="CB92" s="164"/>
      <c r="CC92" s="162" t="s">
        <v>336</v>
      </c>
      <c r="CD92" s="162" t="s">
        <v>336</v>
      </c>
      <c r="CE92" s="164"/>
      <c r="CF92" s="162" t="s">
        <v>336</v>
      </c>
      <c r="CG92" s="162" t="s">
        <v>336</v>
      </c>
      <c r="CH92" s="164"/>
      <c r="CI92" s="162" t="s">
        <v>336</v>
      </c>
      <c r="CJ92" s="162" t="s">
        <v>336</v>
      </c>
      <c r="CK92" s="164"/>
      <c r="CL92" s="162" t="s">
        <v>336</v>
      </c>
      <c r="CM92" s="162" t="s">
        <v>336</v>
      </c>
      <c r="CN92" s="164"/>
    </row>
    <row r="93" spans="1:160">
      <c r="A93" s="162" t="s">
        <v>326</v>
      </c>
      <c r="B93" s="163">
        <v>2535</v>
      </c>
      <c r="C93" s="162" t="s">
        <v>150</v>
      </c>
      <c r="D93" s="162" t="s">
        <v>570</v>
      </c>
      <c r="E93" s="162" t="s">
        <v>366</v>
      </c>
      <c r="F93" s="162" t="s">
        <v>339</v>
      </c>
      <c r="G93" s="162" t="s">
        <v>330</v>
      </c>
      <c r="H93" s="162" t="s">
        <v>350</v>
      </c>
      <c r="I93" s="163">
        <v>164</v>
      </c>
      <c r="J93" s="163">
        <v>1462</v>
      </c>
      <c r="K93" s="163">
        <v>8.9146341463414629</v>
      </c>
      <c r="L93" s="162" t="s">
        <v>333</v>
      </c>
      <c r="M93" s="165">
        <v>4.5990415475533696E-2</v>
      </c>
      <c r="N93" s="165">
        <v>3.4653928151420418E-3</v>
      </c>
      <c r="O93" s="167"/>
      <c r="P93" s="167"/>
      <c r="Q93" s="164"/>
      <c r="R93" s="164"/>
      <c r="S93" s="164"/>
      <c r="T93" s="164"/>
      <c r="U93" s="167"/>
      <c r="V93" s="167"/>
      <c r="W93" s="164"/>
      <c r="X93" s="164"/>
      <c r="Y93" s="164"/>
      <c r="Z93" s="164"/>
      <c r="AA93" s="164"/>
      <c r="AB93" s="164"/>
      <c r="AC93" s="164"/>
      <c r="AD93" s="164"/>
      <c r="AE93" s="163">
        <v>3.5900740531135728E-4</v>
      </c>
      <c r="AF93" s="163">
        <v>3.2004196741780753E-3</v>
      </c>
      <c r="AG93" s="164"/>
      <c r="AH93" s="164"/>
      <c r="AI93" s="164"/>
      <c r="AJ93" s="164"/>
      <c r="AK93" s="274">
        <v>3.5900740531135728E-4</v>
      </c>
      <c r="AL93" s="163">
        <v>3.2004196741780753E-3</v>
      </c>
      <c r="AM93" s="163">
        <v>1.0626512360062801E-4</v>
      </c>
      <c r="AN93" s="163">
        <v>9.4731469941535451E-4</v>
      </c>
      <c r="AO93" s="164"/>
      <c r="AP93" s="164"/>
      <c r="AQ93" s="164"/>
      <c r="AR93" s="164"/>
      <c r="AS93" s="248">
        <v>1.0626512360062801E-4</v>
      </c>
      <c r="AT93" s="248">
        <v>9.4731469941535451E-4</v>
      </c>
      <c r="AU93" s="165">
        <v>0.45856666666666673</v>
      </c>
      <c r="AV93" s="165">
        <v>4.087954065040651</v>
      </c>
      <c r="AW93" s="164"/>
      <c r="AX93" s="164"/>
      <c r="AY93" s="164"/>
      <c r="AZ93" s="164"/>
      <c r="BA93" s="164"/>
      <c r="BB93" s="164"/>
      <c r="BC93" s="165">
        <v>0.45856666666666673</v>
      </c>
      <c r="BD93" s="165">
        <v>4.087954065040651</v>
      </c>
      <c r="BE93" s="162" t="s">
        <v>342</v>
      </c>
      <c r="BF93" s="162" t="s">
        <v>343</v>
      </c>
      <c r="BG93" s="167"/>
      <c r="BH93" s="162" t="s">
        <v>334</v>
      </c>
      <c r="BI93" s="162" t="s">
        <v>358</v>
      </c>
      <c r="BJ93" s="164"/>
      <c r="BK93" s="162" t="s">
        <v>345</v>
      </c>
      <c r="BL93" s="162" t="s">
        <v>363</v>
      </c>
      <c r="BM93" s="172">
        <v>34851</v>
      </c>
      <c r="BN93" s="162" t="s">
        <v>336</v>
      </c>
      <c r="BO93" s="162" t="s">
        <v>336</v>
      </c>
      <c r="BP93" s="164"/>
      <c r="BQ93" s="162" t="s">
        <v>336</v>
      </c>
      <c r="BR93" s="162" t="s">
        <v>336</v>
      </c>
      <c r="BS93" s="164"/>
      <c r="BT93" s="162" t="s">
        <v>336</v>
      </c>
      <c r="BU93" s="162" t="s">
        <v>336</v>
      </c>
      <c r="BV93" s="164"/>
      <c r="BW93" s="162" t="s">
        <v>336</v>
      </c>
      <c r="BX93" s="162" t="s">
        <v>336</v>
      </c>
      <c r="BY93" s="164"/>
      <c r="BZ93" s="162" t="s">
        <v>336</v>
      </c>
      <c r="CA93" s="162" t="s">
        <v>336</v>
      </c>
      <c r="CB93" s="164"/>
      <c r="CC93" s="162" t="s">
        <v>336</v>
      </c>
      <c r="CD93" s="162" t="s">
        <v>336</v>
      </c>
      <c r="CE93" s="164"/>
      <c r="CF93" s="162" t="s">
        <v>336</v>
      </c>
      <c r="CG93" s="162" t="s">
        <v>336</v>
      </c>
      <c r="CH93" s="164"/>
      <c r="CI93" s="162" t="s">
        <v>336</v>
      </c>
      <c r="CJ93" s="162" t="s">
        <v>336</v>
      </c>
      <c r="CK93" s="164"/>
      <c r="CL93" s="162" t="s">
        <v>336</v>
      </c>
      <c r="CM93" s="162" t="s">
        <v>336</v>
      </c>
      <c r="CN93" s="164"/>
    </row>
    <row r="94" spans="1:160">
      <c r="A94" s="162" t="s">
        <v>326</v>
      </c>
      <c r="B94" s="163">
        <v>2917</v>
      </c>
      <c r="C94" s="162" t="s">
        <v>108</v>
      </c>
      <c r="D94" s="162" t="s">
        <v>488</v>
      </c>
      <c r="E94" s="162" t="s">
        <v>442</v>
      </c>
      <c r="F94" s="162" t="s">
        <v>443</v>
      </c>
      <c r="G94" s="162" t="s">
        <v>330</v>
      </c>
      <c r="H94" s="162" t="s">
        <v>350</v>
      </c>
      <c r="I94" s="163">
        <v>50.6</v>
      </c>
      <c r="J94" s="163">
        <v>729</v>
      </c>
      <c r="K94" s="163">
        <v>14.407114624505928</v>
      </c>
      <c r="L94" s="162" t="s">
        <v>333</v>
      </c>
      <c r="M94" s="163">
        <v>5.4811087552181559E-2</v>
      </c>
      <c r="N94" s="163">
        <v>5.0888663028614894E-3</v>
      </c>
      <c r="O94" s="164"/>
      <c r="P94" s="164"/>
      <c r="Q94" s="167"/>
      <c r="R94" s="167"/>
      <c r="S94" s="164"/>
      <c r="T94" s="164"/>
      <c r="U94" s="167"/>
      <c r="V94" s="167"/>
      <c r="W94" s="164"/>
      <c r="X94" s="164"/>
      <c r="Y94" s="163">
        <v>5.9000000000000004E-5</v>
      </c>
      <c r="Z94" s="163">
        <v>8.5001976284584978E-4</v>
      </c>
      <c r="AA94" s="164"/>
      <c r="AB94" s="164"/>
      <c r="AC94" s="163">
        <v>5.9000000000000004E-5</v>
      </c>
      <c r="AD94" s="163">
        <v>8.5001976284584978E-4</v>
      </c>
      <c r="AE94" s="163">
        <v>1.1019147818598461E-4</v>
      </c>
      <c r="AF94" s="163">
        <v>1.5875412568692249E-3</v>
      </c>
      <c r="AG94" s="164"/>
      <c r="AH94" s="164"/>
      <c r="AI94" s="164"/>
      <c r="AJ94" s="164"/>
      <c r="AK94" s="274">
        <v>1.1019147818598461E-4</v>
      </c>
      <c r="AL94" s="163">
        <v>1.5875412568692249E-3</v>
      </c>
      <c r="AM94" s="163">
        <v>1.0963286992664967E-4</v>
      </c>
      <c r="AN94" s="163">
        <v>1.5794933236467907E-3</v>
      </c>
      <c r="AO94" s="164"/>
      <c r="AP94" s="164"/>
      <c r="AQ94" s="164"/>
      <c r="AR94" s="164"/>
      <c r="AS94" s="248">
        <v>1.0963286992664967E-4</v>
      </c>
      <c r="AT94" s="248">
        <v>1.5794933236467907E-3</v>
      </c>
      <c r="AU94" s="167"/>
      <c r="AV94" s="167"/>
      <c r="AW94" s="165">
        <v>0.9356540745994294</v>
      </c>
      <c r="AX94" s="165">
        <v>13.48007550164</v>
      </c>
      <c r="AY94" s="164"/>
      <c r="AZ94" s="164"/>
      <c r="BA94" s="164"/>
      <c r="BB94" s="164"/>
      <c r="BC94" s="163">
        <v>0.9356540745994294</v>
      </c>
      <c r="BD94" s="163">
        <v>13.48007550164</v>
      </c>
      <c r="BE94" s="162" t="s">
        <v>334</v>
      </c>
      <c r="BF94" s="162" t="s">
        <v>387</v>
      </c>
      <c r="BG94" s="166">
        <v>27181</v>
      </c>
      <c r="BH94" s="162" t="s">
        <v>345</v>
      </c>
      <c r="BI94" s="162" t="s">
        <v>352</v>
      </c>
      <c r="BJ94" s="166">
        <v>37043</v>
      </c>
      <c r="BK94" s="162" t="s">
        <v>334</v>
      </c>
      <c r="BL94" s="162" t="s">
        <v>661</v>
      </c>
      <c r="BM94" s="166">
        <v>35431</v>
      </c>
      <c r="BN94" s="162" t="s">
        <v>334</v>
      </c>
      <c r="BO94" s="162" t="s">
        <v>362</v>
      </c>
      <c r="BP94" s="172">
        <v>35431</v>
      </c>
      <c r="BQ94" s="162" t="s">
        <v>336</v>
      </c>
      <c r="BR94" s="162" t="s">
        <v>336</v>
      </c>
      <c r="BS94" s="164"/>
      <c r="BT94" s="162" t="s">
        <v>336</v>
      </c>
      <c r="BU94" s="162" t="s">
        <v>336</v>
      </c>
      <c r="BV94" s="164"/>
      <c r="BW94" s="162" t="s">
        <v>336</v>
      </c>
      <c r="BX94" s="162" t="s">
        <v>336</v>
      </c>
      <c r="BY94" s="164"/>
      <c r="BZ94" s="162" t="s">
        <v>336</v>
      </c>
      <c r="CA94" s="162" t="s">
        <v>336</v>
      </c>
      <c r="CB94" s="164"/>
      <c r="CC94" s="162" t="s">
        <v>336</v>
      </c>
      <c r="CD94" s="162" t="s">
        <v>336</v>
      </c>
      <c r="CE94" s="164"/>
      <c r="CF94" s="162" t="s">
        <v>336</v>
      </c>
      <c r="CG94" s="162" t="s">
        <v>336</v>
      </c>
      <c r="CH94" s="164"/>
      <c r="CI94" s="162" t="s">
        <v>336</v>
      </c>
      <c r="CJ94" s="162" t="s">
        <v>336</v>
      </c>
      <c r="CK94" s="164"/>
      <c r="CL94" s="162" t="s">
        <v>336</v>
      </c>
      <c r="CM94" s="162" t="s">
        <v>336</v>
      </c>
      <c r="CN94" s="164"/>
      <c r="CO94" s="164"/>
      <c r="CP94" s="164"/>
      <c r="CQ94" s="164"/>
      <c r="CR94" s="164"/>
      <c r="CS94" s="168"/>
      <c r="CT94" s="168"/>
      <c r="CU94" s="164"/>
      <c r="CV94" s="164"/>
      <c r="CW94" s="164"/>
      <c r="CX94" s="164"/>
      <c r="CY94" s="168"/>
      <c r="CZ94" s="168"/>
      <c r="DA94" s="164"/>
      <c r="DB94" s="164"/>
      <c r="DC94" s="164"/>
      <c r="DD94" s="164"/>
      <c r="DE94" s="168"/>
      <c r="DF94" s="168"/>
      <c r="DG94" s="164"/>
      <c r="DH94" s="164"/>
      <c r="DI94" s="164"/>
      <c r="DJ94" s="164"/>
      <c r="DK94" s="164"/>
      <c r="DL94" s="164"/>
      <c r="DM94" s="164"/>
      <c r="DN94" s="164"/>
      <c r="DO94" s="164"/>
      <c r="DP94" s="164"/>
      <c r="DQ94" s="164"/>
      <c r="DR94" s="164"/>
      <c r="DS94" s="164"/>
      <c r="DT94" s="164"/>
      <c r="DU94" s="169"/>
      <c r="DV94" s="169"/>
      <c r="DW94" s="170"/>
      <c r="DX94" s="169"/>
      <c r="DY94" s="169"/>
      <c r="DZ94" s="164"/>
      <c r="EA94" s="169"/>
      <c r="EB94" s="169"/>
      <c r="EC94" s="164"/>
      <c r="ED94" s="169"/>
      <c r="EE94" s="169"/>
      <c r="EF94" s="164"/>
      <c r="EG94" s="169"/>
      <c r="EH94" s="169"/>
      <c r="EI94" s="164"/>
      <c r="EJ94" s="169"/>
      <c r="EK94" s="169"/>
      <c r="EL94" s="164"/>
      <c r="EM94" s="169"/>
      <c r="EN94" s="169"/>
      <c r="EO94" s="164"/>
      <c r="EP94" s="169"/>
      <c r="EQ94" s="169"/>
      <c r="ER94" s="164"/>
      <c r="ES94" s="169"/>
      <c r="ET94" s="169"/>
      <c r="EU94" s="164"/>
      <c r="EV94" s="169"/>
      <c r="EW94" s="169"/>
      <c r="EX94" s="164"/>
      <c r="EY94" s="169"/>
      <c r="EZ94" s="169"/>
      <c r="FA94" s="164"/>
      <c r="FB94" s="169"/>
      <c r="FC94" s="169"/>
      <c r="FD94" s="164"/>
    </row>
    <row r="95" spans="1:160">
      <c r="A95" s="162" t="s">
        <v>326</v>
      </c>
      <c r="B95" s="163">
        <v>2451</v>
      </c>
      <c r="C95" s="162" t="s">
        <v>20</v>
      </c>
      <c r="D95" s="162" t="s">
        <v>411</v>
      </c>
      <c r="E95" s="162" t="s">
        <v>28</v>
      </c>
      <c r="F95" s="162" t="s">
        <v>28</v>
      </c>
      <c r="G95" s="162" t="s">
        <v>330</v>
      </c>
      <c r="H95" s="162" t="s">
        <v>393</v>
      </c>
      <c r="I95" s="163">
        <v>544</v>
      </c>
      <c r="J95" s="163">
        <v>5758</v>
      </c>
      <c r="K95" s="163">
        <v>10.584558823529411</v>
      </c>
      <c r="L95" s="162" t="s">
        <v>341</v>
      </c>
      <c r="M95" s="167"/>
      <c r="N95" s="167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3">
        <v>1.4709290016333334E-5</v>
      </c>
      <c r="Z95" s="163">
        <v>1.5569134543023407E-4</v>
      </c>
      <c r="AA95" s="164"/>
      <c r="AB95" s="164"/>
      <c r="AC95" s="163">
        <v>1.4709290016333334E-5</v>
      </c>
      <c r="AD95" s="163">
        <v>1.5569134543023407E-4</v>
      </c>
      <c r="AE95" s="163">
        <v>9.5978746589312882E-5</v>
      </c>
      <c r="AF95" s="163">
        <v>1.015892689083205E-3</v>
      </c>
      <c r="AG95" s="164"/>
      <c r="AH95" s="164"/>
      <c r="AI95" s="164"/>
      <c r="AJ95" s="164"/>
      <c r="AK95" s="274">
        <v>9.5978746589312882E-5</v>
      </c>
      <c r="AL95" s="163">
        <v>1.015892689083205E-3</v>
      </c>
      <c r="AM95" s="163">
        <v>1.1110052853993846E-4</v>
      </c>
      <c r="AN95" s="163">
        <v>1.1759500796561869E-3</v>
      </c>
      <c r="AO95" s="164"/>
      <c r="AP95" s="164"/>
      <c r="AQ95" s="164"/>
      <c r="AR95" s="164"/>
      <c r="AS95" s="248">
        <v>1.1110052853993846E-4</v>
      </c>
      <c r="AT95" s="248">
        <v>1.1759500796561869E-3</v>
      </c>
      <c r="AU95" s="163">
        <v>3.55483870967742E-2</v>
      </c>
      <c r="AV95" s="163">
        <v>0.37626399430740043</v>
      </c>
      <c r="AW95" s="164"/>
      <c r="AX95" s="164"/>
      <c r="AY95" s="164"/>
      <c r="AZ95" s="164"/>
      <c r="BA95" s="164"/>
      <c r="BB95" s="164"/>
      <c r="BC95" s="163">
        <v>3.55483870967742E-2</v>
      </c>
      <c r="BD95" s="163">
        <v>0.37626399430740043</v>
      </c>
      <c r="BE95" s="162" t="s">
        <v>364</v>
      </c>
      <c r="BF95" s="162" t="s">
        <v>370</v>
      </c>
      <c r="BG95" s="166">
        <v>39539</v>
      </c>
      <c r="BH95" s="162" t="s">
        <v>334</v>
      </c>
      <c r="BI95" s="162" t="s">
        <v>362</v>
      </c>
      <c r="BJ95" s="166">
        <v>39508</v>
      </c>
      <c r="BK95" s="162" t="s">
        <v>345</v>
      </c>
      <c r="BL95" s="162" t="s">
        <v>363</v>
      </c>
      <c r="BM95" s="166">
        <v>35916</v>
      </c>
      <c r="BN95" s="162" t="s">
        <v>336</v>
      </c>
      <c r="BO95" s="162" t="s">
        <v>336</v>
      </c>
      <c r="BP95" s="164"/>
      <c r="BQ95" s="162" t="s">
        <v>336</v>
      </c>
      <c r="BR95" s="162" t="s">
        <v>336</v>
      </c>
      <c r="BS95" s="164"/>
      <c r="BT95" s="162" t="s">
        <v>336</v>
      </c>
      <c r="BU95" s="162" t="s">
        <v>336</v>
      </c>
      <c r="BV95" s="164"/>
      <c r="BW95" s="162" t="s">
        <v>336</v>
      </c>
      <c r="BX95" s="162" t="s">
        <v>336</v>
      </c>
      <c r="BY95" s="164"/>
      <c r="BZ95" s="162" t="s">
        <v>336</v>
      </c>
      <c r="CA95" s="162" t="s">
        <v>336</v>
      </c>
      <c r="CB95" s="164"/>
      <c r="CC95" s="162" t="s">
        <v>336</v>
      </c>
      <c r="CD95" s="162" t="s">
        <v>336</v>
      </c>
      <c r="CE95" s="164"/>
      <c r="CF95" s="162" t="s">
        <v>336</v>
      </c>
      <c r="CG95" s="162" t="s">
        <v>336</v>
      </c>
      <c r="CH95" s="164"/>
      <c r="CI95" s="162" t="s">
        <v>336</v>
      </c>
      <c r="CJ95" s="162" t="s">
        <v>336</v>
      </c>
      <c r="CK95" s="164"/>
      <c r="CL95" s="162" t="s">
        <v>336</v>
      </c>
      <c r="CM95" s="162" t="s">
        <v>336</v>
      </c>
      <c r="CN95" s="164"/>
      <c r="CQ95" s="164"/>
      <c r="CR95" s="164"/>
      <c r="CS95" s="168"/>
      <c r="CT95" s="168"/>
      <c r="CU95" s="164"/>
      <c r="CV95" s="164"/>
      <c r="CW95" s="164"/>
      <c r="CX95" s="164"/>
      <c r="CY95" s="168"/>
      <c r="CZ95" s="168"/>
      <c r="DA95" s="164"/>
      <c r="DB95" s="164"/>
      <c r="DC95" s="164"/>
      <c r="DD95" s="164"/>
      <c r="DE95" s="168"/>
      <c r="DF95" s="168"/>
      <c r="DG95" s="164"/>
      <c r="DH95" s="164"/>
      <c r="DI95" s="164"/>
      <c r="DJ95" s="164"/>
      <c r="DK95" s="164"/>
      <c r="DL95" s="164"/>
      <c r="DM95" s="164"/>
      <c r="DN95" s="164"/>
      <c r="DO95" s="164"/>
      <c r="DP95" s="164"/>
      <c r="DQ95" s="164"/>
      <c r="DR95" s="164"/>
      <c r="DS95" s="164"/>
      <c r="DT95" s="164"/>
      <c r="DU95" s="169"/>
      <c r="DV95" s="169"/>
      <c r="DW95" s="170"/>
      <c r="DX95" s="169"/>
      <c r="DY95" s="169"/>
      <c r="DZ95" s="164"/>
      <c r="EA95" s="169"/>
      <c r="EB95" s="169"/>
      <c r="EC95" s="164"/>
      <c r="ED95" s="169"/>
      <c r="EE95" s="169"/>
      <c r="EF95" s="164"/>
      <c r="EG95" s="169"/>
      <c r="EH95" s="169"/>
      <c r="EI95" s="164"/>
      <c r="EJ95" s="169"/>
      <c r="EK95" s="169"/>
      <c r="EL95" s="164"/>
      <c r="EM95" s="169"/>
      <c r="EN95" s="169"/>
      <c r="EO95" s="164"/>
      <c r="EP95" s="169"/>
      <c r="EQ95" s="169"/>
      <c r="ER95" s="164"/>
      <c r="ES95" s="169"/>
      <c r="ET95" s="169"/>
      <c r="EU95" s="164"/>
      <c r="EV95" s="169"/>
      <c r="EW95" s="169"/>
      <c r="EX95" s="164"/>
      <c r="EY95" s="169"/>
      <c r="EZ95" s="169"/>
      <c r="FA95" s="164"/>
      <c r="FB95" s="169"/>
      <c r="FC95" s="169"/>
      <c r="FD95" s="164"/>
    </row>
    <row r="96" spans="1:160">
      <c r="A96" s="162" t="s">
        <v>326</v>
      </c>
      <c r="B96" s="163">
        <v>2451</v>
      </c>
      <c r="C96" s="162" t="s">
        <v>20</v>
      </c>
      <c r="D96" s="162" t="s">
        <v>411</v>
      </c>
      <c r="E96" s="162" t="s">
        <v>24</v>
      </c>
      <c r="F96" s="162" t="s">
        <v>24</v>
      </c>
      <c r="G96" s="162" t="s">
        <v>330</v>
      </c>
      <c r="H96" s="162" t="s">
        <v>393</v>
      </c>
      <c r="I96" s="163">
        <v>544</v>
      </c>
      <c r="J96" s="163">
        <v>5649</v>
      </c>
      <c r="K96" s="163">
        <v>10.384191176470589</v>
      </c>
      <c r="L96" s="162" t="s">
        <v>341</v>
      </c>
      <c r="M96" s="167"/>
      <c r="N96" s="167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3">
        <v>2.0997349701666671E-5</v>
      </c>
      <c r="Z96" s="163">
        <v>2.180404935013144E-4</v>
      </c>
      <c r="AA96" s="164"/>
      <c r="AB96" s="164"/>
      <c r="AC96" s="163">
        <v>2.0997349701666671E-5</v>
      </c>
      <c r="AD96" s="163">
        <v>2.180404935013144E-4</v>
      </c>
      <c r="AE96" s="163">
        <v>1.178198173825542E-4</v>
      </c>
      <c r="AF96" s="163">
        <v>1.2234635080772955E-3</v>
      </c>
      <c r="AG96" s="164"/>
      <c r="AH96" s="164"/>
      <c r="AI96" s="164"/>
      <c r="AJ96" s="164"/>
      <c r="AK96" s="274">
        <v>1.178198173825542E-4</v>
      </c>
      <c r="AL96" s="163">
        <v>1.2234635080772955E-3</v>
      </c>
      <c r="AM96" s="163">
        <v>1.1284648212062037E-4</v>
      </c>
      <c r="AN96" s="163">
        <v>1.1718194439326922E-3</v>
      </c>
      <c r="AO96" s="164"/>
      <c r="AP96" s="164"/>
      <c r="AQ96" s="164"/>
      <c r="AR96" s="164"/>
      <c r="AS96" s="248">
        <v>1.1284648212062037E-4</v>
      </c>
      <c r="AT96" s="248">
        <v>1.1718194439326922E-3</v>
      </c>
      <c r="AU96" s="163">
        <v>5.8870967741935482E-2</v>
      </c>
      <c r="AV96" s="163">
        <v>0.61132738377609108</v>
      </c>
      <c r="AW96" s="164"/>
      <c r="AX96" s="164"/>
      <c r="AY96" s="164"/>
      <c r="AZ96" s="164"/>
      <c r="BA96" s="164"/>
      <c r="BB96" s="164"/>
      <c r="BC96" s="163">
        <v>5.8870967741935482E-2</v>
      </c>
      <c r="BD96" s="163">
        <v>0.61132738377609108</v>
      </c>
      <c r="BE96" s="162" t="s">
        <v>364</v>
      </c>
      <c r="BF96" s="162" t="s">
        <v>370</v>
      </c>
      <c r="BG96" s="166">
        <v>39539</v>
      </c>
      <c r="BH96" s="162" t="s">
        <v>334</v>
      </c>
      <c r="BI96" s="162" t="s">
        <v>362</v>
      </c>
      <c r="BJ96" s="166">
        <v>39356</v>
      </c>
      <c r="BK96" s="162" t="s">
        <v>345</v>
      </c>
      <c r="BL96" s="162" t="s">
        <v>363</v>
      </c>
      <c r="BM96" s="166">
        <v>35886</v>
      </c>
      <c r="BN96" s="162" t="s">
        <v>336</v>
      </c>
      <c r="BO96" s="162" t="s">
        <v>336</v>
      </c>
      <c r="BP96" s="164"/>
      <c r="BQ96" s="162" t="s">
        <v>336</v>
      </c>
      <c r="BR96" s="162" t="s">
        <v>336</v>
      </c>
      <c r="BS96" s="164"/>
      <c r="BT96" s="162" t="s">
        <v>336</v>
      </c>
      <c r="BU96" s="162" t="s">
        <v>336</v>
      </c>
      <c r="BV96" s="164"/>
      <c r="BW96" s="162" t="s">
        <v>336</v>
      </c>
      <c r="BX96" s="162" t="s">
        <v>336</v>
      </c>
      <c r="BY96" s="164"/>
      <c r="BZ96" s="162" t="s">
        <v>336</v>
      </c>
      <c r="CA96" s="162" t="s">
        <v>336</v>
      </c>
      <c r="CB96" s="164"/>
      <c r="CC96" s="162" t="s">
        <v>336</v>
      </c>
      <c r="CD96" s="162" t="s">
        <v>336</v>
      </c>
      <c r="CE96" s="164"/>
      <c r="CF96" s="162" t="s">
        <v>336</v>
      </c>
      <c r="CG96" s="162" t="s">
        <v>336</v>
      </c>
      <c r="CH96" s="164"/>
      <c r="CI96" s="162" t="s">
        <v>336</v>
      </c>
      <c r="CJ96" s="162" t="s">
        <v>336</v>
      </c>
      <c r="CK96" s="164"/>
      <c r="CL96" s="162" t="s">
        <v>336</v>
      </c>
      <c r="CM96" s="162" t="s">
        <v>336</v>
      </c>
      <c r="CN96" s="164"/>
      <c r="CQ96" s="164"/>
      <c r="CR96" s="164"/>
      <c r="CS96" s="168"/>
      <c r="CT96" s="168"/>
      <c r="CU96" s="164"/>
      <c r="CV96" s="164"/>
      <c r="CW96" s="164"/>
      <c r="CX96" s="164"/>
      <c r="CY96" s="168"/>
      <c r="CZ96" s="168"/>
      <c r="DA96" s="164"/>
      <c r="DB96" s="164"/>
      <c r="DC96" s="164"/>
      <c r="DD96" s="164"/>
      <c r="DE96" s="168"/>
      <c r="DF96" s="168"/>
      <c r="DG96" s="164"/>
      <c r="DH96" s="164"/>
      <c r="DI96" s="164"/>
      <c r="DJ96" s="164"/>
      <c r="DK96" s="164"/>
      <c r="DL96" s="164"/>
      <c r="DM96" s="164"/>
      <c r="DN96" s="164"/>
      <c r="DO96" s="164"/>
      <c r="DP96" s="164"/>
      <c r="DQ96" s="165"/>
      <c r="DR96" s="165"/>
      <c r="DS96" s="164"/>
      <c r="DT96" s="164"/>
      <c r="DU96" s="169"/>
      <c r="DV96" s="169"/>
      <c r="DW96" s="164"/>
      <c r="DX96" s="169"/>
      <c r="DY96" s="169"/>
      <c r="DZ96" s="164"/>
      <c r="EA96" s="169"/>
      <c r="EB96" s="169"/>
      <c r="EC96" s="164"/>
      <c r="ED96" s="169"/>
      <c r="EE96" s="169"/>
      <c r="EF96" s="164"/>
      <c r="EG96" s="169"/>
      <c r="EH96" s="169"/>
      <c r="EI96" s="164"/>
      <c r="EJ96" s="169"/>
      <c r="EK96" s="169"/>
      <c r="EL96" s="164"/>
      <c r="EM96" s="169"/>
      <c r="EN96" s="169"/>
      <c r="EO96" s="164"/>
      <c r="EP96" s="169"/>
      <c r="EQ96" s="169"/>
      <c r="ER96" s="164"/>
      <c r="ES96" s="169"/>
      <c r="ET96" s="169"/>
      <c r="EU96" s="164"/>
      <c r="EV96" s="169"/>
      <c r="EW96" s="169"/>
      <c r="EX96" s="164"/>
      <c r="EY96" s="169"/>
      <c r="EZ96" s="169"/>
      <c r="FA96" s="164"/>
      <c r="FB96" s="169"/>
      <c r="FC96" s="169"/>
      <c r="FD96" s="164"/>
    </row>
    <row r="97" spans="1:160">
      <c r="A97" s="162" t="s">
        <v>326</v>
      </c>
      <c r="B97" s="163">
        <v>50951</v>
      </c>
      <c r="C97" s="162" t="s">
        <v>185</v>
      </c>
      <c r="D97" s="162" t="s">
        <v>425</v>
      </c>
      <c r="E97" s="162" t="s">
        <v>388</v>
      </c>
      <c r="F97" s="162" t="s">
        <v>339</v>
      </c>
      <c r="G97" s="162" t="s">
        <v>356</v>
      </c>
      <c r="H97" s="162" t="s">
        <v>356</v>
      </c>
      <c r="I97" s="163">
        <v>60</v>
      </c>
      <c r="J97" s="163">
        <v>700</v>
      </c>
      <c r="K97" s="163">
        <v>11.666666666666666</v>
      </c>
      <c r="L97" s="162" t="s">
        <v>333</v>
      </c>
      <c r="M97" s="165">
        <v>1.9262349490215314E-2</v>
      </c>
      <c r="N97" s="163">
        <v>2.7726764468720886E-2</v>
      </c>
      <c r="O97" s="165">
        <v>1.559034065343671E-2</v>
      </c>
      <c r="P97" s="165">
        <v>0.18188730762342828</v>
      </c>
      <c r="Q97" s="164"/>
      <c r="R97" s="164"/>
      <c r="S97" s="164"/>
      <c r="T97" s="164"/>
      <c r="U97" s="165">
        <v>1.559034065343671E-2</v>
      </c>
      <c r="V97" s="165">
        <v>0.18188730762342828</v>
      </c>
      <c r="W97" s="164"/>
      <c r="X97" s="164"/>
      <c r="Y97" s="163">
        <v>3.7233333333333334E-6</v>
      </c>
      <c r="Z97" s="163">
        <v>4.3438888888888886E-5</v>
      </c>
      <c r="AA97" s="164"/>
      <c r="AB97" s="164"/>
      <c r="AC97" s="163">
        <v>3.7233333333333334E-6</v>
      </c>
      <c r="AD97" s="163">
        <v>4.3438888888888886E-5</v>
      </c>
      <c r="AE97" s="163">
        <v>1.6025989556035593E-2</v>
      </c>
      <c r="AF97" s="163">
        <v>0.18696987815374858</v>
      </c>
      <c r="AG97" s="167"/>
      <c r="AH97" s="167"/>
      <c r="AI97" s="164"/>
      <c r="AJ97" s="164"/>
      <c r="AK97" s="274">
        <v>1.6025989556035593E-2</v>
      </c>
      <c r="AL97" s="163">
        <v>0.18696987815374858</v>
      </c>
      <c r="AM97" s="163">
        <v>1.1315636196331144E-4</v>
      </c>
      <c r="AN97" s="163">
        <v>1.3201575562386335E-3</v>
      </c>
      <c r="AO97" s="167"/>
      <c r="AP97" s="167"/>
      <c r="AQ97" s="164"/>
      <c r="AR97" s="164"/>
      <c r="AS97" s="248">
        <v>1.1315636196331144E-4</v>
      </c>
      <c r="AT97" s="248">
        <v>1.3201575562386335E-3</v>
      </c>
      <c r="AU97" s="167"/>
      <c r="AV97" s="167"/>
      <c r="AW97" s="165">
        <v>0.18148502722607515</v>
      </c>
      <c r="AX97" s="165">
        <v>2.1173253176375435</v>
      </c>
      <c r="AY97" s="164"/>
      <c r="AZ97" s="164"/>
      <c r="BA97" s="165">
        <v>0.18385714285714286</v>
      </c>
      <c r="BB97" s="165">
        <v>2.145</v>
      </c>
      <c r="BC97" s="163">
        <v>0.18148502722607515</v>
      </c>
      <c r="BD97" s="163">
        <v>2.1173253176375435</v>
      </c>
      <c r="BE97" s="162" t="s">
        <v>342</v>
      </c>
      <c r="BF97" s="162" t="s">
        <v>534</v>
      </c>
      <c r="BG97" s="172">
        <v>33970</v>
      </c>
      <c r="BH97" s="162" t="s">
        <v>345</v>
      </c>
      <c r="BI97" s="162" t="s">
        <v>535</v>
      </c>
      <c r="BJ97" s="172">
        <v>33970</v>
      </c>
      <c r="BK97" s="162" t="s">
        <v>334</v>
      </c>
      <c r="BL97" s="162" t="s">
        <v>362</v>
      </c>
      <c r="BM97" s="172">
        <v>33970</v>
      </c>
      <c r="BN97" s="162" t="s">
        <v>336</v>
      </c>
      <c r="BO97" s="162" t="s">
        <v>336</v>
      </c>
      <c r="BP97" s="164"/>
      <c r="BQ97" s="162" t="s">
        <v>336</v>
      </c>
      <c r="BR97" s="162" t="s">
        <v>336</v>
      </c>
      <c r="BS97" s="164"/>
      <c r="BT97" s="162" t="s">
        <v>336</v>
      </c>
      <c r="BU97" s="162" t="s">
        <v>336</v>
      </c>
      <c r="BV97" s="164"/>
      <c r="BW97" s="162" t="s">
        <v>336</v>
      </c>
      <c r="BX97" s="162" t="s">
        <v>336</v>
      </c>
      <c r="BY97" s="164"/>
      <c r="BZ97" s="162" t="s">
        <v>336</v>
      </c>
      <c r="CA97" s="162" t="s">
        <v>336</v>
      </c>
      <c r="CB97" s="164"/>
      <c r="CC97" s="162" t="s">
        <v>336</v>
      </c>
      <c r="CD97" s="162" t="s">
        <v>336</v>
      </c>
      <c r="CE97" s="164"/>
      <c r="CF97" s="162" t="s">
        <v>336</v>
      </c>
      <c r="CG97" s="162" t="s">
        <v>336</v>
      </c>
      <c r="CH97" s="164"/>
      <c r="CI97" s="162" t="s">
        <v>336</v>
      </c>
      <c r="CJ97" s="162" t="s">
        <v>336</v>
      </c>
      <c r="CK97" s="164"/>
      <c r="CL97" s="162" t="s">
        <v>336</v>
      </c>
      <c r="CM97" s="162" t="s">
        <v>336</v>
      </c>
      <c r="CN97" s="164"/>
      <c r="CQ97" s="164"/>
      <c r="CR97" s="164"/>
      <c r="CS97" s="168"/>
      <c r="CT97" s="168"/>
      <c r="CU97" s="164"/>
      <c r="CV97" s="164"/>
      <c r="CW97" s="164"/>
      <c r="CX97" s="164"/>
      <c r="CY97" s="168"/>
      <c r="CZ97" s="168"/>
      <c r="DA97" s="164"/>
      <c r="DB97" s="164"/>
      <c r="DC97" s="164"/>
      <c r="DD97" s="164"/>
      <c r="DE97" s="168"/>
      <c r="DF97" s="168"/>
      <c r="DG97" s="164"/>
      <c r="DH97" s="164"/>
      <c r="DI97" s="164"/>
      <c r="DJ97" s="164"/>
      <c r="DK97" s="164"/>
      <c r="DL97" s="164"/>
      <c r="DM97" s="164"/>
      <c r="DN97" s="164"/>
      <c r="DO97" s="164"/>
      <c r="DP97" s="164"/>
      <c r="DQ97" s="164"/>
      <c r="DR97" s="164"/>
      <c r="DS97" s="164"/>
      <c r="DT97" s="164"/>
      <c r="DU97" s="169"/>
      <c r="DV97" s="169"/>
      <c r="DW97" s="170"/>
      <c r="DX97" s="169"/>
      <c r="DY97" s="169"/>
      <c r="DZ97" s="164"/>
      <c r="EA97" s="169"/>
      <c r="EB97" s="169"/>
      <c r="EC97" s="164"/>
      <c r="ED97" s="169"/>
      <c r="EE97" s="169"/>
      <c r="EF97" s="164"/>
      <c r="EG97" s="169"/>
      <c r="EH97" s="169"/>
      <c r="EI97" s="164"/>
      <c r="EJ97" s="169"/>
      <c r="EK97" s="169"/>
      <c r="EL97" s="164"/>
      <c r="EM97" s="169"/>
      <c r="EN97" s="169"/>
      <c r="EO97" s="164"/>
      <c r="EP97" s="169"/>
      <c r="EQ97" s="169"/>
      <c r="ER97" s="164"/>
      <c r="ES97" s="169"/>
      <c r="ET97" s="169"/>
      <c r="EU97" s="164"/>
      <c r="EV97" s="169"/>
      <c r="EW97" s="169"/>
      <c r="EX97" s="164"/>
      <c r="EY97" s="169"/>
      <c r="EZ97" s="169"/>
      <c r="FA97" s="164"/>
      <c r="FB97" s="169"/>
      <c r="FC97" s="169"/>
      <c r="FD97" s="164"/>
    </row>
    <row r="98" spans="1:160">
      <c r="A98" s="162" t="s">
        <v>326</v>
      </c>
      <c r="B98" s="163">
        <v>994</v>
      </c>
      <c r="C98" s="162" t="s">
        <v>122</v>
      </c>
      <c r="D98" s="162" t="s">
        <v>327</v>
      </c>
      <c r="E98" s="162" t="s">
        <v>471</v>
      </c>
      <c r="F98" s="162" t="s">
        <v>329</v>
      </c>
      <c r="G98" s="162" t="s">
        <v>330</v>
      </c>
      <c r="H98" s="162" t="s">
        <v>350</v>
      </c>
      <c r="I98" s="163">
        <v>445</v>
      </c>
      <c r="J98" s="163">
        <v>4144</v>
      </c>
      <c r="K98" s="163">
        <v>9.3123595505617978</v>
      </c>
      <c r="L98" s="162" t="s">
        <v>333</v>
      </c>
      <c r="M98" s="163">
        <v>3.1570889306458315E-2</v>
      </c>
      <c r="N98" s="163">
        <v>3.1575393008456032E-3</v>
      </c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3">
        <v>2.1131347420999997E-5</v>
      </c>
      <c r="Z98" s="163">
        <v>1.9678270497218873E-4</v>
      </c>
      <c r="AA98" s="164"/>
      <c r="AB98" s="164"/>
      <c r="AC98" s="163">
        <v>2.1131347420999997E-5</v>
      </c>
      <c r="AD98" s="163">
        <v>1.9678270497218873E-4</v>
      </c>
      <c r="AE98" s="165">
        <v>1.6244583360268774E-4</v>
      </c>
      <c r="AF98" s="165">
        <v>1.5127540099989618E-3</v>
      </c>
      <c r="AG98" s="167"/>
      <c r="AH98" s="167"/>
      <c r="AI98" s="164"/>
      <c r="AJ98" s="164"/>
      <c r="AK98" s="274">
        <v>1.6244583360268774E-4</v>
      </c>
      <c r="AL98" s="163">
        <v>1.5127540099989618E-3</v>
      </c>
      <c r="AM98" s="165">
        <v>1.1555195522492338E-4</v>
      </c>
      <c r="AN98" s="165">
        <v>1.0760613538249044E-3</v>
      </c>
      <c r="AO98" s="167"/>
      <c r="AP98" s="167"/>
      <c r="AQ98" s="164"/>
      <c r="AR98" s="164"/>
      <c r="AS98" s="248">
        <v>1.1555195522492338E-4</v>
      </c>
      <c r="AT98" s="248">
        <v>1.0760613538249044E-3</v>
      </c>
      <c r="AU98" s="165">
        <v>9.8233333333333311E-2</v>
      </c>
      <c r="AV98" s="165">
        <v>0.91478411985018704</v>
      </c>
      <c r="AW98" s="167"/>
      <c r="AX98" s="167"/>
      <c r="AY98" s="164"/>
      <c r="AZ98" s="164"/>
      <c r="BA98" s="164"/>
      <c r="BB98" s="164"/>
      <c r="BC98" s="163">
        <v>9.8233333333333311E-2</v>
      </c>
      <c r="BD98" s="163">
        <v>0.91478411985018704</v>
      </c>
      <c r="BE98" s="162" t="s">
        <v>342</v>
      </c>
      <c r="BF98" s="162" t="s">
        <v>343</v>
      </c>
      <c r="BG98" s="166">
        <v>38322</v>
      </c>
      <c r="BH98" s="162" t="s">
        <v>334</v>
      </c>
      <c r="BI98" s="162" t="s">
        <v>344</v>
      </c>
      <c r="BJ98" s="172">
        <v>25538</v>
      </c>
      <c r="BK98" s="162" t="s">
        <v>345</v>
      </c>
      <c r="BL98" s="162" t="s">
        <v>363</v>
      </c>
      <c r="BM98" s="172">
        <v>35400</v>
      </c>
      <c r="BN98" s="162" t="s">
        <v>336</v>
      </c>
      <c r="BO98" s="162" t="s">
        <v>336</v>
      </c>
      <c r="BP98" s="164"/>
      <c r="BQ98" s="162" t="s">
        <v>336</v>
      </c>
      <c r="BR98" s="162" t="s">
        <v>336</v>
      </c>
      <c r="BS98" s="164"/>
      <c r="BT98" s="162" t="s">
        <v>336</v>
      </c>
      <c r="BU98" s="162" t="s">
        <v>336</v>
      </c>
      <c r="BV98" s="164"/>
      <c r="BW98" s="162" t="s">
        <v>336</v>
      </c>
      <c r="BX98" s="162" t="s">
        <v>336</v>
      </c>
      <c r="BY98" s="164"/>
      <c r="BZ98" s="162" t="s">
        <v>336</v>
      </c>
      <c r="CA98" s="162" t="s">
        <v>336</v>
      </c>
      <c r="CB98" s="164"/>
      <c r="CC98" s="162" t="s">
        <v>336</v>
      </c>
      <c r="CD98" s="162" t="s">
        <v>336</v>
      </c>
      <c r="CE98" s="164"/>
      <c r="CF98" s="162" t="s">
        <v>336</v>
      </c>
      <c r="CG98" s="162" t="s">
        <v>336</v>
      </c>
      <c r="CH98" s="164"/>
      <c r="CI98" s="162" t="s">
        <v>336</v>
      </c>
      <c r="CJ98" s="162" t="s">
        <v>336</v>
      </c>
      <c r="CK98" s="164"/>
      <c r="CL98" s="162" t="s">
        <v>336</v>
      </c>
      <c r="CM98" s="162" t="s">
        <v>336</v>
      </c>
      <c r="CN98" s="164"/>
      <c r="CQ98" s="164"/>
      <c r="CR98" s="164"/>
      <c r="CS98" s="168"/>
      <c r="CT98" s="168"/>
      <c r="CU98" s="164"/>
      <c r="CV98" s="164"/>
      <c r="CW98" s="164"/>
      <c r="CX98" s="164"/>
      <c r="CY98" s="168"/>
      <c r="CZ98" s="168"/>
      <c r="DA98" s="164"/>
      <c r="DB98" s="164"/>
      <c r="DC98" s="164"/>
      <c r="DD98" s="164"/>
      <c r="DE98" s="170"/>
      <c r="DF98" s="170"/>
      <c r="DG98" s="164"/>
      <c r="DH98" s="164"/>
      <c r="DI98" s="164"/>
      <c r="DJ98" s="164"/>
      <c r="DK98" s="164"/>
      <c r="DL98" s="164"/>
      <c r="DM98" s="164"/>
      <c r="DN98" s="164"/>
      <c r="DO98" s="164"/>
      <c r="DP98" s="164"/>
      <c r="DQ98" s="164"/>
      <c r="DR98" s="164"/>
      <c r="DS98" s="164"/>
      <c r="DT98" s="164"/>
      <c r="DU98" s="169"/>
      <c r="DV98" s="169"/>
      <c r="DW98" s="174"/>
      <c r="DX98" s="169"/>
      <c r="DY98" s="169"/>
      <c r="DZ98" s="172"/>
      <c r="EA98" s="169"/>
      <c r="EB98" s="169"/>
      <c r="EC98" s="164"/>
      <c r="ED98" s="169"/>
      <c r="EE98" s="169"/>
      <c r="EF98" s="164"/>
      <c r="EG98" s="169"/>
      <c r="EH98" s="169"/>
      <c r="EI98" s="164"/>
      <c r="EJ98" s="169"/>
      <c r="EK98" s="169"/>
      <c r="EL98" s="164"/>
      <c r="EM98" s="169"/>
      <c r="EN98" s="169"/>
      <c r="EO98" s="164"/>
      <c r="EP98" s="169"/>
      <c r="EQ98" s="169"/>
      <c r="ER98" s="164"/>
      <c r="ES98" s="169"/>
      <c r="ET98" s="169"/>
      <c r="EU98" s="164"/>
      <c r="EV98" s="169"/>
      <c r="EW98" s="169"/>
      <c r="EX98" s="164"/>
      <c r="EY98" s="169"/>
      <c r="EZ98" s="169"/>
      <c r="FA98" s="164"/>
      <c r="FB98" s="169"/>
      <c r="FC98" s="169"/>
      <c r="FD98" s="164"/>
    </row>
    <row r="99" spans="1:160">
      <c r="A99" s="162" t="s">
        <v>326</v>
      </c>
      <c r="B99" s="163">
        <v>995</v>
      </c>
      <c r="C99" s="162" t="s">
        <v>186</v>
      </c>
      <c r="D99" s="162" t="s">
        <v>327</v>
      </c>
      <c r="E99" s="162" t="s">
        <v>385</v>
      </c>
      <c r="F99" s="162" t="s">
        <v>385</v>
      </c>
      <c r="G99" s="162" t="s">
        <v>330</v>
      </c>
      <c r="H99" s="162" t="s">
        <v>340</v>
      </c>
      <c r="I99" s="163">
        <v>176</v>
      </c>
      <c r="J99" s="163">
        <v>1638</v>
      </c>
      <c r="K99" s="163">
        <v>9.3068181818181817</v>
      </c>
      <c r="L99" s="162" t="s">
        <v>333</v>
      </c>
      <c r="M99" s="165">
        <v>0.1319141629397681</v>
      </c>
      <c r="N99" s="165">
        <v>4.9139925810498947E-3</v>
      </c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5">
        <v>3.7366666666666662E-5</v>
      </c>
      <c r="Z99" s="165">
        <v>3.4776477272727266E-4</v>
      </c>
      <c r="AA99" s="164"/>
      <c r="AB99" s="164"/>
      <c r="AC99" s="165">
        <v>3.7366666666666662E-5</v>
      </c>
      <c r="AD99" s="165">
        <v>3.4776477272727266E-4</v>
      </c>
      <c r="AE99" s="165">
        <v>5.7519726985606734E-4</v>
      </c>
      <c r="AF99" s="165">
        <v>5.3532564092286265E-3</v>
      </c>
      <c r="AG99" s="164"/>
      <c r="AH99" s="164"/>
      <c r="AI99" s="164"/>
      <c r="AJ99" s="164"/>
      <c r="AK99" s="273">
        <v>5.7519726985606734E-4</v>
      </c>
      <c r="AL99" s="165">
        <v>5.3532564092286265E-3</v>
      </c>
      <c r="AM99" s="165">
        <v>1.1798824487483782E-4</v>
      </c>
      <c r="AN99" s="165">
        <v>1.0980951426419565E-3</v>
      </c>
      <c r="AO99" s="164"/>
      <c r="AP99" s="164"/>
      <c r="AQ99" s="164"/>
      <c r="AR99" s="164"/>
      <c r="AS99" s="247">
        <v>1.1798824487483782E-4</v>
      </c>
      <c r="AT99" s="247">
        <v>1.0980951426419565E-3</v>
      </c>
      <c r="AU99" s="164"/>
      <c r="AV99" s="164"/>
      <c r="AW99" s="165">
        <v>0.11432504656908832</v>
      </c>
      <c r="AX99" s="165">
        <v>1.0640024220464015</v>
      </c>
      <c r="AY99" s="164"/>
      <c r="AZ99" s="164"/>
      <c r="BA99" s="167"/>
      <c r="BB99" s="167"/>
      <c r="BC99" s="163">
        <v>0.11432504656908832</v>
      </c>
      <c r="BD99" s="163">
        <v>1.0640024220464015</v>
      </c>
      <c r="BE99" s="162" t="s">
        <v>342</v>
      </c>
      <c r="BF99" s="162" t="s">
        <v>343</v>
      </c>
      <c r="BG99" s="166">
        <v>39508</v>
      </c>
      <c r="BH99" s="162" t="s">
        <v>334</v>
      </c>
      <c r="BI99" s="162" t="s">
        <v>358</v>
      </c>
      <c r="BJ99" s="166">
        <v>29373</v>
      </c>
      <c r="BK99" s="162" t="s">
        <v>345</v>
      </c>
      <c r="BL99" s="162" t="s">
        <v>467</v>
      </c>
      <c r="BM99" s="166">
        <v>33756</v>
      </c>
      <c r="BN99" s="162" t="s">
        <v>336</v>
      </c>
      <c r="BO99" s="162" t="s">
        <v>336</v>
      </c>
      <c r="BP99" s="167"/>
      <c r="BQ99" s="162" t="s">
        <v>336</v>
      </c>
      <c r="BR99" s="162" t="s">
        <v>336</v>
      </c>
      <c r="BS99" s="164"/>
      <c r="BT99" s="162" t="s">
        <v>336</v>
      </c>
      <c r="BU99" s="162" t="s">
        <v>336</v>
      </c>
      <c r="BV99" s="164"/>
      <c r="BW99" s="162" t="s">
        <v>336</v>
      </c>
      <c r="BX99" s="162" t="s">
        <v>336</v>
      </c>
      <c r="BY99" s="164"/>
      <c r="BZ99" s="162" t="s">
        <v>336</v>
      </c>
      <c r="CA99" s="162" t="s">
        <v>336</v>
      </c>
      <c r="CB99" s="164"/>
      <c r="CC99" s="162" t="s">
        <v>336</v>
      </c>
      <c r="CD99" s="162" t="s">
        <v>336</v>
      </c>
      <c r="CE99" s="164"/>
      <c r="CF99" s="162" t="s">
        <v>336</v>
      </c>
      <c r="CG99" s="162" t="s">
        <v>336</v>
      </c>
      <c r="CH99" s="164"/>
      <c r="CI99" s="162" t="s">
        <v>336</v>
      </c>
      <c r="CJ99" s="162" t="s">
        <v>336</v>
      </c>
      <c r="CK99" s="164"/>
      <c r="CL99" s="162" t="s">
        <v>336</v>
      </c>
      <c r="CM99" s="162" t="s">
        <v>336</v>
      </c>
      <c r="CN99" s="164"/>
      <c r="CQ99" s="164"/>
      <c r="CR99" s="164"/>
      <c r="CS99" s="168"/>
      <c r="CT99" s="168"/>
      <c r="CU99" s="164"/>
      <c r="CV99" s="164"/>
      <c r="CW99" s="164"/>
      <c r="CX99" s="164"/>
      <c r="CY99" s="168"/>
      <c r="CZ99" s="168"/>
      <c r="DA99" s="164"/>
      <c r="DB99" s="164"/>
      <c r="DC99" s="164"/>
      <c r="DD99" s="164"/>
      <c r="DE99" s="168"/>
      <c r="DF99" s="168"/>
      <c r="DG99" s="164"/>
      <c r="DH99" s="164"/>
      <c r="DI99" s="164"/>
      <c r="DJ99" s="164"/>
      <c r="DK99" s="164"/>
      <c r="DL99" s="164"/>
      <c r="DM99" s="164"/>
      <c r="DN99" s="164"/>
      <c r="DO99" s="164"/>
      <c r="DP99" s="164"/>
      <c r="DQ99" s="164"/>
      <c r="DR99" s="164"/>
      <c r="DS99" s="164"/>
      <c r="DT99" s="164"/>
      <c r="DU99" s="169"/>
      <c r="DV99" s="169"/>
      <c r="DW99" s="172"/>
      <c r="DX99" s="169"/>
      <c r="DY99" s="169"/>
      <c r="DZ99" s="164"/>
      <c r="EA99" s="169"/>
      <c r="EB99" s="169"/>
      <c r="EC99" s="164"/>
      <c r="ED99" s="169"/>
      <c r="EE99" s="169"/>
      <c r="EF99" s="164"/>
      <c r="EG99" s="169"/>
      <c r="EH99" s="169"/>
      <c r="EI99" s="164"/>
      <c r="EJ99" s="169"/>
      <c r="EK99" s="169"/>
      <c r="EL99" s="164"/>
      <c r="EM99" s="169"/>
      <c r="EN99" s="169"/>
      <c r="EO99" s="164"/>
      <c r="EP99" s="169"/>
      <c r="EQ99" s="169"/>
      <c r="ER99" s="164"/>
      <c r="ES99" s="169"/>
      <c r="ET99" s="169"/>
      <c r="EU99" s="164"/>
      <c r="EV99" s="169"/>
      <c r="EW99" s="169"/>
      <c r="EX99" s="164"/>
      <c r="EY99" s="169"/>
      <c r="EZ99" s="169"/>
      <c r="FA99" s="164"/>
      <c r="FB99" s="169"/>
      <c r="FC99" s="169"/>
      <c r="FD99" s="164"/>
    </row>
    <row r="100" spans="1:160">
      <c r="A100" s="162" t="s">
        <v>326</v>
      </c>
      <c r="B100" s="163">
        <v>995</v>
      </c>
      <c r="C100" s="162" t="s">
        <v>186</v>
      </c>
      <c r="D100" s="162" t="s">
        <v>327</v>
      </c>
      <c r="E100" s="162" t="s">
        <v>440</v>
      </c>
      <c r="F100" s="162" t="s">
        <v>440</v>
      </c>
      <c r="G100" s="162" t="s">
        <v>330</v>
      </c>
      <c r="H100" s="162" t="s">
        <v>340</v>
      </c>
      <c r="I100" s="163">
        <v>352</v>
      </c>
      <c r="J100" s="163">
        <v>3374</v>
      </c>
      <c r="K100" s="163">
        <v>9.5852272727272734</v>
      </c>
      <c r="L100" s="162" t="s">
        <v>333</v>
      </c>
      <c r="M100" s="163">
        <v>0.1319141629397681</v>
      </c>
      <c r="N100" s="163">
        <v>4.9139925810498947E-3</v>
      </c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3">
        <v>3.7366666666666662E-5</v>
      </c>
      <c r="Z100" s="163">
        <v>3.581679924242424E-4</v>
      </c>
      <c r="AA100" s="164"/>
      <c r="AB100" s="164"/>
      <c r="AC100" s="163">
        <v>3.7366666666666662E-5</v>
      </c>
      <c r="AD100" s="163">
        <v>3.581679924242424E-4</v>
      </c>
      <c r="AE100" s="163">
        <v>5.7519726985606734E-4</v>
      </c>
      <c r="AF100" s="163">
        <v>5.5133965582226455E-3</v>
      </c>
      <c r="AG100" s="164"/>
      <c r="AH100" s="164"/>
      <c r="AI100" s="164"/>
      <c r="AJ100" s="164"/>
      <c r="AK100" s="274">
        <v>5.7519726985606734E-4</v>
      </c>
      <c r="AL100" s="163">
        <v>5.5133965582226455E-3</v>
      </c>
      <c r="AM100" s="163">
        <v>1.1798824487483782E-4</v>
      </c>
      <c r="AN100" s="163">
        <v>1.1309441426355195E-3</v>
      </c>
      <c r="AO100" s="164"/>
      <c r="AP100" s="164"/>
      <c r="AQ100" s="164"/>
      <c r="AR100" s="164"/>
      <c r="AS100" s="248">
        <v>1.1798824487483782E-4</v>
      </c>
      <c r="AT100" s="248">
        <v>1.1309441426355195E-3</v>
      </c>
      <c r="AU100" s="164"/>
      <c r="AV100" s="164"/>
      <c r="AW100" s="163">
        <v>0.11432504656908832</v>
      </c>
      <c r="AX100" s="163">
        <v>1.0958315543298409</v>
      </c>
      <c r="AY100" s="164"/>
      <c r="AZ100" s="164"/>
      <c r="BA100" s="164"/>
      <c r="BB100" s="164"/>
      <c r="BC100" s="163">
        <v>0.11432504656908832</v>
      </c>
      <c r="BD100" s="163">
        <v>1.0958315543298409</v>
      </c>
      <c r="BE100" s="162" t="s">
        <v>342</v>
      </c>
      <c r="BF100" s="162" t="s">
        <v>343</v>
      </c>
      <c r="BG100" s="166">
        <v>38869</v>
      </c>
      <c r="BH100" s="162" t="s">
        <v>334</v>
      </c>
      <c r="BI100" s="162" t="s">
        <v>358</v>
      </c>
      <c r="BJ100" s="166">
        <v>29618</v>
      </c>
      <c r="BK100" s="162" t="s">
        <v>345</v>
      </c>
      <c r="BL100" s="162" t="s">
        <v>467</v>
      </c>
      <c r="BM100" s="172">
        <v>33756</v>
      </c>
      <c r="BN100" s="162" t="s">
        <v>336</v>
      </c>
      <c r="BO100" s="162" t="s">
        <v>336</v>
      </c>
      <c r="BP100" s="164"/>
      <c r="BQ100" s="162" t="s">
        <v>336</v>
      </c>
      <c r="BR100" s="162" t="s">
        <v>336</v>
      </c>
      <c r="BS100" s="164"/>
      <c r="BT100" s="162" t="s">
        <v>336</v>
      </c>
      <c r="BU100" s="162" t="s">
        <v>336</v>
      </c>
      <c r="BV100" s="164"/>
      <c r="BW100" s="162" t="s">
        <v>336</v>
      </c>
      <c r="BX100" s="162" t="s">
        <v>336</v>
      </c>
      <c r="BY100" s="164"/>
      <c r="BZ100" s="162" t="s">
        <v>336</v>
      </c>
      <c r="CA100" s="162" t="s">
        <v>336</v>
      </c>
      <c r="CB100" s="164"/>
      <c r="CC100" s="162" t="s">
        <v>336</v>
      </c>
      <c r="CD100" s="162" t="s">
        <v>336</v>
      </c>
      <c r="CE100" s="164"/>
      <c r="CF100" s="162" t="s">
        <v>336</v>
      </c>
      <c r="CG100" s="162" t="s">
        <v>336</v>
      </c>
      <c r="CH100" s="164"/>
      <c r="CI100" s="162" t="s">
        <v>336</v>
      </c>
      <c r="CJ100" s="162" t="s">
        <v>336</v>
      </c>
      <c r="CK100" s="164"/>
      <c r="CL100" s="162" t="s">
        <v>336</v>
      </c>
      <c r="CM100" s="162" t="s">
        <v>336</v>
      </c>
      <c r="CN100" s="164"/>
      <c r="CO100" s="164"/>
      <c r="CP100" s="164"/>
      <c r="CQ100" s="164"/>
      <c r="CR100" s="164"/>
      <c r="CS100" s="168"/>
      <c r="CT100" s="168"/>
      <c r="CU100" s="164"/>
      <c r="CV100" s="164"/>
      <c r="CW100" s="164"/>
      <c r="CX100" s="164"/>
      <c r="CY100" s="168"/>
      <c r="CZ100" s="168"/>
      <c r="DA100" s="164"/>
      <c r="DB100" s="164"/>
      <c r="DC100" s="164"/>
      <c r="DD100" s="164"/>
      <c r="DE100" s="168"/>
      <c r="DF100" s="168"/>
      <c r="DG100" s="164"/>
      <c r="DH100" s="164"/>
      <c r="DI100" s="164"/>
      <c r="DJ100" s="164"/>
      <c r="DK100" s="164"/>
      <c r="DL100" s="164"/>
      <c r="DM100" s="164"/>
      <c r="DN100" s="164"/>
      <c r="DO100" s="164"/>
      <c r="DP100" s="164"/>
      <c r="DQ100" s="164"/>
      <c r="DR100" s="164"/>
      <c r="DS100" s="164"/>
      <c r="DT100" s="164"/>
      <c r="DU100" s="169"/>
      <c r="DV100" s="169"/>
      <c r="DW100" s="172"/>
      <c r="DX100" s="169"/>
      <c r="DY100" s="169"/>
      <c r="DZ100" s="164"/>
      <c r="EA100" s="169"/>
      <c r="EB100" s="169"/>
      <c r="EC100" s="164"/>
      <c r="ED100" s="169"/>
      <c r="EE100" s="169"/>
      <c r="EF100" s="164"/>
      <c r="EG100" s="169"/>
      <c r="EH100" s="169"/>
      <c r="EI100" s="164"/>
      <c r="EJ100" s="169"/>
      <c r="EK100" s="169"/>
      <c r="EL100" s="164"/>
      <c r="EM100" s="169"/>
      <c r="EN100" s="169"/>
      <c r="EO100" s="164"/>
      <c r="EP100" s="169"/>
      <c r="EQ100" s="169"/>
      <c r="ER100" s="164"/>
      <c r="ES100" s="169"/>
      <c r="ET100" s="169"/>
      <c r="EU100" s="164"/>
      <c r="EV100" s="169"/>
      <c r="EW100" s="169"/>
      <c r="EX100" s="164"/>
      <c r="EY100" s="169"/>
      <c r="EZ100" s="169"/>
      <c r="FA100" s="164"/>
      <c r="FB100" s="169"/>
      <c r="FC100" s="169"/>
      <c r="FD100" s="164"/>
    </row>
    <row r="101" spans="1:160">
      <c r="A101" s="162" t="s">
        <v>326</v>
      </c>
      <c r="B101" s="163">
        <v>990</v>
      </c>
      <c r="C101" s="162" t="s">
        <v>187</v>
      </c>
      <c r="D101" s="162" t="s">
        <v>327</v>
      </c>
      <c r="E101" s="162" t="s">
        <v>536</v>
      </c>
      <c r="F101" s="162" t="s">
        <v>537</v>
      </c>
      <c r="G101" s="162" t="s">
        <v>330</v>
      </c>
      <c r="H101" s="162" t="s">
        <v>350</v>
      </c>
      <c r="I101" s="163">
        <v>463</v>
      </c>
      <c r="J101" s="163">
        <v>4123</v>
      </c>
      <c r="K101" s="163">
        <v>8.9049676025917925</v>
      </c>
      <c r="L101" s="162" t="s">
        <v>333</v>
      </c>
      <c r="M101" s="167"/>
      <c r="N101" s="167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3">
        <v>9.1000304875822873E-4</v>
      </c>
      <c r="AF101" s="163">
        <v>8.1035476674517857E-3</v>
      </c>
      <c r="AG101" s="164"/>
      <c r="AH101" s="164"/>
      <c r="AI101" s="164"/>
      <c r="AJ101" s="164"/>
      <c r="AK101" s="274">
        <v>9.1000304875822873E-4</v>
      </c>
      <c r="AL101" s="163">
        <v>8.1035476674517857E-3</v>
      </c>
      <c r="AM101" s="163">
        <v>1.1805845132110901E-4</v>
      </c>
      <c r="AN101" s="163">
        <v>1.051306684226636E-3</v>
      </c>
      <c r="AO101" s="164"/>
      <c r="AP101" s="164"/>
      <c r="AQ101" s="164"/>
      <c r="AR101" s="164"/>
      <c r="AS101" s="248">
        <v>1.1805845132110901E-4</v>
      </c>
      <c r="AT101" s="248">
        <v>1.051306684226636E-3</v>
      </c>
      <c r="AU101" s="167"/>
      <c r="AV101" s="167"/>
      <c r="AW101" s="165">
        <v>0.24874821690170504</v>
      </c>
      <c r="AX101" s="165">
        <v>2.2150948127121595</v>
      </c>
      <c r="AY101" s="164"/>
      <c r="AZ101" s="164"/>
      <c r="BA101" s="164"/>
      <c r="BB101" s="164"/>
      <c r="BC101" s="163">
        <v>0.24874821690170504</v>
      </c>
      <c r="BD101" s="163">
        <v>2.2150948127121595</v>
      </c>
      <c r="BE101" s="162" t="s">
        <v>342</v>
      </c>
      <c r="BF101" s="162" t="s">
        <v>343</v>
      </c>
      <c r="BG101" s="172">
        <v>38687</v>
      </c>
      <c r="BH101" s="162" t="s">
        <v>334</v>
      </c>
      <c r="BI101" s="162" t="s">
        <v>344</v>
      </c>
      <c r="BJ101" s="166">
        <v>28825</v>
      </c>
      <c r="BK101" s="162" t="s">
        <v>345</v>
      </c>
      <c r="BL101" s="162" t="s">
        <v>363</v>
      </c>
      <c r="BM101" s="172">
        <v>39417</v>
      </c>
      <c r="BN101" s="162" t="s">
        <v>336</v>
      </c>
      <c r="BO101" s="162" t="s">
        <v>336</v>
      </c>
      <c r="BP101" s="167"/>
      <c r="BQ101" s="162" t="s">
        <v>336</v>
      </c>
      <c r="BR101" s="162" t="s">
        <v>336</v>
      </c>
      <c r="BS101" s="164"/>
      <c r="BT101" s="162" t="s">
        <v>336</v>
      </c>
      <c r="BU101" s="162" t="s">
        <v>336</v>
      </c>
      <c r="BV101" s="164"/>
      <c r="BW101" s="162" t="s">
        <v>336</v>
      </c>
      <c r="BX101" s="162" t="s">
        <v>336</v>
      </c>
      <c r="BY101" s="164"/>
      <c r="BZ101" s="162" t="s">
        <v>336</v>
      </c>
      <c r="CA101" s="162" t="s">
        <v>336</v>
      </c>
      <c r="CB101" s="164"/>
      <c r="CC101" s="162" t="s">
        <v>336</v>
      </c>
      <c r="CD101" s="162" t="s">
        <v>336</v>
      </c>
      <c r="CE101" s="164"/>
      <c r="CF101" s="162" t="s">
        <v>336</v>
      </c>
      <c r="CG101" s="162" t="s">
        <v>336</v>
      </c>
      <c r="CH101" s="164"/>
      <c r="CI101" s="162" t="s">
        <v>336</v>
      </c>
      <c r="CJ101" s="162" t="s">
        <v>336</v>
      </c>
      <c r="CK101" s="164"/>
      <c r="CL101" s="162" t="s">
        <v>336</v>
      </c>
      <c r="CM101" s="162" t="s">
        <v>336</v>
      </c>
      <c r="CN101" s="164"/>
      <c r="CQ101" s="164"/>
      <c r="CR101" s="164"/>
      <c r="CS101" s="170"/>
      <c r="CT101" s="170"/>
      <c r="CU101" s="164"/>
      <c r="CV101" s="164"/>
      <c r="CW101" s="164"/>
      <c r="CX101" s="164"/>
      <c r="CY101" s="170"/>
      <c r="CZ101" s="170"/>
      <c r="DA101" s="164"/>
      <c r="DB101" s="164"/>
      <c r="DC101" s="164"/>
      <c r="DD101" s="164"/>
      <c r="DE101" s="170"/>
      <c r="DF101" s="170"/>
      <c r="DG101" s="164"/>
      <c r="DH101" s="164"/>
      <c r="DI101" s="165"/>
      <c r="DJ101" s="165"/>
      <c r="DK101" s="164"/>
      <c r="DL101" s="164"/>
      <c r="DM101" s="164"/>
      <c r="DN101" s="164"/>
      <c r="DO101" s="164"/>
      <c r="DP101" s="164"/>
      <c r="DQ101" s="164"/>
      <c r="DR101" s="164"/>
      <c r="DS101" s="164"/>
      <c r="DT101" s="164"/>
      <c r="DU101" s="169"/>
      <c r="DV101" s="169"/>
      <c r="DW101" s="172"/>
      <c r="DX101" s="169"/>
      <c r="DY101" s="169"/>
      <c r="DZ101" s="164"/>
      <c r="EA101" s="169"/>
      <c r="EB101" s="169"/>
      <c r="EC101" s="164"/>
      <c r="ED101" s="169"/>
      <c r="EE101" s="169"/>
      <c r="EF101" s="164"/>
      <c r="EG101" s="169"/>
      <c r="EH101" s="169"/>
      <c r="EI101" s="164"/>
      <c r="EJ101" s="169"/>
      <c r="EK101" s="169"/>
      <c r="EL101" s="164"/>
      <c r="EM101" s="169"/>
      <c r="EN101" s="169"/>
      <c r="EO101" s="164"/>
      <c r="EP101" s="169"/>
      <c r="EQ101" s="169"/>
      <c r="ER101" s="164"/>
      <c r="ES101" s="169"/>
      <c r="ET101" s="169"/>
      <c r="EU101" s="164"/>
      <c r="EV101" s="169"/>
      <c r="EW101" s="169"/>
      <c r="EX101" s="164"/>
      <c r="EY101" s="169"/>
      <c r="EZ101" s="169"/>
      <c r="FA101" s="164"/>
      <c r="FB101" s="169"/>
      <c r="FC101" s="169"/>
      <c r="FD101" s="164"/>
    </row>
    <row r="102" spans="1:160">
      <c r="A102" s="162" t="s">
        <v>326</v>
      </c>
      <c r="B102" s="163">
        <v>6639</v>
      </c>
      <c r="C102" s="162" t="s">
        <v>134</v>
      </c>
      <c r="D102" s="162" t="s">
        <v>435</v>
      </c>
      <c r="E102" s="162" t="s">
        <v>329</v>
      </c>
      <c r="F102" s="162" t="s">
        <v>135</v>
      </c>
      <c r="G102" s="162" t="s">
        <v>330</v>
      </c>
      <c r="H102" s="162" t="s">
        <v>393</v>
      </c>
      <c r="I102" s="163">
        <v>239</v>
      </c>
      <c r="J102" s="163">
        <v>2726.6</v>
      </c>
      <c r="K102" s="163">
        <v>11.40836820083682</v>
      </c>
      <c r="L102" s="162" t="s">
        <v>472</v>
      </c>
      <c r="M102" s="163">
        <v>4.1716429807151241E-2</v>
      </c>
      <c r="N102" s="163">
        <v>4.924541139999585E-3</v>
      </c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3">
        <v>1.88E-5</v>
      </c>
      <c r="Z102" s="163">
        <v>2.1447732217573222E-4</v>
      </c>
      <c r="AA102" s="164"/>
      <c r="AB102" s="164"/>
      <c r="AC102" s="163">
        <v>1.88E-5</v>
      </c>
      <c r="AD102" s="163">
        <v>2.1447732217573222E-4</v>
      </c>
      <c r="AE102" s="163">
        <v>2.2267496503035716E-4</v>
      </c>
      <c r="AF102" s="163">
        <v>2.5403579901747777E-3</v>
      </c>
      <c r="AG102" s="164"/>
      <c r="AH102" s="164"/>
      <c r="AI102" s="164"/>
      <c r="AJ102" s="164"/>
      <c r="AK102" s="274">
        <v>2.2267496503035716E-4</v>
      </c>
      <c r="AL102" s="163">
        <v>2.5403579901747777E-3</v>
      </c>
      <c r="AM102" s="163">
        <v>1.181308962185379E-4</v>
      </c>
      <c r="AN102" s="163">
        <v>1.3476807599559224E-3</v>
      </c>
      <c r="AO102" s="164"/>
      <c r="AP102" s="164"/>
      <c r="AQ102" s="164"/>
      <c r="AR102" s="164"/>
      <c r="AS102" s="248">
        <v>1.181308962185379E-4</v>
      </c>
      <c r="AT102" s="248">
        <v>1.3476807599559224E-3</v>
      </c>
      <c r="AU102" s="163">
        <v>8.0266666666666667E-2</v>
      </c>
      <c r="AV102" s="163">
        <v>0.91571168758716881</v>
      </c>
      <c r="AW102" s="164"/>
      <c r="AX102" s="164"/>
      <c r="AY102" s="164"/>
      <c r="AZ102" s="164"/>
      <c r="BA102" s="164"/>
      <c r="BB102" s="164"/>
      <c r="BC102" s="163">
        <v>8.0266666666666667E-2</v>
      </c>
      <c r="BD102" s="163">
        <v>0.91571168758716881</v>
      </c>
      <c r="BE102" s="162" t="s">
        <v>334</v>
      </c>
      <c r="BF102" s="162" t="s">
        <v>358</v>
      </c>
      <c r="BG102" s="166">
        <v>29587</v>
      </c>
      <c r="BH102" s="162" t="s">
        <v>345</v>
      </c>
      <c r="BI102" s="162" t="s">
        <v>363</v>
      </c>
      <c r="BJ102" s="172">
        <v>29587</v>
      </c>
      <c r="BK102" s="162" t="s">
        <v>336</v>
      </c>
      <c r="BL102" s="162" t="s">
        <v>336</v>
      </c>
      <c r="BM102" s="164"/>
      <c r="BN102" s="162" t="s">
        <v>336</v>
      </c>
      <c r="BO102" s="162" t="s">
        <v>336</v>
      </c>
      <c r="BP102" s="164"/>
      <c r="BQ102" s="162" t="s">
        <v>336</v>
      </c>
      <c r="BR102" s="162" t="s">
        <v>336</v>
      </c>
      <c r="BS102" s="164"/>
      <c r="BT102" s="162" t="s">
        <v>336</v>
      </c>
      <c r="BU102" s="162" t="s">
        <v>336</v>
      </c>
      <c r="BV102" s="164"/>
      <c r="BW102" s="162" t="s">
        <v>336</v>
      </c>
      <c r="BX102" s="162" t="s">
        <v>336</v>
      </c>
      <c r="BY102" s="164"/>
      <c r="BZ102" s="162" t="s">
        <v>336</v>
      </c>
      <c r="CA102" s="162" t="s">
        <v>336</v>
      </c>
      <c r="CB102" s="164"/>
      <c r="CC102" s="162" t="s">
        <v>336</v>
      </c>
      <c r="CD102" s="162" t="s">
        <v>336</v>
      </c>
      <c r="CE102" s="164"/>
      <c r="CF102" s="162" t="s">
        <v>336</v>
      </c>
      <c r="CG102" s="162" t="s">
        <v>336</v>
      </c>
      <c r="CH102" s="164"/>
      <c r="CI102" s="162" t="s">
        <v>336</v>
      </c>
      <c r="CJ102" s="162" t="s">
        <v>336</v>
      </c>
      <c r="CK102" s="164"/>
      <c r="CL102" s="162" t="s">
        <v>336</v>
      </c>
      <c r="CM102" s="162" t="s">
        <v>336</v>
      </c>
      <c r="CN102" s="164"/>
    </row>
    <row r="103" spans="1:160">
      <c r="A103" s="162" t="s">
        <v>326</v>
      </c>
      <c r="B103" s="163">
        <v>52007</v>
      </c>
      <c r="C103" s="162" t="s">
        <v>188</v>
      </c>
      <c r="D103" s="162" t="s">
        <v>396</v>
      </c>
      <c r="E103" s="162" t="s">
        <v>458</v>
      </c>
      <c r="F103" s="162" t="s">
        <v>27</v>
      </c>
      <c r="G103" s="162" t="s">
        <v>330</v>
      </c>
      <c r="H103" s="162" t="s">
        <v>331</v>
      </c>
      <c r="I103" s="163">
        <v>76</v>
      </c>
      <c r="J103" s="163">
        <v>916</v>
      </c>
      <c r="K103" s="163">
        <v>12.052631578947368</v>
      </c>
      <c r="L103" s="162" t="s">
        <v>333</v>
      </c>
      <c r="M103" s="165">
        <v>0.14714807622869575</v>
      </c>
      <c r="N103" s="165">
        <v>8.1241211164370473E-3</v>
      </c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5">
        <v>1.9873333333333336E-4</v>
      </c>
      <c r="Z103" s="165">
        <v>2.3978745614035091E-3</v>
      </c>
      <c r="AA103" s="164"/>
      <c r="AB103" s="164"/>
      <c r="AC103" s="165">
        <v>1.9873333333333336E-4</v>
      </c>
      <c r="AD103" s="165">
        <v>2.3978745614035091E-3</v>
      </c>
      <c r="AE103" s="165">
        <v>9.717718937023006E-4</v>
      </c>
      <c r="AF103" s="165">
        <v>1.172519508585539E-2</v>
      </c>
      <c r="AG103" s="164"/>
      <c r="AH103" s="164"/>
      <c r="AI103" s="164"/>
      <c r="AJ103" s="164"/>
      <c r="AK103" s="273">
        <v>9.717718937023006E-4</v>
      </c>
      <c r="AL103" s="165">
        <v>1.172519508585539E-2</v>
      </c>
      <c r="AM103" s="165">
        <v>1.2019699866228652E-4</v>
      </c>
      <c r="AN103" s="165">
        <v>1.4502716812278518E-3</v>
      </c>
      <c r="AO103" s="165">
        <v>1.2246666666666667E-4</v>
      </c>
      <c r="AP103" s="165">
        <v>1.4776570175438597E-3</v>
      </c>
      <c r="AQ103" s="164"/>
      <c r="AR103" s="164"/>
      <c r="AS103" s="247">
        <v>1.2019699866228652E-4</v>
      </c>
      <c r="AT103" s="247">
        <v>1.4502716812278518E-3</v>
      </c>
      <c r="AU103" s="164"/>
      <c r="AV103" s="164"/>
      <c r="AW103" s="165">
        <v>0.1662564492765817</v>
      </c>
      <c r="AX103" s="165">
        <v>2.0060153156134923</v>
      </c>
      <c r="AY103" s="164"/>
      <c r="AZ103" s="164"/>
      <c r="BA103" s="167"/>
      <c r="BB103" s="167"/>
      <c r="BC103" s="163">
        <v>0.1662564492765817</v>
      </c>
      <c r="BD103" s="163">
        <v>2.0060153156134923</v>
      </c>
      <c r="BE103" s="162" t="s">
        <v>345</v>
      </c>
      <c r="BF103" s="162" t="s">
        <v>352</v>
      </c>
      <c r="BG103" s="166">
        <v>33909</v>
      </c>
      <c r="BH103" s="162" t="s">
        <v>345</v>
      </c>
      <c r="BI103" s="162" t="s">
        <v>352</v>
      </c>
      <c r="BJ103" s="172">
        <v>33909</v>
      </c>
      <c r="BK103" s="162" t="s">
        <v>334</v>
      </c>
      <c r="BL103" s="162" t="s">
        <v>362</v>
      </c>
      <c r="BM103" s="172">
        <v>33909</v>
      </c>
      <c r="BN103" s="162" t="s">
        <v>334</v>
      </c>
      <c r="BO103" s="162" t="s">
        <v>362</v>
      </c>
      <c r="BP103" s="172">
        <v>33909</v>
      </c>
      <c r="BQ103" s="162" t="s">
        <v>336</v>
      </c>
      <c r="BR103" s="162" t="s">
        <v>336</v>
      </c>
      <c r="BS103" s="164"/>
      <c r="BT103" s="162" t="s">
        <v>336</v>
      </c>
      <c r="BU103" s="162" t="s">
        <v>336</v>
      </c>
      <c r="BV103" s="164"/>
      <c r="BW103" s="162" t="s">
        <v>336</v>
      </c>
      <c r="BX103" s="162" t="s">
        <v>336</v>
      </c>
      <c r="BY103" s="164"/>
      <c r="BZ103" s="162" t="s">
        <v>336</v>
      </c>
      <c r="CA103" s="162" t="s">
        <v>336</v>
      </c>
      <c r="CB103" s="164"/>
      <c r="CC103" s="162" t="s">
        <v>336</v>
      </c>
      <c r="CD103" s="162" t="s">
        <v>336</v>
      </c>
      <c r="CE103" s="164"/>
      <c r="CF103" s="162" t="s">
        <v>336</v>
      </c>
      <c r="CG103" s="162" t="s">
        <v>336</v>
      </c>
      <c r="CH103" s="164"/>
      <c r="CI103" s="162" t="s">
        <v>336</v>
      </c>
      <c r="CJ103" s="162" t="s">
        <v>336</v>
      </c>
      <c r="CK103" s="164"/>
      <c r="CL103" s="162" t="s">
        <v>336</v>
      </c>
      <c r="CM103" s="162" t="s">
        <v>336</v>
      </c>
      <c r="CN103" s="164"/>
    </row>
    <row r="104" spans="1:160">
      <c r="A104" s="162" t="s">
        <v>326</v>
      </c>
      <c r="B104" s="163">
        <v>52007</v>
      </c>
      <c r="C104" s="162" t="s">
        <v>188</v>
      </c>
      <c r="D104" s="162" t="s">
        <v>396</v>
      </c>
      <c r="E104" s="162" t="s">
        <v>458</v>
      </c>
      <c r="F104" s="162" t="s">
        <v>80</v>
      </c>
      <c r="G104" s="162" t="s">
        <v>330</v>
      </c>
      <c r="H104" s="162" t="s">
        <v>331</v>
      </c>
      <c r="I104" s="163">
        <v>76</v>
      </c>
      <c r="J104" s="163">
        <v>918</v>
      </c>
      <c r="K104" s="163">
        <v>12.078947368421053</v>
      </c>
      <c r="L104" s="162" t="s">
        <v>333</v>
      </c>
      <c r="M104" s="165">
        <v>0.14714807622869575</v>
      </c>
      <c r="N104" s="165">
        <v>8.1241211164370473E-3</v>
      </c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5">
        <v>1.9873333333333336E-4</v>
      </c>
      <c r="Z104" s="165">
        <v>2.3978745614035091E-3</v>
      </c>
      <c r="AA104" s="164"/>
      <c r="AB104" s="164"/>
      <c r="AC104" s="165">
        <v>1.9873333333333336E-4</v>
      </c>
      <c r="AD104" s="165">
        <v>2.3978745614035091E-3</v>
      </c>
      <c r="AE104" s="165">
        <v>9.717718937023006E-4</v>
      </c>
      <c r="AF104" s="165">
        <v>1.172519508585539E-2</v>
      </c>
      <c r="AG104" s="164"/>
      <c r="AH104" s="164"/>
      <c r="AI104" s="164"/>
      <c r="AJ104" s="164"/>
      <c r="AK104" s="273">
        <v>9.717718937023006E-4</v>
      </c>
      <c r="AL104" s="165">
        <v>1.172519508585539E-2</v>
      </c>
      <c r="AM104" s="165">
        <v>1.2019699866228652E-4</v>
      </c>
      <c r="AN104" s="165">
        <v>1.4502716812278518E-3</v>
      </c>
      <c r="AO104" s="165">
        <v>1.2246666666666667E-4</v>
      </c>
      <c r="AP104" s="165">
        <v>1.4776570175438597E-3</v>
      </c>
      <c r="AQ104" s="164"/>
      <c r="AR104" s="164"/>
      <c r="AS104" s="247">
        <v>1.2019699866228652E-4</v>
      </c>
      <c r="AT104" s="247">
        <v>1.4502716812278518E-3</v>
      </c>
      <c r="AU104" s="164"/>
      <c r="AV104" s="164"/>
      <c r="AW104" s="165">
        <v>0.1662564492765817</v>
      </c>
      <c r="AX104" s="165">
        <v>2.0060153156134923</v>
      </c>
      <c r="AY104" s="164"/>
      <c r="AZ104" s="164"/>
      <c r="BA104" s="167"/>
      <c r="BB104" s="167"/>
      <c r="BC104" s="163">
        <v>0.1662564492765817</v>
      </c>
      <c r="BD104" s="163">
        <v>2.0060153156134923</v>
      </c>
      <c r="BE104" s="162" t="s">
        <v>345</v>
      </c>
      <c r="BF104" s="162" t="s">
        <v>352</v>
      </c>
      <c r="BG104" s="166">
        <v>33909</v>
      </c>
      <c r="BH104" s="162" t="s">
        <v>345</v>
      </c>
      <c r="BI104" s="162" t="s">
        <v>352</v>
      </c>
      <c r="BJ104" s="172">
        <v>33909</v>
      </c>
      <c r="BK104" s="162" t="s">
        <v>334</v>
      </c>
      <c r="BL104" s="162" t="s">
        <v>362</v>
      </c>
      <c r="BM104" s="172">
        <v>33909</v>
      </c>
      <c r="BN104" s="162" t="s">
        <v>334</v>
      </c>
      <c r="BO104" s="162" t="s">
        <v>362</v>
      </c>
      <c r="BP104" s="172">
        <v>33909</v>
      </c>
      <c r="BQ104" s="162" t="s">
        <v>336</v>
      </c>
      <c r="BR104" s="162" t="s">
        <v>336</v>
      </c>
      <c r="BS104" s="164"/>
      <c r="BT104" s="162" t="s">
        <v>336</v>
      </c>
      <c r="BU104" s="162" t="s">
        <v>336</v>
      </c>
      <c r="BV104" s="164"/>
      <c r="BW104" s="162" t="s">
        <v>336</v>
      </c>
      <c r="BX104" s="162" t="s">
        <v>336</v>
      </c>
      <c r="BY104" s="164"/>
      <c r="BZ104" s="162" t="s">
        <v>336</v>
      </c>
      <c r="CA104" s="162" t="s">
        <v>336</v>
      </c>
      <c r="CB104" s="164"/>
      <c r="CC104" s="162" t="s">
        <v>336</v>
      </c>
      <c r="CD104" s="162" t="s">
        <v>336</v>
      </c>
      <c r="CE104" s="164"/>
      <c r="CF104" s="162" t="s">
        <v>336</v>
      </c>
      <c r="CG104" s="162" t="s">
        <v>336</v>
      </c>
      <c r="CH104" s="164"/>
      <c r="CI104" s="162" t="s">
        <v>336</v>
      </c>
      <c r="CJ104" s="162" t="s">
        <v>336</v>
      </c>
      <c r="CK104" s="164"/>
      <c r="CL104" s="162" t="s">
        <v>336</v>
      </c>
      <c r="CM104" s="162" t="s">
        <v>336</v>
      </c>
      <c r="CN104" s="164"/>
    </row>
    <row r="105" spans="1:160">
      <c r="A105" s="162" t="s">
        <v>326</v>
      </c>
      <c r="B105" s="163">
        <v>130</v>
      </c>
      <c r="C105" s="162" t="s">
        <v>89</v>
      </c>
      <c r="D105" s="162" t="s">
        <v>452</v>
      </c>
      <c r="E105" s="162" t="s">
        <v>708</v>
      </c>
      <c r="F105" s="162" t="s">
        <v>339</v>
      </c>
      <c r="G105" s="162" t="s">
        <v>330</v>
      </c>
      <c r="H105" s="162" t="s">
        <v>393</v>
      </c>
      <c r="I105" s="163">
        <v>610</v>
      </c>
      <c r="J105" s="163">
        <v>6502</v>
      </c>
      <c r="K105" s="163">
        <v>10.659016393442624</v>
      </c>
      <c r="L105" s="162" t="s">
        <v>333</v>
      </c>
      <c r="M105" s="163">
        <v>6.8972947601979862E-2</v>
      </c>
      <c r="N105" s="163">
        <v>9.9661204983785626E-3</v>
      </c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3">
        <v>2.0666666666666666E-5</v>
      </c>
      <c r="Z105" s="163">
        <v>2.2028633879781422E-4</v>
      </c>
      <c r="AA105" s="164"/>
      <c r="AB105" s="164"/>
      <c r="AC105" s="163">
        <v>2.0666666666666666E-5</v>
      </c>
      <c r="AD105" s="163">
        <v>2.2028633879781422E-4</v>
      </c>
      <c r="AE105" s="163">
        <v>2.4374610486427211E-4</v>
      </c>
      <c r="AF105" s="163">
        <v>2.5980937275860614E-3</v>
      </c>
      <c r="AG105" s="164"/>
      <c r="AH105" s="164"/>
      <c r="AI105" s="167"/>
      <c r="AJ105" s="167"/>
      <c r="AK105" s="274">
        <v>2.4374610486427211E-4</v>
      </c>
      <c r="AL105" s="163">
        <v>2.5980937275860614E-3</v>
      </c>
      <c r="AM105" s="163">
        <v>1.2185810735632822E-4</v>
      </c>
      <c r="AN105" s="163">
        <v>1.2988875639849938E-3</v>
      </c>
      <c r="AO105" s="164"/>
      <c r="AP105" s="164"/>
      <c r="AQ105" s="164"/>
      <c r="AR105" s="164"/>
      <c r="AS105" s="248">
        <v>1.2185810735632822E-4</v>
      </c>
      <c r="AT105" s="248">
        <v>1.2988875639849938E-3</v>
      </c>
      <c r="AU105" s="164"/>
      <c r="AV105" s="164"/>
      <c r="AW105" s="167"/>
      <c r="AX105" s="167"/>
      <c r="AY105" s="164"/>
      <c r="AZ105" s="164"/>
      <c r="BA105" s="164"/>
      <c r="BB105" s="164"/>
      <c r="BC105" s="167"/>
      <c r="BD105" s="167"/>
      <c r="BE105" s="162" t="s">
        <v>342</v>
      </c>
      <c r="BF105" s="162" t="s">
        <v>343</v>
      </c>
      <c r="BG105" s="166">
        <v>37773</v>
      </c>
      <c r="BH105" s="162" t="s">
        <v>334</v>
      </c>
      <c r="BI105" s="162" t="s">
        <v>358</v>
      </c>
      <c r="BJ105" s="166">
        <v>34820</v>
      </c>
      <c r="BK105" s="162" t="s">
        <v>345</v>
      </c>
      <c r="BL105" s="162" t="s">
        <v>363</v>
      </c>
      <c r="BM105" s="166">
        <v>34820</v>
      </c>
      <c r="BN105" s="162" t="s">
        <v>336</v>
      </c>
      <c r="BO105" s="162" t="s">
        <v>336</v>
      </c>
      <c r="BP105" s="164"/>
      <c r="BQ105" s="162" t="s">
        <v>336</v>
      </c>
      <c r="BR105" s="162" t="s">
        <v>336</v>
      </c>
      <c r="BS105" s="164"/>
      <c r="BT105" s="162" t="s">
        <v>336</v>
      </c>
      <c r="BU105" s="162" t="s">
        <v>336</v>
      </c>
      <c r="BV105" s="164"/>
      <c r="BW105" s="162" t="s">
        <v>336</v>
      </c>
      <c r="BX105" s="162" t="s">
        <v>336</v>
      </c>
      <c r="BY105" s="164"/>
      <c r="BZ105" s="162" t="s">
        <v>336</v>
      </c>
      <c r="CA105" s="162" t="s">
        <v>336</v>
      </c>
      <c r="CB105" s="164"/>
      <c r="CC105" s="162" t="s">
        <v>336</v>
      </c>
      <c r="CD105" s="162" t="s">
        <v>336</v>
      </c>
      <c r="CE105" s="164"/>
      <c r="CF105" s="162" t="s">
        <v>336</v>
      </c>
      <c r="CG105" s="162" t="s">
        <v>336</v>
      </c>
      <c r="CH105" s="164"/>
      <c r="CI105" s="162" t="s">
        <v>336</v>
      </c>
      <c r="CJ105" s="162" t="s">
        <v>336</v>
      </c>
      <c r="CK105" s="164"/>
      <c r="CL105" s="162" t="s">
        <v>336</v>
      </c>
      <c r="CM105" s="162" t="s">
        <v>336</v>
      </c>
      <c r="CN105" s="164"/>
    </row>
    <row r="106" spans="1:160">
      <c r="A106" s="162" t="s">
        <v>326</v>
      </c>
      <c r="B106" s="163">
        <v>3944</v>
      </c>
      <c r="C106" s="162" t="s">
        <v>170</v>
      </c>
      <c r="D106" s="162" t="s">
        <v>391</v>
      </c>
      <c r="E106" s="162" t="s">
        <v>517</v>
      </c>
      <c r="F106" s="162" t="s">
        <v>374</v>
      </c>
      <c r="G106" s="162" t="s">
        <v>330</v>
      </c>
      <c r="H106" s="162" t="s">
        <v>361</v>
      </c>
      <c r="I106" s="163">
        <v>692</v>
      </c>
      <c r="J106" s="163">
        <v>5876</v>
      </c>
      <c r="K106" s="163">
        <v>8.4913294797687868</v>
      </c>
      <c r="L106" s="162" t="s">
        <v>333</v>
      </c>
      <c r="M106" s="165">
        <v>1.5575107945358642E-2</v>
      </c>
      <c r="N106" s="165">
        <v>6.5975681883361573E-3</v>
      </c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5">
        <v>7.4399999999999999E-7</v>
      </c>
      <c r="Z106" s="165">
        <v>6.3175491329479773E-6</v>
      </c>
      <c r="AA106" s="164"/>
      <c r="AB106" s="164"/>
      <c r="AC106" s="165">
        <v>7.4399999999999999E-7</v>
      </c>
      <c r="AD106" s="165">
        <v>6.3175491329479773E-6</v>
      </c>
      <c r="AE106" s="165">
        <v>6.2058304035335322E-4</v>
      </c>
      <c r="AF106" s="165">
        <v>5.2695750651969705E-3</v>
      </c>
      <c r="AG106" s="164"/>
      <c r="AH106" s="164"/>
      <c r="AI106" s="167"/>
      <c r="AJ106" s="167"/>
      <c r="AK106" s="274">
        <v>6.2058304035335322E-4</v>
      </c>
      <c r="AL106" s="163">
        <v>5.2695750651969705E-3</v>
      </c>
      <c r="AM106" s="165">
        <v>1.2656888013636304E-4</v>
      </c>
      <c r="AN106" s="165">
        <v>1.0747380631232215E-3</v>
      </c>
      <c r="AO106" s="164"/>
      <c r="AP106" s="164"/>
      <c r="AQ106" s="167"/>
      <c r="AR106" s="167"/>
      <c r="AS106" s="248">
        <v>1.2656888013636304E-4</v>
      </c>
      <c r="AT106" s="248">
        <v>1.0747380631232215E-3</v>
      </c>
      <c r="AU106" s="164"/>
      <c r="AV106" s="164"/>
      <c r="AW106" s="165">
        <v>0.20523489335526338</v>
      </c>
      <c r="AX106" s="165">
        <v>1.742717100224751</v>
      </c>
      <c r="AY106" s="164"/>
      <c r="AZ106" s="164"/>
      <c r="BA106" s="164"/>
      <c r="BB106" s="164"/>
      <c r="BC106" s="165">
        <v>0.20523489335526338</v>
      </c>
      <c r="BD106" s="165">
        <v>1.742717100224751</v>
      </c>
      <c r="BE106" s="162" t="s">
        <v>342</v>
      </c>
      <c r="BF106" s="162" t="s">
        <v>343</v>
      </c>
      <c r="BG106" s="166">
        <v>37742</v>
      </c>
      <c r="BH106" s="162" t="s">
        <v>334</v>
      </c>
      <c r="BI106" s="162" t="s">
        <v>376</v>
      </c>
      <c r="BJ106" s="166">
        <v>26634</v>
      </c>
      <c r="BK106" s="162" t="s">
        <v>345</v>
      </c>
      <c r="BL106" s="162" t="s">
        <v>363</v>
      </c>
      <c r="BM106" s="172">
        <v>34639</v>
      </c>
      <c r="BN106" s="162" t="s">
        <v>336</v>
      </c>
      <c r="BO106" s="162" t="s">
        <v>336</v>
      </c>
      <c r="BP106" s="164"/>
      <c r="BQ106" s="162" t="s">
        <v>336</v>
      </c>
      <c r="BR106" s="162" t="s">
        <v>336</v>
      </c>
      <c r="BS106" s="164"/>
      <c r="BT106" s="162" t="s">
        <v>336</v>
      </c>
      <c r="BU106" s="162" t="s">
        <v>336</v>
      </c>
      <c r="BV106" s="164"/>
      <c r="BW106" s="162" t="s">
        <v>336</v>
      </c>
      <c r="BX106" s="162" t="s">
        <v>336</v>
      </c>
      <c r="BY106" s="164"/>
      <c r="BZ106" s="162" t="s">
        <v>336</v>
      </c>
      <c r="CA106" s="162" t="s">
        <v>336</v>
      </c>
      <c r="CB106" s="164"/>
      <c r="CC106" s="162" t="s">
        <v>336</v>
      </c>
      <c r="CD106" s="162" t="s">
        <v>336</v>
      </c>
      <c r="CE106" s="164"/>
      <c r="CF106" s="162" t="s">
        <v>336</v>
      </c>
      <c r="CG106" s="162" t="s">
        <v>336</v>
      </c>
      <c r="CH106" s="164"/>
      <c r="CI106" s="162" t="s">
        <v>336</v>
      </c>
      <c r="CJ106" s="162" t="s">
        <v>336</v>
      </c>
      <c r="CK106" s="164"/>
      <c r="CL106" s="162" t="s">
        <v>336</v>
      </c>
      <c r="CM106" s="162" t="s">
        <v>336</v>
      </c>
      <c r="CN106" s="164"/>
      <c r="CS106" s="46"/>
      <c r="CT106" s="46"/>
      <c r="CY106" s="46"/>
      <c r="CZ106" s="46"/>
      <c r="DE106" s="46"/>
      <c r="DF106" s="46"/>
    </row>
    <row r="107" spans="1:160">
      <c r="A107" s="162" t="s">
        <v>326</v>
      </c>
      <c r="B107" s="163">
        <v>728</v>
      </c>
      <c r="C107" s="162" t="s">
        <v>123</v>
      </c>
      <c r="D107" s="162" t="s">
        <v>395</v>
      </c>
      <c r="E107" s="162" t="s">
        <v>124</v>
      </c>
      <c r="F107" s="162" t="s">
        <v>124</v>
      </c>
      <c r="G107" s="162" t="s">
        <v>330</v>
      </c>
      <c r="H107" s="162" t="s">
        <v>350</v>
      </c>
      <c r="I107" s="163">
        <v>107</v>
      </c>
      <c r="J107" s="163">
        <v>1094.742</v>
      </c>
      <c r="K107" s="163">
        <v>10.231233644859813</v>
      </c>
      <c r="L107" s="162" t="s">
        <v>333</v>
      </c>
      <c r="M107" s="165">
        <v>3.784448908985396E-2</v>
      </c>
      <c r="N107" s="165">
        <v>7.2914308312312754E-3</v>
      </c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5">
        <v>3.6300000000000004E-4</v>
      </c>
      <c r="Z107" s="165">
        <v>3.7139378130841127E-3</v>
      </c>
      <c r="AA107" s="164"/>
      <c r="AB107" s="164"/>
      <c r="AC107" s="165">
        <v>3.6300000000000004E-4</v>
      </c>
      <c r="AD107" s="165">
        <v>3.7139378130841127E-3</v>
      </c>
      <c r="AE107" s="165">
        <v>1.630606070109156E-4</v>
      </c>
      <c r="AF107" s="165">
        <v>1.6683111686013436E-3</v>
      </c>
      <c r="AG107" s="164"/>
      <c r="AH107" s="164"/>
      <c r="AI107" s="167"/>
      <c r="AJ107" s="167"/>
      <c r="AK107" s="274">
        <v>1.630606070109156E-4</v>
      </c>
      <c r="AL107" s="163">
        <v>1.6683111686013436E-3</v>
      </c>
      <c r="AM107" s="165">
        <v>1.2766693332212176E-4</v>
      </c>
      <c r="AN107" s="165">
        <v>1.3061902235413664E-3</v>
      </c>
      <c r="AO107" s="164"/>
      <c r="AP107" s="164"/>
      <c r="AQ107" s="167"/>
      <c r="AR107" s="167"/>
      <c r="AS107" s="248">
        <v>1.2766693332212176E-4</v>
      </c>
      <c r="AT107" s="248">
        <v>1.3061902235413664E-3</v>
      </c>
      <c r="AU107" s="165">
        <v>9.3700000000000019E-2</v>
      </c>
      <c r="AV107" s="165">
        <v>0.95866659252336472</v>
      </c>
      <c r="AW107" s="164"/>
      <c r="AX107" s="164"/>
      <c r="AY107" s="164"/>
      <c r="AZ107" s="164"/>
      <c r="BA107" s="164"/>
      <c r="BB107" s="164"/>
      <c r="BC107" s="165">
        <v>9.3700000000000019E-2</v>
      </c>
      <c r="BD107" s="165">
        <v>0.95866659252336472</v>
      </c>
      <c r="BE107" s="162" t="s">
        <v>334</v>
      </c>
      <c r="BF107" s="162" t="s">
        <v>358</v>
      </c>
      <c r="BG107" s="166">
        <v>26054</v>
      </c>
      <c r="BH107" s="162" t="s">
        <v>345</v>
      </c>
      <c r="BI107" s="162" t="s">
        <v>363</v>
      </c>
      <c r="BJ107" s="166">
        <v>33878</v>
      </c>
      <c r="BK107" s="162" t="s">
        <v>336</v>
      </c>
      <c r="BL107" s="162" t="s">
        <v>336</v>
      </c>
      <c r="BM107" s="164"/>
      <c r="BN107" s="162" t="s">
        <v>336</v>
      </c>
      <c r="BO107" s="162" t="s">
        <v>336</v>
      </c>
      <c r="BP107" s="164"/>
      <c r="BQ107" s="162" t="s">
        <v>336</v>
      </c>
      <c r="BR107" s="162" t="s">
        <v>336</v>
      </c>
      <c r="BS107" s="164"/>
      <c r="BT107" s="162" t="s">
        <v>336</v>
      </c>
      <c r="BU107" s="162" t="s">
        <v>336</v>
      </c>
      <c r="BV107" s="164"/>
      <c r="BW107" s="162" t="s">
        <v>336</v>
      </c>
      <c r="BX107" s="162" t="s">
        <v>336</v>
      </c>
      <c r="BY107" s="164"/>
      <c r="BZ107" s="162" t="s">
        <v>336</v>
      </c>
      <c r="CA107" s="162" t="s">
        <v>336</v>
      </c>
      <c r="CB107" s="164"/>
      <c r="CC107" s="162" t="s">
        <v>336</v>
      </c>
      <c r="CD107" s="162" t="s">
        <v>336</v>
      </c>
      <c r="CE107" s="164"/>
      <c r="CF107" s="162" t="s">
        <v>336</v>
      </c>
      <c r="CG107" s="162" t="s">
        <v>336</v>
      </c>
      <c r="CH107" s="164"/>
      <c r="CI107" s="162" t="s">
        <v>336</v>
      </c>
      <c r="CJ107" s="162" t="s">
        <v>336</v>
      </c>
      <c r="CK107" s="164"/>
      <c r="CL107" s="162" t="s">
        <v>336</v>
      </c>
      <c r="CM107" s="162" t="s">
        <v>336</v>
      </c>
      <c r="CN107" s="164"/>
      <c r="CS107" s="46"/>
      <c r="CT107" s="46"/>
      <c r="CY107" s="46"/>
      <c r="CZ107" s="46"/>
      <c r="DE107" s="46"/>
      <c r="DF107" s="46"/>
      <c r="DU107" s="46"/>
      <c r="DV107" s="46"/>
      <c r="DW107" s="46"/>
      <c r="DX107" s="46"/>
      <c r="DY107" s="46"/>
      <c r="EA107" s="46"/>
      <c r="EB107" s="46"/>
      <c r="ED107" s="46"/>
      <c r="EE107" s="46"/>
      <c r="EG107" s="46"/>
      <c r="EH107" s="46"/>
      <c r="EJ107" s="46"/>
      <c r="EK107" s="46"/>
      <c r="EM107" s="46"/>
      <c r="EN107" s="46"/>
      <c r="EP107" s="46"/>
      <c r="EQ107" s="46"/>
      <c r="ES107" s="46"/>
      <c r="ET107" s="46"/>
      <c r="EV107" s="46"/>
      <c r="EW107" s="46"/>
      <c r="EY107" s="46"/>
      <c r="EZ107" s="46"/>
      <c r="FB107" s="46"/>
      <c r="FC107" s="46"/>
    </row>
    <row r="108" spans="1:160">
      <c r="A108" s="162" t="s">
        <v>326</v>
      </c>
      <c r="B108" s="163">
        <v>469</v>
      </c>
      <c r="C108" s="162" t="s">
        <v>18</v>
      </c>
      <c r="D108" s="162" t="s">
        <v>454</v>
      </c>
      <c r="E108" s="162" t="s">
        <v>24</v>
      </c>
      <c r="F108" s="162" t="s">
        <v>386</v>
      </c>
      <c r="G108" s="162" t="s">
        <v>330</v>
      </c>
      <c r="H108" s="162" t="s">
        <v>350</v>
      </c>
      <c r="I108" s="163">
        <v>383</v>
      </c>
      <c r="J108" s="163">
        <v>3520</v>
      </c>
      <c r="K108" s="163">
        <v>9.1906005221932112</v>
      </c>
      <c r="L108" s="162" t="s">
        <v>333</v>
      </c>
      <c r="M108" s="165">
        <v>1.2464660532231517E-3</v>
      </c>
      <c r="N108" s="165">
        <v>8.1385777148502078E-3</v>
      </c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5">
        <v>4.0333333333333334E-6</v>
      </c>
      <c r="Z108" s="165">
        <v>3.706875543951262E-5</v>
      </c>
      <c r="AA108" s="164"/>
      <c r="AB108" s="164"/>
      <c r="AC108" s="165">
        <v>4.0333333333333334E-6</v>
      </c>
      <c r="AD108" s="165">
        <v>3.706875543951262E-5</v>
      </c>
      <c r="AE108" s="165">
        <v>2.3684056901197341E-4</v>
      </c>
      <c r="AF108" s="165">
        <v>2.1767070572379799E-3</v>
      </c>
      <c r="AG108" s="164"/>
      <c r="AH108" s="164"/>
      <c r="AI108" s="167"/>
      <c r="AJ108" s="167"/>
      <c r="AK108" s="274">
        <v>2.3684056901197341E-4</v>
      </c>
      <c r="AL108" s="163">
        <v>2.1767070572379799E-3</v>
      </c>
      <c r="AM108" s="165">
        <v>1.2964218602943759E-4</v>
      </c>
      <c r="AN108" s="165">
        <v>1.1914895426204184E-3</v>
      </c>
      <c r="AO108" s="164"/>
      <c r="AP108" s="164"/>
      <c r="AQ108" s="167"/>
      <c r="AR108" s="167"/>
      <c r="AS108" s="248">
        <v>1.2964218602943759E-4</v>
      </c>
      <c r="AT108" s="248">
        <v>1.1914895426204184E-3</v>
      </c>
      <c r="AU108" s="165">
        <v>0.12536666666666668</v>
      </c>
      <c r="AV108" s="165">
        <v>1.152194952132289</v>
      </c>
      <c r="AW108" s="164"/>
      <c r="AX108" s="164"/>
      <c r="AY108" s="165">
        <v>0.11387154009666667</v>
      </c>
      <c r="AZ108" s="165">
        <v>1.0465478358753699</v>
      </c>
      <c r="BA108" s="164"/>
      <c r="BB108" s="164"/>
      <c r="BC108" s="165">
        <v>0.11387154009666667</v>
      </c>
      <c r="BD108" s="165">
        <v>1.0465478358753699</v>
      </c>
      <c r="BE108" s="162" t="s">
        <v>345</v>
      </c>
      <c r="BF108" s="162" t="s">
        <v>352</v>
      </c>
      <c r="BG108" s="166">
        <v>37530</v>
      </c>
      <c r="BH108" s="162" t="s">
        <v>334</v>
      </c>
      <c r="BI108" s="162" t="s">
        <v>353</v>
      </c>
      <c r="BJ108" s="166">
        <v>32599</v>
      </c>
      <c r="BK108" s="162" t="s">
        <v>336</v>
      </c>
      <c r="BL108" s="162" t="s">
        <v>336</v>
      </c>
      <c r="BM108" s="164"/>
      <c r="BN108" s="162" t="s">
        <v>336</v>
      </c>
      <c r="BO108" s="162" t="s">
        <v>336</v>
      </c>
      <c r="BP108" s="164"/>
      <c r="BQ108" s="162" t="s">
        <v>336</v>
      </c>
      <c r="BR108" s="162" t="s">
        <v>336</v>
      </c>
      <c r="BS108" s="164"/>
      <c r="BT108" s="162" t="s">
        <v>336</v>
      </c>
      <c r="BU108" s="162" t="s">
        <v>336</v>
      </c>
      <c r="BV108" s="164"/>
      <c r="BW108" s="162" t="s">
        <v>336</v>
      </c>
      <c r="BX108" s="162" t="s">
        <v>336</v>
      </c>
      <c r="BY108" s="164"/>
      <c r="BZ108" s="162" t="s">
        <v>336</v>
      </c>
      <c r="CA108" s="162" t="s">
        <v>336</v>
      </c>
      <c r="CB108" s="164"/>
      <c r="CC108" s="162" t="s">
        <v>336</v>
      </c>
      <c r="CD108" s="162" t="s">
        <v>336</v>
      </c>
      <c r="CE108" s="164"/>
      <c r="CF108" s="162" t="s">
        <v>336</v>
      </c>
      <c r="CG108" s="162" t="s">
        <v>336</v>
      </c>
      <c r="CH108" s="164"/>
      <c r="CI108" s="162" t="s">
        <v>336</v>
      </c>
      <c r="CJ108" s="162" t="s">
        <v>336</v>
      </c>
      <c r="CK108" s="164"/>
      <c r="CL108" s="162" t="s">
        <v>336</v>
      </c>
      <c r="CM108" s="162" t="s">
        <v>336</v>
      </c>
      <c r="CN108" s="164"/>
      <c r="CO108" s="164"/>
      <c r="CP108" s="164"/>
      <c r="CS108" s="46"/>
      <c r="CT108" s="46"/>
      <c r="CY108" s="46"/>
      <c r="CZ108" s="46"/>
      <c r="DE108" s="46"/>
      <c r="DF108" s="46"/>
      <c r="DU108" s="46"/>
      <c r="DV108" s="46"/>
      <c r="DX108" s="46"/>
      <c r="DY108" s="46"/>
      <c r="EA108" s="46"/>
      <c r="EB108" s="46"/>
      <c r="ED108" s="46"/>
      <c r="EE108" s="46"/>
      <c r="EG108" s="46"/>
      <c r="EH108" s="46"/>
      <c r="EJ108" s="46"/>
      <c r="EK108" s="46"/>
      <c r="EM108" s="46"/>
      <c r="EN108" s="46"/>
      <c r="EP108" s="46"/>
      <c r="EQ108" s="46"/>
      <c r="ES108" s="46"/>
      <c r="ET108" s="46"/>
      <c r="EV108" s="46"/>
      <c r="EW108" s="46"/>
      <c r="EY108" s="46"/>
      <c r="EZ108" s="46"/>
      <c r="FB108" s="46"/>
      <c r="FC108" s="46"/>
    </row>
    <row r="109" spans="1:160">
      <c r="A109" s="162" t="s">
        <v>326</v>
      </c>
      <c r="B109" s="163">
        <v>3944</v>
      </c>
      <c r="C109" s="162" t="s">
        <v>170</v>
      </c>
      <c r="D109" s="162" t="s">
        <v>391</v>
      </c>
      <c r="E109" s="162" t="s">
        <v>441</v>
      </c>
      <c r="F109" s="162" t="s">
        <v>329</v>
      </c>
      <c r="G109" s="162" t="s">
        <v>330</v>
      </c>
      <c r="H109" s="162" t="s">
        <v>361</v>
      </c>
      <c r="I109" s="163">
        <v>692</v>
      </c>
      <c r="J109" s="163">
        <v>6042</v>
      </c>
      <c r="K109" s="163">
        <v>8.7312138728323703</v>
      </c>
      <c r="L109" s="162" t="s">
        <v>333</v>
      </c>
      <c r="M109" s="165">
        <v>3.4283820998244403E-2</v>
      </c>
      <c r="N109" s="165">
        <v>9.7609850321835005E-3</v>
      </c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5">
        <v>1.1833333333333334E-4</v>
      </c>
      <c r="Z109" s="165">
        <v>1.0331936416184972E-3</v>
      </c>
      <c r="AA109" s="164"/>
      <c r="AB109" s="164"/>
      <c r="AC109" s="165">
        <v>1.1833333333333334E-4</v>
      </c>
      <c r="AD109" s="165">
        <v>1.0331936416184972E-3</v>
      </c>
      <c r="AE109" s="165">
        <v>6.5681230169897797E-4</v>
      </c>
      <c r="AF109" s="165">
        <v>5.7347686804410771E-3</v>
      </c>
      <c r="AG109" s="164"/>
      <c r="AH109" s="164"/>
      <c r="AI109" s="167"/>
      <c r="AJ109" s="167"/>
      <c r="AK109" s="274">
        <v>6.5681230169897797E-4</v>
      </c>
      <c r="AL109" s="163">
        <v>5.7347686804410771E-3</v>
      </c>
      <c r="AM109" s="165">
        <v>1.2983387512386239E-4</v>
      </c>
      <c r="AN109" s="165">
        <v>1.1336073316450528E-3</v>
      </c>
      <c r="AO109" s="164"/>
      <c r="AP109" s="164"/>
      <c r="AQ109" s="167"/>
      <c r="AR109" s="167"/>
      <c r="AS109" s="248">
        <v>1.2983387512386239E-4</v>
      </c>
      <c r="AT109" s="248">
        <v>1.1336073316450528E-3</v>
      </c>
      <c r="AU109" s="164"/>
      <c r="AV109" s="164"/>
      <c r="AW109" s="165">
        <v>7.0078157316521394E-2</v>
      </c>
      <c r="AX109" s="165">
        <v>0.61186737934454083</v>
      </c>
      <c r="AY109" s="164"/>
      <c r="AZ109" s="164"/>
      <c r="BA109" s="164"/>
      <c r="BB109" s="164"/>
      <c r="BC109" s="165">
        <v>7.0078157316521394E-2</v>
      </c>
      <c r="BD109" s="165">
        <v>0.61186737934454083</v>
      </c>
      <c r="BE109" s="162" t="s">
        <v>342</v>
      </c>
      <c r="BF109" s="162" t="s">
        <v>343</v>
      </c>
      <c r="BG109" s="166">
        <v>37742</v>
      </c>
      <c r="BH109" s="162" t="s">
        <v>334</v>
      </c>
      <c r="BI109" s="162" t="s">
        <v>376</v>
      </c>
      <c r="BJ109" s="166">
        <v>26999</v>
      </c>
      <c r="BK109" s="162" t="s">
        <v>345</v>
      </c>
      <c r="BL109" s="162" t="s">
        <v>363</v>
      </c>
      <c r="BM109" s="172">
        <v>34639</v>
      </c>
      <c r="BN109" s="162" t="s">
        <v>336</v>
      </c>
      <c r="BO109" s="162" t="s">
        <v>336</v>
      </c>
      <c r="BP109" s="164"/>
      <c r="BQ109" s="162" t="s">
        <v>336</v>
      </c>
      <c r="BR109" s="162" t="s">
        <v>336</v>
      </c>
      <c r="BS109" s="164"/>
      <c r="BT109" s="162" t="s">
        <v>336</v>
      </c>
      <c r="BU109" s="162" t="s">
        <v>336</v>
      </c>
      <c r="BV109" s="164"/>
      <c r="BW109" s="162" t="s">
        <v>336</v>
      </c>
      <c r="BX109" s="162" t="s">
        <v>336</v>
      </c>
      <c r="BY109" s="164"/>
      <c r="BZ109" s="162" t="s">
        <v>336</v>
      </c>
      <c r="CA109" s="162" t="s">
        <v>336</v>
      </c>
      <c r="CB109" s="164"/>
      <c r="CC109" s="162" t="s">
        <v>336</v>
      </c>
      <c r="CD109" s="162" t="s">
        <v>336</v>
      </c>
      <c r="CE109" s="164"/>
      <c r="CF109" s="162" t="s">
        <v>336</v>
      </c>
      <c r="CG109" s="162" t="s">
        <v>336</v>
      </c>
      <c r="CH109" s="164"/>
      <c r="CI109" s="162" t="s">
        <v>336</v>
      </c>
      <c r="CJ109" s="162" t="s">
        <v>336</v>
      </c>
      <c r="CK109" s="164"/>
      <c r="CL109" s="162" t="s">
        <v>336</v>
      </c>
      <c r="CM109" s="162" t="s">
        <v>336</v>
      </c>
      <c r="CN109" s="164"/>
      <c r="CQ109" s="164"/>
      <c r="CR109" s="164"/>
      <c r="CS109" s="168"/>
      <c r="CT109" s="168"/>
      <c r="CU109" s="164"/>
      <c r="CV109" s="164"/>
      <c r="CW109" s="164"/>
      <c r="CX109" s="164"/>
      <c r="CY109" s="168"/>
      <c r="CZ109" s="168"/>
      <c r="DA109" s="164"/>
      <c r="DB109" s="164"/>
      <c r="DC109" s="164"/>
      <c r="DD109" s="164"/>
      <c r="DE109" s="168"/>
      <c r="DF109" s="168"/>
      <c r="DG109" s="164"/>
      <c r="DH109" s="164"/>
      <c r="DI109" s="164"/>
      <c r="DJ109" s="164"/>
      <c r="DK109" s="164"/>
      <c r="DL109" s="164"/>
      <c r="DM109" s="164"/>
      <c r="DN109" s="164"/>
      <c r="DO109" s="164"/>
      <c r="DP109" s="164"/>
      <c r="DQ109" s="164"/>
      <c r="DR109" s="164"/>
      <c r="DS109" s="164"/>
      <c r="DT109" s="164"/>
      <c r="DU109" s="169"/>
      <c r="DV109" s="169"/>
      <c r="DW109" s="170"/>
      <c r="DX109" s="169"/>
      <c r="DY109" s="169"/>
      <c r="DZ109" s="164"/>
      <c r="EA109" s="169"/>
      <c r="EB109" s="169"/>
      <c r="EC109" s="164"/>
      <c r="ED109" s="169"/>
      <c r="EE109" s="169"/>
      <c r="EF109" s="164"/>
      <c r="EG109" s="169"/>
      <c r="EH109" s="169"/>
      <c r="EI109" s="164"/>
      <c r="EJ109" s="169"/>
      <c r="EK109" s="169"/>
      <c r="EL109" s="164"/>
      <c r="EM109" s="169"/>
      <c r="EN109" s="169"/>
      <c r="EO109" s="164"/>
      <c r="EP109" s="169"/>
      <c r="EQ109" s="169"/>
      <c r="ER109" s="164"/>
      <c r="ES109" s="169"/>
      <c r="ET109" s="169"/>
      <c r="EU109" s="164"/>
      <c r="EV109" s="169"/>
      <c r="EW109" s="169"/>
      <c r="EX109" s="164"/>
      <c r="EY109" s="169"/>
      <c r="EZ109" s="169"/>
      <c r="FA109" s="164"/>
      <c r="FB109" s="169"/>
      <c r="FC109" s="169"/>
      <c r="FD109" s="164"/>
    </row>
    <row r="110" spans="1:160">
      <c r="A110" s="162" t="s">
        <v>326</v>
      </c>
      <c r="B110" s="163">
        <v>2706</v>
      </c>
      <c r="C110" s="162" t="s">
        <v>132</v>
      </c>
      <c r="D110" s="162" t="s">
        <v>404</v>
      </c>
      <c r="E110" s="162" t="s">
        <v>415</v>
      </c>
      <c r="F110" s="162" t="s">
        <v>329</v>
      </c>
      <c r="G110" s="162" t="s">
        <v>330</v>
      </c>
      <c r="H110" s="162" t="s">
        <v>331</v>
      </c>
      <c r="I110" s="163">
        <v>204</v>
      </c>
      <c r="J110" s="163">
        <v>1902</v>
      </c>
      <c r="K110" s="163">
        <v>9.3235294117647065</v>
      </c>
      <c r="L110" s="162" t="s">
        <v>333</v>
      </c>
      <c r="M110" s="167"/>
      <c r="N110" s="167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7"/>
      <c r="Z110" s="167"/>
      <c r="AA110" s="164"/>
      <c r="AB110" s="164"/>
      <c r="AC110" s="167"/>
      <c r="AD110" s="167"/>
      <c r="AE110" s="167"/>
      <c r="AF110" s="167"/>
      <c r="AG110" s="164"/>
      <c r="AH110" s="164"/>
      <c r="AI110" s="165">
        <v>2.2000000000000001E-4</v>
      </c>
      <c r="AJ110" s="165">
        <v>2.0511764705882355E-3</v>
      </c>
      <c r="AK110" s="274">
        <v>2.2000000000000001E-4</v>
      </c>
      <c r="AL110" s="163">
        <v>2.0511764705882355E-3</v>
      </c>
      <c r="AM110" s="167"/>
      <c r="AN110" s="167"/>
      <c r="AO110" s="164"/>
      <c r="AP110" s="164"/>
      <c r="AQ110" s="165">
        <v>1.3533333333333333E-4</v>
      </c>
      <c r="AR110" s="165">
        <v>1.2617843137254902E-3</v>
      </c>
      <c r="AS110" s="248">
        <v>1.3533333333333333E-4</v>
      </c>
      <c r="AT110" s="248">
        <v>1.2617843137254902E-3</v>
      </c>
      <c r="AU110" s="167"/>
      <c r="AV110" s="167"/>
      <c r="AW110" s="165">
        <v>4.6387589212262714E-2</v>
      </c>
      <c r="AX110" s="165">
        <v>0.4324960523613906</v>
      </c>
      <c r="AY110" s="164"/>
      <c r="AZ110" s="164"/>
      <c r="BA110" s="165">
        <v>4.4413856309782805E-2</v>
      </c>
      <c r="BB110" s="165">
        <v>0.4140938955941515</v>
      </c>
      <c r="BC110" s="163">
        <v>4.4413856309782805E-2</v>
      </c>
      <c r="BD110" s="163">
        <v>0.4140938955941515</v>
      </c>
      <c r="BE110" s="162" t="s">
        <v>342</v>
      </c>
      <c r="BF110" s="162" t="s">
        <v>343</v>
      </c>
      <c r="BG110" s="166">
        <v>38882</v>
      </c>
      <c r="BH110" s="162" t="s">
        <v>334</v>
      </c>
      <c r="BI110" s="162" t="s">
        <v>358</v>
      </c>
      <c r="BJ110" s="166">
        <v>26054</v>
      </c>
      <c r="BK110" s="162" t="s">
        <v>345</v>
      </c>
      <c r="BL110" s="162" t="s">
        <v>408</v>
      </c>
      <c r="BM110" s="172">
        <v>38852</v>
      </c>
      <c r="BN110" s="162" t="s">
        <v>336</v>
      </c>
      <c r="BO110" s="162" t="s">
        <v>336</v>
      </c>
      <c r="BP110" s="164"/>
      <c r="BQ110" s="162" t="s">
        <v>336</v>
      </c>
      <c r="BR110" s="162" t="s">
        <v>336</v>
      </c>
      <c r="BS110" s="164"/>
      <c r="BT110" s="162" t="s">
        <v>336</v>
      </c>
      <c r="BU110" s="162" t="s">
        <v>336</v>
      </c>
      <c r="BV110" s="164"/>
      <c r="BW110" s="162" t="s">
        <v>336</v>
      </c>
      <c r="BX110" s="162" t="s">
        <v>336</v>
      </c>
      <c r="BY110" s="164"/>
      <c r="BZ110" s="162" t="s">
        <v>336</v>
      </c>
      <c r="CA110" s="162" t="s">
        <v>336</v>
      </c>
      <c r="CB110" s="164"/>
      <c r="CC110" s="162" t="s">
        <v>336</v>
      </c>
      <c r="CD110" s="162" t="s">
        <v>336</v>
      </c>
      <c r="CE110" s="164"/>
      <c r="CF110" s="162" t="s">
        <v>336</v>
      </c>
      <c r="CG110" s="162" t="s">
        <v>336</v>
      </c>
      <c r="CH110" s="164"/>
      <c r="CI110" s="162" t="s">
        <v>336</v>
      </c>
      <c r="CJ110" s="162" t="s">
        <v>336</v>
      </c>
      <c r="CK110" s="164"/>
      <c r="CL110" s="162" t="s">
        <v>336</v>
      </c>
      <c r="CM110" s="162" t="s">
        <v>336</v>
      </c>
      <c r="CN110" s="164"/>
      <c r="CO110" s="164"/>
      <c r="CP110" s="164"/>
      <c r="CS110" s="46"/>
      <c r="CT110" s="46"/>
      <c r="CY110" s="46"/>
      <c r="CZ110" s="46"/>
      <c r="DE110" s="46"/>
      <c r="DF110" s="46"/>
      <c r="DU110" s="46"/>
      <c r="DV110" s="46"/>
      <c r="DX110" s="46"/>
      <c r="DY110" s="46"/>
      <c r="EA110" s="46"/>
      <c r="EB110" s="46"/>
      <c r="ED110" s="46"/>
      <c r="EE110" s="46"/>
      <c r="EG110" s="46"/>
      <c r="EH110" s="46"/>
      <c r="EJ110" s="46"/>
      <c r="EK110" s="46"/>
      <c r="EM110" s="46"/>
      <c r="EN110" s="46"/>
      <c r="EP110" s="46"/>
      <c r="EQ110" s="46"/>
      <c r="ES110" s="46"/>
      <c r="ET110" s="46"/>
      <c r="EV110" s="46"/>
      <c r="EW110" s="46"/>
      <c r="EY110" s="46"/>
      <c r="EZ110" s="46"/>
      <c r="FB110" s="46"/>
      <c r="FC110" s="46"/>
    </row>
    <row r="111" spans="1:160">
      <c r="A111" s="162" t="s">
        <v>326</v>
      </c>
      <c r="B111" s="163">
        <v>6139</v>
      </c>
      <c r="C111" s="162" t="s">
        <v>129</v>
      </c>
      <c r="D111" s="162" t="s">
        <v>368</v>
      </c>
      <c r="E111" s="162" t="s">
        <v>579</v>
      </c>
      <c r="F111" s="162" t="s">
        <v>339</v>
      </c>
      <c r="G111" s="162" t="s">
        <v>330</v>
      </c>
      <c r="H111" s="162" t="s">
        <v>393</v>
      </c>
      <c r="I111" s="163">
        <v>558</v>
      </c>
      <c r="J111" s="163">
        <v>5156</v>
      </c>
      <c r="K111" s="163">
        <v>9.2401433691756267</v>
      </c>
      <c r="L111" s="162" t="s">
        <v>341</v>
      </c>
      <c r="M111" s="163">
        <v>2.013129439649609E-3</v>
      </c>
      <c r="N111" s="163">
        <v>5.5315872073265016E-3</v>
      </c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3">
        <v>2.2433333333333333E-4</v>
      </c>
      <c r="Z111" s="163">
        <v>2.0728721624850657E-3</v>
      </c>
      <c r="AA111" s="164"/>
      <c r="AB111" s="164"/>
      <c r="AC111" s="163">
        <v>2.2433333333333333E-4</v>
      </c>
      <c r="AD111" s="163">
        <v>2.0728721624850657E-3</v>
      </c>
      <c r="AE111" s="165">
        <v>1.9444687992610377E-4</v>
      </c>
      <c r="AF111" s="165">
        <v>1.7967170482060771E-3</v>
      </c>
      <c r="AG111" s="167"/>
      <c r="AH111" s="167"/>
      <c r="AI111" s="164"/>
      <c r="AJ111" s="164"/>
      <c r="AK111" s="274">
        <v>1.9444687992610377E-4</v>
      </c>
      <c r="AL111" s="163">
        <v>1.7967170482060771E-3</v>
      </c>
      <c r="AM111" s="165">
        <v>1.3660983948181969E-4</v>
      </c>
      <c r="AN111" s="165">
        <v>1.2622945024520829E-3</v>
      </c>
      <c r="AO111" s="167"/>
      <c r="AP111" s="167"/>
      <c r="AQ111" s="164"/>
      <c r="AR111" s="164"/>
      <c r="AS111" s="248">
        <v>1.3660983948181969E-4</v>
      </c>
      <c r="AT111" s="248">
        <v>1.2622945024520829E-3</v>
      </c>
      <c r="AU111" s="163">
        <v>0.47975000000000007</v>
      </c>
      <c r="AV111" s="163">
        <v>4.4329587813620073</v>
      </c>
      <c r="AW111" s="164"/>
      <c r="AX111" s="164"/>
      <c r="AY111" s="164"/>
      <c r="AZ111" s="164"/>
      <c r="BA111" s="164"/>
      <c r="BB111" s="164"/>
      <c r="BC111" s="163">
        <v>0.47975000000000007</v>
      </c>
      <c r="BD111" s="163">
        <v>4.4329587813620073</v>
      </c>
      <c r="BE111" s="162" t="s">
        <v>334</v>
      </c>
      <c r="BF111" s="162" t="s">
        <v>387</v>
      </c>
      <c r="BG111" s="166">
        <v>28185</v>
      </c>
      <c r="BH111" s="162" t="s">
        <v>336</v>
      </c>
      <c r="BI111" s="162" t="s">
        <v>336</v>
      </c>
      <c r="BJ111" s="167"/>
      <c r="BK111" s="162" t="s">
        <v>336</v>
      </c>
      <c r="BL111" s="162" t="s">
        <v>336</v>
      </c>
      <c r="BM111" s="164"/>
      <c r="BN111" s="162" t="s">
        <v>336</v>
      </c>
      <c r="BO111" s="162" t="s">
        <v>336</v>
      </c>
      <c r="BP111" s="164"/>
      <c r="BQ111" s="162" t="s">
        <v>336</v>
      </c>
      <c r="BR111" s="162" t="s">
        <v>336</v>
      </c>
      <c r="BS111" s="164"/>
      <c r="BT111" s="162" t="s">
        <v>336</v>
      </c>
      <c r="BU111" s="162" t="s">
        <v>336</v>
      </c>
      <c r="BV111" s="164"/>
      <c r="BW111" s="162" t="s">
        <v>336</v>
      </c>
      <c r="BX111" s="162" t="s">
        <v>336</v>
      </c>
      <c r="BY111" s="164"/>
      <c r="BZ111" s="162" t="s">
        <v>336</v>
      </c>
      <c r="CA111" s="162" t="s">
        <v>336</v>
      </c>
      <c r="CB111" s="164"/>
      <c r="CC111" s="162" t="s">
        <v>336</v>
      </c>
      <c r="CD111" s="162" t="s">
        <v>336</v>
      </c>
      <c r="CE111" s="164"/>
      <c r="CF111" s="162" t="s">
        <v>336</v>
      </c>
      <c r="CG111" s="162" t="s">
        <v>336</v>
      </c>
      <c r="CH111" s="164"/>
      <c r="CI111" s="162" t="s">
        <v>336</v>
      </c>
      <c r="CJ111" s="162" t="s">
        <v>336</v>
      </c>
      <c r="CK111" s="164"/>
      <c r="CL111" s="162" t="s">
        <v>336</v>
      </c>
      <c r="CM111" s="162" t="s">
        <v>336</v>
      </c>
      <c r="CN111" s="164"/>
    </row>
    <row r="112" spans="1:160">
      <c r="A112" s="162" t="s">
        <v>326</v>
      </c>
      <c r="B112" s="163">
        <v>3399</v>
      </c>
      <c r="C112" s="162" t="s">
        <v>149</v>
      </c>
      <c r="D112" s="162" t="s">
        <v>506</v>
      </c>
      <c r="E112" s="162" t="s">
        <v>329</v>
      </c>
      <c r="F112" s="162" t="s">
        <v>329</v>
      </c>
      <c r="G112" s="162" t="s">
        <v>330</v>
      </c>
      <c r="H112" s="162" t="s">
        <v>393</v>
      </c>
      <c r="I112" s="163">
        <v>1300</v>
      </c>
      <c r="J112" s="163">
        <v>14130</v>
      </c>
      <c r="K112" s="163">
        <v>10.86923076923077</v>
      </c>
      <c r="L112" s="162" t="s">
        <v>333</v>
      </c>
      <c r="M112" s="163">
        <v>0.15389517773628802</v>
      </c>
      <c r="N112" s="163">
        <v>7.6210478333875358E-3</v>
      </c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3">
        <v>6.8666666666666678E-5</v>
      </c>
      <c r="Z112" s="163">
        <v>7.4635384615384626E-4</v>
      </c>
      <c r="AA112" s="164"/>
      <c r="AB112" s="164"/>
      <c r="AC112" s="163">
        <v>6.8666666666666678E-5</v>
      </c>
      <c r="AD112" s="163">
        <v>7.4635384615384626E-4</v>
      </c>
      <c r="AE112" s="163">
        <v>3.347070960925836E-4</v>
      </c>
      <c r="AF112" s="163">
        <v>3.6380086675293897E-3</v>
      </c>
      <c r="AG112" s="164"/>
      <c r="AH112" s="164"/>
      <c r="AI112" s="164"/>
      <c r="AJ112" s="164"/>
      <c r="AK112" s="274">
        <v>3.347070960925836E-4</v>
      </c>
      <c r="AL112" s="163">
        <v>3.6380086675293897E-3</v>
      </c>
      <c r="AM112" s="163">
        <v>1.3822999560547607E-4</v>
      </c>
      <c r="AN112" s="163">
        <v>1.5024537214656745E-3</v>
      </c>
      <c r="AO112" s="164"/>
      <c r="AP112" s="164"/>
      <c r="AQ112" s="164"/>
      <c r="AR112" s="164"/>
      <c r="AS112" s="248">
        <v>1.3822999560547607E-4</v>
      </c>
      <c r="AT112" s="248">
        <v>1.5024537214656745E-3</v>
      </c>
      <c r="AU112" s="164"/>
      <c r="AV112" s="164"/>
      <c r="AW112" s="163">
        <v>0.20865998783620629</v>
      </c>
      <c r="AX112" s="163">
        <v>2.2679735600966113</v>
      </c>
      <c r="AY112" s="164"/>
      <c r="AZ112" s="164"/>
      <c r="BA112" s="167"/>
      <c r="BB112" s="167"/>
      <c r="BC112" s="163">
        <v>0.20865998783620629</v>
      </c>
      <c r="BD112" s="163">
        <v>2.2679735600966113</v>
      </c>
      <c r="BE112" s="162" t="s">
        <v>342</v>
      </c>
      <c r="BF112" s="162" t="s">
        <v>343</v>
      </c>
      <c r="BG112" s="166">
        <v>38108</v>
      </c>
      <c r="BH112" s="162" t="s">
        <v>364</v>
      </c>
      <c r="BI112" s="162" t="s">
        <v>538</v>
      </c>
      <c r="BJ112" s="166">
        <v>39022</v>
      </c>
      <c r="BK112" s="162" t="s">
        <v>334</v>
      </c>
      <c r="BL112" s="162" t="s">
        <v>358</v>
      </c>
      <c r="BM112" s="172">
        <v>30103</v>
      </c>
      <c r="BN112" s="162" t="s">
        <v>345</v>
      </c>
      <c r="BO112" s="162" t="s">
        <v>363</v>
      </c>
      <c r="BP112" s="172">
        <v>34700</v>
      </c>
      <c r="BQ112" s="162" t="s">
        <v>336</v>
      </c>
      <c r="BR112" s="162" t="s">
        <v>336</v>
      </c>
      <c r="BS112" s="164"/>
      <c r="BT112" s="162" t="s">
        <v>336</v>
      </c>
      <c r="BU112" s="162" t="s">
        <v>336</v>
      </c>
      <c r="BV112" s="164"/>
      <c r="BW112" s="162" t="s">
        <v>336</v>
      </c>
      <c r="BX112" s="162" t="s">
        <v>336</v>
      </c>
      <c r="BY112" s="164"/>
      <c r="BZ112" s="162" t="s">
        <v>336</v>
      </c>
      <c r="CA112" s="162" t="s">
        <v>336</v>
      </c>
      <c r="CB112" s="164"/>
      <c r="CC112" s="162" t="s">
        <v>336</v>
      </c>
      <c r="CD112" s="162" t="s">
        <v>336</v>
      </c>
      <c r="CE112" s="164"/>
      <c r="CF112" s="162" t="s">
        <v>336</v>
      </c>
      <c r="CG112" s="162" t="s">
        <v>336</v>
      </c>
      <c r="CH112" s="164"/>
      <c r="CI112" s="162" t="s">
        <v>336</v>
      </c>
      <c r="CJ112" s="162" t="s">
        <v>336</v>
      </c>
      <c r="CK112" s="164"/>
      <c r="CL112" s="162" t="s">
        <v>336</v>
      </c>
      <c r="CM112" s="162" t="s">
        <v>336</v>
      </c>
      <c r="CN112" s="164"/>
      <c r="CO112" s="164"/>
      <c r="CP112" s="164"/>
    </row>
    <row r="113" spans="1:188">
      <c r="A113" s="162" t="s">
        <v>326</v>
      </c>
      <c r="B113" s="163">
        <v>6076</v>
      </c>
      <c r="C113" s="162" t="s">
        <v>94</v>
      </c>
      <c r="D113" s="162" t="s">
        <v>416</v>
      </c>
      <c r="E113" s="162" t="s">
        <v>417</v>
      </c>
      <c r="F113" s="162" t="s">
        <v>374</v>
      </c>
      <c r="G113" s="162" t="s">
        <v>330</v>
      </c>
      <c r="H113" s="162" t="s">
        <v>350</v>
      </c>
      <c r="I113" s="163">
        <v>805</v>
      </c>
      <c r="J113" s="163">
        <v>7573</v>
      </c>
      <c r="K113" s="163">
        <v>9.4074534161490675</v>
      </c>
      <c r="L113" s="162" t="s">
        <v>341</v>
      </c>
      <c r="M113" s="165">
        <v>1.0490130073157864E-2</v>
      </c>
      <c r="N113" s="165">
        <v>5.1551847848419199E-3</v>
      </c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5">
        <v>2.2085208191000002E-5</v>
      </c>
      <c r="Z113" s="165">
        <v>2.0776556724278633E-4</v>
      </c>
      <c r="AA113" s="164"/>
      <c r="AB113" s="164"/>
      <c r="AC113" s="165">
        <v>2.2085208191000002E-5</v>
      </c>
      <c r="AD113" s="165">
        <v>2.0776556724278633E-4</v>
      </c>
      <c r="AE113" s="165">
        <v>6.2094025539701585E-5</v>
      </c>
      <c r="AF113" s="165">
        <v>5.8414665268591314E-4</v>
      </c>
      <c r="AG113" s="164"/>
      <c r="AH113" s="164"/>
      <c r="AI113" s="164"/>
      <c r="AJ113" s="164"/>
      <c r="AK113" s="273">
        <v>6.2094025539701585E-5</v>
      </c>
      <c r="AL113" s="165">
        <v>5.8414665268591314E-4</v>
      </c>
      <c r="AM113" s="165">
        <v>1.4115205326849714E-4</v>
      </c>
      <c r="AN113" s="165">
        <v>1.3278813657171785E-3</v>
      </c>
      <c r="AO113" s="164"/>
      <c r="AP113" s="164"/>
      <c r="AQ113" s="164"/>
      <c r="AR113" s="164"/>
      <c r="AS113" s="247">
        <v>1.4115205326849714E-4</v>
      </c>
      <c r="AT113" s="247">
        <v>1.3278813657171785E-3</v>
      </c>
      <c r="AU113" s="164"/>
      <c r="AV113" s="164"/>
      <c r="AW113" s="165">
        <v>4.5223791369981094E-2</v>
      </c>
      <c r="AX113" s="165">
        <v>0.42544071061474137</v>
      </c>
      <c r="AY113" s="164"/>
      <c r="AZ113" s="164"/>
      <c r="BA113" s="167"/>
      <c r="BB113" s="167"/>
      <c r="BC113" s="163">
        <v>4.5223791369981094E-2</v>
      </c>
      <c r="BD113" s="163">
        <v>0.42544071061474137</v>
      </c>
      <c r="BE113" s="162" t="s">
        <v>364</v>
      </c>
      <c r="BF113" s="162" t="s">
        <v>370</v>
      </c>
      <c r="BG113" s="166">
        <v>40148</v>
      </c>
      <c r="BH113" s="162" t="s">
        <v>345</v>
      </c>
      <c r="BI113" s="162" t="s">
        <v>377</v>
      </c>
      <c r="BJ113" s="166">
        <v>30682</v>
      </c>
      <c r="BK113" s="162" t="s">
        <v>334</v>
      </c>
      <c r="BL113" s="162" t="s">
        <v>418</v>
      </c>
      <c r="BM113" s="172">
        <v>30682</v>
      </c>
      <c r="BN113" s="162" t="s">
        <v>336</v>
      </c>
      <c r="BO113" s="162" t="s">
        <v>336</v>
      </c>
      <c r="BP113" s="164"/>
      <c r="BQ113" s="162" t="s">
        <v>336</v>
      </c>
      <c r="BR113" s="162" t="s">
        <v>336</v>
      </c>
      <c r="BS113" s="164"/>
      <c r="BT113" s="162" t="s">
        <v>336</v>
      </c>
      <c r="BU113" s="162" t="s">
        <v>336</v>
      </c>
      <c r="BV113" s="164"/>
      <c r="BW113" s="162" t="s">
        <v>336</v>
      </c>
      <c r="BX113" s="162" t="s">
        <v>336</v>
      </c>
      <c r="BY113" s="164"/>
      <c r="BZ113" s="162" t="s">
        <v>336</v>
      </c>
      <c r="CA113" s="162" t="s">
        <v>336</v>
      </c>
      <c r="CB113" s="164"/>
      <c r="CC113" s="162" t="s">
        <v>336</v>
      </c>
      <c r="CD113" s="162" t="s">
        <v>336</v>
      </c>
      <c r="CE113" s="164"/>
      <c r="CF113" s="162" t="s">
        <v>336</v>
      </c>
      <c r="CG113" s="162" t="s">
        <v>336</v>
      </c>
      <c r="CH113" s="164"/>
      <c r="CI113" s="162" t="s">
        <v>336</v>
      </c>
      <c r="CJ113" s="162" t="s">
        <v>336</v>
      </c>
      <c r="CK113" s="164"/>
      <c r="CL113" s="162" t="s">
        <v>336</v>
      </c>
      <c r="CM113" s="162" t="s">
        <v>336</v>
      </c>
      <c r="CN113" s="164"/>
    </row>
    <row r="114" spans="1:188">
      <c r="A114" s="162" t="s">
        <v>326</v>
      </c>
      <c r="B114" s="163">
        <v>1082</v>
      </c>
      <c r="C114" s="162" t="s">
        <v>88</v>
      </c>
      <c r="D114" s="162" t="s">
        <v>410</v>
      </c>
      <c r="E114" s="162" t="s">
        <v>374</v>
      </c>
      <c r="F114" s="162" t="s">
        <v>374</v>
      </c>
      <c r="G114" s="162" t="s">
        <v>330</v>
      </c>
      <c r="H114" s="162" t="s">
        <v>361</v>
      </c>
      <c r="I114" s="163">
        <v>765</v>
      </c>
      <c r="J114" s="163">
        <v>7700</v>
      </c>
      <c r="K114" s="163">
        <v>10.065359477124183</v>
      </c>
      <c r="L114" s="162" t="s">
        <v>336</v>
      </c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3">
        <v>1.1E-4</v>
      </c>
      <c r="AJ114" s="163">
        <v>1.1071895424836602E-3</v>
      </c>
      <c r="AK114" s="274">
        <v>1.1E-4</v>
      </c>
      <c r="AL114" s="163">
        <v>1.1071895424836602E-3</v>
      </c>
      <c r="AM114" s="164"/>
      <c r="AN114" s="164"/>
      <c r="AO114" s="164"/>
      <c r="AP114" s="164"/>
      <c r="AQ114" s="165">
        <v>1.4200000000000001E-4</v>
      </c>
      <c r="AR114" s="165">
        <v>1.4292810457516339E-3</v>
      </c>
      <c r="AS114" s="247">
        <v>1.4200000000000001E-4</v>
      </c>
      <c r="AT114" s="247">
        <v>1.4292810457516339E-3</v>
      </c>
      <c r="AU114" s="164"/>
      <c r="AV114" s="164"/>
      <c r="AW114" s="164"/>
      <c r="AX114" s="164"/>
      <c r="AY114" s="164"/>
      <c r="AZ114" s="164"/>
      <c r="BA114" s="167"/>
      <c r="BB114" s="167"/>
      <c r="BC114" s="167"/>
      <c r="BD114" s="167"/>
      <c r="BE114" s="162" t="s">
        <v>345</v>
      </c>
      <c r="BF114" s="162" t="s">
        <v>371</v>
      </c>
      <c r="BG114" s="166">
        <v>39934</v>
      </c>
      <c r="BH114" s="162" t="s">
        <v>334</v>
      </c>
      <c r="BI114" s="162" t="s">
        <v>362</v>
      </c>
      <c r="BJ114" s="166">
        <v>39934</v>
      </c>
      <c r="BK114" s="162" t="s">
        <v>336</v>
      </c>
      <c r="BL114" s="162" t="s">
        <v>336</v>
      </c>
      <c r="BM114" s="164"/>
      <c r="BN114" s="162" t="s">
        <v>336</v>
      </c>
      <c r="BO114" s="162" t="s">
        <v>336</v>
      </c>
      <c r="BP114" s="164"/>
      <c r="BQ114" s="162" t="s">
        <v>336</v>
      </c>
      <c r="BR114" s="162" t="s">
        <v>336</v>
      </c>
      <c r="BS114" s="164"/>
      <c r="BT114" s="162" t="s">
        <v>336</v>
      </c>
      <c r="BU114" s="162" t="s">
        <v>336</v>
      </c>
      <c r="BV114" s="164"/>
      <c r="BW114" s="162" t="s">
        <v>336</v>
      </c>
      <c r="BX114" s="162" t="s">
        <v>336</v>
      </c>
      <c r="BY114" s="164"/>
      <c r="BZ114" s="162" t="s">
        <v>336</v>
      </c>
      <c r="CA114" s="162" t="s">
        <v>336</v>
      </c>
      <c r="CB114" s="164"/>
      <c r="CC114" s="162" t="s">
        <v>336</v>
      </c>
      <c r="CD114" s="162" t="s">
        <v>336</v>
      </c>
      <c r="CE114" s="164"/>
      <c r="CF114" s="162" t="s">
        <v>336</v>
      </c>
      <c r="CG114" s="162" t="s">
        <v>336</v>
      </c>
      <c r="CH114" s="164"/>
      <c r="CI114" s="162" t="s">
        <v>336</v>
      </c>
      <c r="CJ114" s="162" t="s">
        <v>336</v>
      </c>
      <c r="CK114" s="164"/>
      <c r="CL114" s="162" t="s">
        <v>336</v>
      </c>
      <c r="CM114" s="162" t="s">
        <v>336</v>
      </c>
      <c r="CN114" s="164"/>
      <c r="CS114" s="46"/>
      <c r="CT114" s="46"/>
      <c r="CY114" s="46"/>
      <c r="CZ114" s="46"/>
      <c r="DE114" s="46"/>
      <c r="DF114" s="46"/>
      <c r="DU114" s="46"/>
      <c r="DV114" s="46"/>
      <c r="DW114" s="46"/>
      <c r="DX114" s="46"/>
      <c r="DY114" s="46"/>
      <c r="EA114" s="46"/>
      <c r="EB114" s="46"/>
      <c r="ED114" s="46"/>
      <c r="EE114" s="46"/>
      <c r="EG114" s="46"/>
      <c r="EH114" s="46"/>
      <c r="EJ114" s="46"/>
      <c r="EK114" s="46"/>
      <c r="EM114" s="46"/>
      <c r="EN114" s="46"/>
      <c r="EP114" s="46"/>
      <c r="EQ114" s="46"/>
      <c r="ES114" s="46"/>
      <c r="ET114" s="46"/>
      <c r="EV114" s="46"/>
      <c r="EW114" s="46"/>
      <c r="EY114" s="46"/>
      <c r="EZ114" s="46"/>
      <c r="FB114" s="46"/>
      <c r="FC114" s="46"/>
    </row>
    <row r="115" spans="1:188">
      <c r="A115" s="162" t="s">
        <v>326</v>
      </c>
      <c r="B115" s="163">
        <v>3399</v>
      </c>
      <c r="C115" s="162" t="s">
        <v>149</v>
      </c>
      <c r="D115" s="162" t="s">
        <v>506</v>
      </c>
      <c r="E115" s="162" t="s">
        <v>339</v>
      </c>
      <c r="F115" s="162" t="s">
        <v>339</v>
      </c>
      <c r="G115" s="162" t="s">
        <v>330</v>
      </c>
      <c r="H115" s="162" t="s">
        <v>393</v>
      </c>
      <c r="I115" s="163">
        <v>1300</v>
      </c>
      <c r="J115" s="163">
        <v>14130</v>
      </c>
      <c r="K115" s="163">
        <v>10.86923076923077</v>
      </c>
      <c r="L115" s="162" t="s">
        <v>333</v>
      </c>
      <c r="M115" s="165">
        <v>0.14679169550493079</v>
      </c>
      <c r="N115" s="165">
        <v>6.2029435535869365E-3</v>
      </c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5">
        <v>7.3666666666666677E-5</v>
      </c>
      <c r="Z115" s="165">
        <v>8.0070000000000011E-4</v>
      </c>
      <c r="AA115" s="164"/>
      <c r="AB115" s="164"/>
      <c r="AC115" s="165">
        <v>7.3666666666666677E-5</v>
      </c>
      <c r="AD115" s="165">
        <v>8.0070000000000011E-4</v>
      </c>
      <c r="AE115" s="165">
        <v>3.1666490950349062E-4</v>
      </c>
      <c r="AF115" s="165">
        <v>3.4419039779110174E-3</v>
      </c>
      <c r="AG115" s="164"/>
      <c r="AH115" s="164"/>
      <c r="AI115" s="164"/>
      <c r="AJ115" s="164"/>
      <c r="AK115" s="273">
        <v>3.1666490950349062E-4</v>
      </c>
      <c r="AL115" s="165">
        <v>3.4419039779110174E-3</v>
      </c>
      <c r="AM115" s="165">
        <v>1.4362288528136868E-4</v>
      </c>
      <c r="AN115" s="165">
        <v>1.5610702838659534E-3</v>
      </c>
      <c r="AO115" s="164"/>
      <c r="AP115" s="164"/>
      <c r="AQ115" s="164"/>
      <c r="AR115" s="164"/>
      <c r="AS115" s="247">
        <v>1.4362288528136868E-4</v>
      </c>
      <c r="AT115" s="247">
        <v>1.5610702838659534E-3</v>
      </c>
      <c r="AU115" s="164"/>
      <c r="AV115" s="164"/>
      <c r="AW115" s="165">
        <v>0.13267855656852576</v>
      </c>
      <c r="AX115" s="165">
        <v>1.4421138494717454</v>
      </c>
      <c r="AY115" s="164"/>
      <c r="AZ115" s="164"/>
      <c r="BA115" s="167"/>
      <c r="BB115" s="167"/>
      <c r="BC115" s="163">
        <v>0.13267855656852576</v>
      </c>
      <c r="BD115" s="163">
        <v>1.4421138494717454</v>
      </c>
      <c r="BE115" s="162" t="s">
        <v>342</v>
      </c>
      <c r="BF115" s="162" t="s">
        <v>343</v>
      </c>
      <c r="BG115" s="166">
        <v>37742</v>
      </c>
      <c r="BH115" s="162" t="s">
        <v>364</v>
      </c>
      <c r="BI115" s="162" t="s">
        <v>507</v>
      </c>
      <c r="BJ115" s="166">
        <v>39022</v>
      </c>
      <c r="BK115" s="162" t="s">
        <v>334</v>
      </c>
      <c r="BL115" s="162" t="s">
        <v>358</v>
      </c>
      <c r="BM115" s="172">
        <v>30103</v>
      </c>
      <c r="BN115" s="162" t="s">
        <v>345</v>
      </c>
      <c r="BO115" s="162" t="s">
        <v>363</v>
      </c>
      <c r="BP115" s="172">
        <v>34700</v>
      </c>
      <c r="BQ115" s="162" t="s">
        <v>336</v>
      </c>
      <c r="BR115" s="162" t="s">
        <v>336</v>
      </c>
      <c r="BS115" s="164"/>
      <c r="BT115" s="162" t="s">
        <v>336</v>
      </c>
      <c r="BU115" s="162" t="s">
        <v>336</v>
      </c>
      <c r="BV115" s="164"/>
      <c r="BW115" s="162" t="s">
        <v>336</v>
      </c>
      <c r="BX115" s="162" t="s">
        <v>336</v>
      </c>
      <c r="BY115" s="164"/>
      <c r="BZ115" s="162" t="s">
        <v>336</v>
      </c>
      <c r="CA115" s="162" t="s">
        <v>336</v>
      </c>
      <c r="CB115" s="164"/>
      <c r="CC115" s="162" t="s">
        <v>336</v>
      </c>
      <c r="CD115" s="162" t="s">
        <v>336</v>
      </c>
      <c r="CE115" s="164"/>
      <c r="CF115" s="162" t="s">
        <v>336</v>
      </c>
      <c r="CG115" s="162" t="s">
        <v>336</v>
      </c>
      <c r="CH115" s="164"/>
      <c r="CI115" s="162" t="s">
        <v>336</v>
      </c>
      <c r="CJ115" s="162" t="s">
        <v>336</v>
      </c>
      <c r="CK115" s="164"/>
      <c r="CL115" s="162" t="s">
        <v>336</v>
      </c>
      <c r="CM115" s="162" t="s">
        <v>336</v>
      </c>
      <c r="CN115" s="164"/>
      <c r="CS115" s="46"/>
      <c r="CT115" s="46"/>
      <c r="CY115" s="46"/>
      <c r="CZ115" s="46"/>
      <c r="DU115" s="46"/>
      <c r="DV115" s="46"/>
      <c r="DX115" s="46"/>
      <c r="DY115" s="46"/>
      <c r="EA115" s="46"/>
      <c r="EB115" s="46"/>
      <c r="ED115" s="46"/>
      <c r="EE115" s="46"/>
      <c r="EG115" s="46"/>
      <c r="EH115" s="46"/>
      <c r="EJ115" s="46"/>
      <c r="EK115" s="46"/>
      <c r="EM115" s="46"/>
      <c r="EN115" s="46"/>
      <c r="EP115" s="46"/>
      <c r="EQ115" s="46"/>
      <c r="ES115" s="46"/>
      <c r="ET115" s="46"/>
      <c r="EV115" s="46"/>
      <c r="EW115" s="46"/>
      <c r="EY115" s="46"/>
      <c r="EZ115" s="46"/>
      <c r="FB115" s="46"/>
      <c r="FC115" s="46"/>
    </row>
    <row r="116" spans="1:188">
      <c r="A116" s="162" t="s">
        <v>326</v>
      </c>
      <c r="B116" s="163">
        <v>10771</v>
      </c>
      <c r="C116" s="162" t="s">
        <v>114</v>
      </c>
      <c r="D116" s="162" t="s">
        <v>396</v>
      </c>
      <c r="E116" s="162" t="s">
        <v>431</v>
      </c>
      <c r="F116" s="162" t="s">
        <v>115</v>
      </c>
      <c r="G116" s="162" t="s">
        <v>330</v>
      </c>
      <c r="H116" s="162" t="s">
        <v>432</v>
      </c>
      <c r="I116" s="163">
        <v>34</v>
      </c>
      <c r="J116" s="163">
        <v>433</v>
      </c>
      <c r="K116" s="163">
        <v>12.735294117647058</v>
      </c>
      <c r="L116" s="162" t="s">
        <v>333</v>
      </c>
      <c r="M116" s="165">
        <v>0.10466666666666666</v>
      </c>
      <c r="N116" s="165">
        <v>3.5666666666666668E-3</v>
      </c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5">
        <v>8.7433333333333341E-4</v>
      </c>
      <c r="Z116" s="165">
        <v>1.0993455882352943E-2</v>
      </c>
      <c r="AA116" s="164"/>
      <c r="AB116" s="164"/>
      <c r="AC116" s="165">
        <v>8.7433333333333341E-4</v>
      </c>
      <c r="AD116" s="165">
        <v>1.0993455882352943E-2</v>
      </c>
      <c r="AE116" s="165">
        <v>1.4673365595685493E-4</v>
      </c>
      <c r="AF116" s="165">
        <v>1.8449599388692789E-3</v>
      </c>
      <c r="AG116" s="164"/>
      <c r="AH116" s="164"/>
      <c r="AI116" s="164"/>
      <c r="AJ116" s="164"/>
      <c r="AK116" s="273">
        <v>1.4673365595685493E-4</v>
      </c>
      <c r="AL116" s="165">
        <v>1.8449599388692789E-3</v>
      </c>
      <c r="AM116" s="165">
        <v>1.4607556438470611E-4</v>
      </c>
      <c r="AN116" s="165">
        <v>1.8366854051312313E-3</v>
      </c>
      <c r="AO116" s="164"/>
      <c r="AP116" s="164"/>
      <c r="AQ116" s="164"/>
      <c r="AR116" s="164"/>
      <c r="AS116" s="247">
        <v>1.4607556438470611E-4</v>
      </c>
      <c r="AT116" s="247">
        <v>1.8366854051312313E-3</v>
      </c>
      <c r="AU116" s="167"/>
      <c r="AV116" s="167"/>
      <c r="AW116" s="165">
        <v>4.6314954747983493E-2</v>
      </c>
      <c r="AX116" s="165">
        <v>0.58234244572832194</v>
      </c>
      <c r="AY116" s="164"/>
      <c r="AZ116" s="164"/>
      <c r="BA116" s="164"/>
      <c r="BB116" s="164"/>
      <c r="BC116" s="163">
        <v>4.6314954747983493E-2</v>
      </c>
      <c r="BD116" s="163">
        <v>0.58234244572832194</v>
      </c>
      <c r="BE116" s="162" t="s">
        <v>342</v>
      </c>
      <c r="BF116" s="162" t="s">
        <v>357</v>
      </c>
      <c r="BG116" s="166">
        <v>33695</v>
      </c>
      <c r="BH116" s="162" t="s">
        <v>342</v>
      </c>
      <c r="BI116" s="162" t="s">
        <v>357</v>
      </c>
      <c r="BJ116" s="172">
        <v>33695</v>
      </c>
      <c r="BK116" s="162" t="s">
        <v>334</v>
      </c>
      <c r="BL116" s="162" t="s">
        <v>433</v>
      </c>
      <c r="BM116" s="166">
        <v>33695</v>
      </c>
      <c r="BN116" s="162" t="s">
        <v>334</v>
      </c>
      <c r="BO116" s="162" t="s">
        <v>433</v>
      </c>
      <c r="BP116" s="166">
        <v>33695</v>
      </c>
      <c r="BQ116" s="162" t="s">
        <v>345</v>
      </c>
      <c r="BR116" s="162" t="s">
        <v>352</v>
      </c>
      <c r="BS116" s="172">
        <v>33695</v>
      </c>
      <c r="BT116" s="162" t="s">
        <v>345</v>
      </c>
      <c r="BU116" s="162" t="s">
        <v>352</v>
      </c>
      <c r="BV116" s="172">
        <v>33695</v>
      </c>
      <c r="BW116" s="162" t="s">
        <v>334</v>
      </c>
      <c r="BX116" s="162" t="s">
        <v>362</v>
      </c>
      <c r="BY116" s="172">
        <v>33695</v>
      </c>
      <c r="BZ116" s="162" t="s">
        <v>334</v>
      </c>
      <c r="CA116" s="162" t="s">
        <v>362</v>
      </c>
      <c r="CB116" s="172">
        <v>33695</v>
      </c>
      <c r="CC116" s="162" t="s">
        <v>336</v>
      </c>
      <c r="CD116" s="162" t="s">
        <v>336</v>
      </c>
      <c r="CE116" s="164"/>
      <c r="CF116" s="162" t="s">
        <v>336</v>
      </c>
      <c r="CG116" s="162" t="s">
        <v>336</v>
      </c>
      <c r="CH116" s="164"/>
      <c r="CI116" s="162" t="s">
        <v>336</v>
      </c>
      <c r="CJ116" s="162" t="s">
        <v>336</v>
      </c>
      <c r="CK116" s="164"/>
      <c r="CL116" s="162" t="s">
        <v>336</v>
      </c>
      <c r="CM116" s="162" t="s">
        <v>336</v>
      </c>
      <c r="CN116" s="164"/>
      <c r="CQ116" s="164"/>
      <c r="CR116" s="164"/>
      <c r="CS116" s="170"/>
      <c r="CT116" s="170"/>
      <c r="CU116" s="164"/>
      <c r="CV116" s="164"/>
      <c r="CW116" s="164"/>
      <c r="CX116" s="164"/>
      <c r="CY116" s="170"/>
      <c r="CZ116" s="170"/>
      <c r="DA116" s="164"/>
      <c r="DB116" s="164"/>
      <c r="DC116" s="164"/>
      <c r="DD116" s="164"/>
      <c r="DE116" s="170"/>
      <c r="DF116" s="170"/>
      <c r="DG116" s="164"/>
      <c r="DH116" s="164"/>
      <c r="DI116" s="164"/>
      <c r="DJ116" s="164"/>
      <c r="DK116" s="164"/>
      <c r="DL116" s="164"/>
      <c r="DM116" s="164"/>
      <c r="DN116" s="164"/>
      <c r="DO116" s="164"/>
      <c r="DP116" s="164"/>
      <c r="DQ116" s="164"/>
      <c r="DR116" s="164"/>
      <c r="DS116" s="164"/>
      <c r="DT116" s="164"/>
      <c r="DU116" s="169"/>
      <c r="DV116" s="169"/>
      <c r="DW116" s="170"/>
      <c r="DX116" s="169"/>
      <c r="DY116" s="169"/>
      <c r="DZ116" s="164"/>
      <c r="EA116" s="169"/>
      <c r="EB116" s="169"/>
      <c r="EC116" s="164"/>
      <c r="ED116" s="169"/>
      <c r="EE116" s="169"/>
      <c r="EF116" s="164"/>
      <c r="EG116" s="169"/>
      <c r="EH116" s="169"/>
      <c r="EI116" s="164"/>
      <c r="EJ116" s="169"/>
      <c r="EK116" s="169"/>
      <c r="EL116" s="164"/>
      <c r="EM116" s="169"/>
      <c r="EN116" s="169"/>
      <c r="EO116" s="164"/>
      <c r="EP116" s="169"/>
      <c r="EQ116" s="169"/>
      <c r="ER116" s="164"/>
      <c r="ES116" s="169"/>
      <c r="ET116" s="169"/>
      <c r="EU116" s="164"/>
      <c r="EV116" s="169"/>
      <c r="EW116" s="169"/>
      <c r="EX116" s="164"/>
      <c r="EY116" s="169"/>
      <c r="EZ116" s="169"/>
      <c r="FA116" s="164"/>
      <c r="FB116" s="169"/>
      <c r="FC116" s="169"/>
      <c r="FD116" s="164"/>
    </row>
    <row r="117" spans="1:188" s="53" customFormat="1">
      <c r="A117" s="162" t="s">
        <v>326</v>
      </c>
      <c r="B117" s="163">
        <v>10771</v>
      </c>
      <c r="C117" s="162" t="s">
        <v>114</v>
      </c>
      <c r="D117" s="162" t="s">
        <v>396</v>
      </c>
      <c r="E117" s="162" t="s">
        <v>431</v>
      </c>
      <c r="F117" s="162" t="s">
        <v>116</v>
      </c>
      <c r="G117" s="162" t="s">
        <v>330</v>
      </c>
      <c r="H117" s="162" t="s">
        <v>398</v>
      </c>
      <c r="I117" s="163">
        <v>34</v>
      </c>
      <c r="J117" s="163">
        <v>422</v>
      </c>
      <c r="K117" s="163">
        <v>12.411764705882353</v>
      </c>
      <c r="L117" s="162" t="s">
        <v>333</v>
      </c>
      <c r="M117" s="163">
        <v>0.10466666666666666</v>
      </c>
      <c r="N117" s="165">
        <v>3.5666666666666668E-3</v>
      </c>
      <c r="O117" s="167"/>
      <c r="P117" s="167"/>
      <c r="Q117" s="164"/>
      <c r="R117" s="164"/>
      <c r="S117" s="164"/>
      <c r="T117" s="164"/>
      <c r="U117" s="167"/>
      <c r="V117" s="167"/>
      <c r="W117" s="164"/>
      <c r="X117" s="164"/>
      <c r="Y117" s="163">
        <v>8.7433333333333341E-4</v>
      </c>
      <c r="Z117" s="163">
        <v>1.0993455882352943E-2</v>
      </c>
      <c r="AA117" s="164"/>
      <c r="AB117" s="164"/>
      <c r="AC117" s="163">
        <v>8.7433333333333341E-4</v>
      </c>
      <c r="AD117" s="163">
        <v>1.0993455882352943E-2</v>
      </c>
      <c r="AE117" s="163">
        <v>1.4673365595685493E-4</v>
      </c>
      <c r="AF117" s="163">
        <v>1.8449599388692789E-3</v>
      </c>
      <c r="AG117" s="167"/>
      <c r="AH117" s="167"/>
      <c r="AI117" s="167"/>
      <c r="AJ117" s="167"/>
      <c r="AK117" s="274">
        <v>1.4673365595685493E-4</v>
      </c>
      <c r="AL117" s="163">
        <v>1.8449599388692789E-3</v>
      </c>
      <c r="AM117" s="163">
        <v>1.4607556438470611E-4</v>
      </c>
      <c r="AN117" s="163">
        <v>1.8366854051312313E-3</v>
      </c>
      <c r="AO117" s="167"/>
      <c r="AP117" s="167"/>
      <c r="AQ117" s="167"/>
      <c r="AR117" s="167"/>
      <c r="AS117" s="248">
        <v>1.4607556438470611E-4</v>
      </c>
      <c r="AT117" s="248">
        <v>1.8366854051312313E-3</v>
      </c>
      <c r="AU117" s="164"/>
      <c r="AV117" s="164"/>
      <c r="AW117" s="165">
        <v>4.6314954747983493E-2</v>
      </c>
      <c r="AX117" s="165">
        <v>0.58234244572832194</v>
      </c>
      <c r="AY117" s="164"/>
      <c r="AZ117" s="164"/>
      <c r="BA117" s="167"/>
      <c r="BB117" s="167"/>
      <c r="BC117" s="163">
        <v>4.6314954747983493E-2</v>
      </c>
      <c r="BD117" s="163">
        <v>0.58234244572832194</v>
      </c>
      <c r="BE117" s="162" t="s">
        <v>342</v>
      </c>
      <c r="BF117" s="162" t="s">
        <v>357</v>
      </c>
      <c r="BG117" s="166">
        <v>33695</v>
      </c>
      <c r="BH117" s="162" t="s">
        <v>342</v>
      </c>
      <c r="BI117" s="162" t="s">
        <v>357</v>
      </c>
      <c r="BJ117" s="166">
        <v>33695</v>
      </c>
      <c r="BK117" s="162" t="s">
        <v>334</v>
      </c>
      <c r="BL117" s="162" t="s">
        <v>433</v>
      </c>
      <c r="BM117" s="166">
        <v>33695</v>
      </c>
      <c r="BN117" s="162" t="s">
        <v>334</v>
      </c>
      <c r="BO117" s="162" t="s">
        <v>433</v>
      </c>
      <c r="BP117" s="166">
        <v>33695</v>
      </c>
      <c r="BQ117" s="162" t="s">
        <v>345</v>
      </c>
      <c r="BR117" s="162" t="s">
        <v>352</v>
      </c>
      <c r="BS117" s="172">
        <v>33695</v>
      </c>
      <c r="BT117" s="162" t="s">
        <v>345</v>
      </c>
      <c r="BU117" s="162" t="s">
        <v>352</v>
      </c>
      <c r="BV117" s="172">
        <v>33695</v>
      </c>
      <c r="BW117" s="162" t="s">
        <v>334</v>
      </c>
      <c r="BX117" s="162" t="s">
        <v>362</v>
      </c>
      <c r="BY117" s="172">
        <v>33695</v>
      </c>
      <c r="BZ117" s="162" t="s">
        <v>334</v>
      </c>
      <c r="CA117" s="162" t="s">
        <v>362</v>
      </c>
      <c r="CB117" s="172">
        <v>33695</v>
      </c>
      <c r="CC117" s="162" t="s">
        <v>336</v>
      </c>
      <c r="CD117" s="162" t="s">
        <v>336</v>
      </c>
      <c r="CE117" s="164"/>
      <c r="CF117" s="162" t="s">
        <v>336</v>
      </c>
      <c r="CG117" s="162" t="s">
        <v>336</v>
      </c>
      <c r="CH117" s="164"/>
      <c r="CI117" s="162" t="s">
        <v>336</v>
      </c>
      <c r="CJ117" s="162" t="s">
        <v>336</v>
      </c>
      <c r="CK117" s="164"/>
      <c r="CL117" s="162" t="s">
        <v>336</v>
      </c>
      <c r="CM117" s="162" t="s">
        <v>336</v>
      </c>
      <c r="CN117" s="164"/>
      <c r="CO117"/>
      <c r="CP117"/>
      <c r="CQ117" s="164"/>
      <c r="CR117" s="164"/>
      <c r="CS117" s="168"/>
      <c r="CT117" s="168"/>
      <c r="CU117" s="164"/>
      <c r="CV117" s="164"/>
      <c r="CW117" s="164"/>
      <c r="CX117" s="164"/>
      <c r="CY117" s="168"/>
      <c r="CZ117" s="168"/>
      <c r="DA117" s="164"/>
      <c r="DB117" s="164"/>
      <c r="DC117" s="164"/>
      <c r="DD117" s="164"/>
      <c r="DE117" s="168"/>
      <c r="DF117" s="168"/>
      <c r="DG117" s="164"/>
      <c r="DH117" s="164"/>
      <c r="DI117" s="164"/>
      <c r="DJ117" s="164"/>
      <c r="DK117" s="165"/>
      <c r="DL117" s="165"/>
      <c r="DM117" s="164"/>
      <c r="DN117" s="164"/>
      <c r="DO117" s="164"/>
      <c r="DP117" s="164"/>
      <c r="DQ117" s="164"/>
      <c r="DR117" s="164"/>
      <c r="DS117" s="164"/>
      <c r="DT117" s="164"/>
      <c r="DU117" s="169"/>
      <c r="DV117" s="169"/>
      <c r="DW117" s="164"/>
      <c r="DX117" s="169"/>
      <c r="DY117" s="169"/>
      <c r="DZ117" s="164"/>
      <c r="EA117" s="169"/>
      <c r="EB117" s="169"/>
      <c r="EC117" s="164"/>
      <c r="ED117" s="169"/>
      <c r="EE117" s="169"/>
      <c r="EF117" s="164"/>
      <c r="EG117" s="169"/>
      <c r="EH117" s="169"/>
      <c r="EI117" s="164"/>
      <c r="EJ117" s="169"/>
      <c r="EK117" s="169"/>
      <c r="EL117" s="164"/>
      <c r="EM117" s="169"/>
      <c r="EN117" s="169"/>
      <c r="EO117" s="164"/>
      <c r="EP117" s="169"/>
      <c r="EQ117" s="169"/>
      <c r="ER117" s="164"/>
      <c r="ES117" s="169"/>
      <c r="ET117" s="169"/>
      <c r="EU117" s="164"/>
      <c r="EV117" s="169"/>
      <c r="EW117" s="169"/>
      <c r="EX117" s="164"/>
      <c r="EY117" s="169"/>
      <c r="EZ117" s="169"/>
      <c r="FA117" s="164"/>
      <c r="FB117" s="169"/>
      <c r="FC117" s="169"/>
      <c r="FD117" s="164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</row>
    <row r="118" spans="1:188">
      <c r="A118" s="162" t="s">
        <v>326</v>
      </c>
      <c r="B118" s="163">
        <v>1356</v>
      </c>
      <c r="C118" s="162" t="s">
        <v>126</v>
      </c>
      <c r="D118" s="162" t="s">
        <v>435</v>
      </c>
      <c r="E118" s="162" t="s">
        <v>544</v>
      </c>
      <c r="F118" s="162" t="s">
        <v>374</v>
      </c>
      <c r="G118" s="162" t="s">
        <v>330</v>
      </c>
      <c r="H118" s="162" t="s">
        <v>393</v>
      </c>
      <c r="I118" s="163">
        <v>525</v>
      </c>
      <c r="J118" s="163">
        <v>5868</v>
      </c>
      <c r="K118" s="163">
        <v>11.177142857142858</v>
      </c>
      <c r="L118" s="162" t="s">
        <v>333</v>
      </c>
      <c r="M118" s="165">
        <v>9.6774405101058558E-2</v>
      </c>
      <c r="N118" s="165">
        <v>6.9280591758790547E-3</v>
      </c>
      <c r="O118" s="165">
        <v>5.659605015881766E-4</v>
      </c>
      <c r="P118" s="165">
        <v>6.325821377751277E-3</v>
      </c>
      <c r="Q118" s="165">
        <v>5.9299999999999999E-4</v>
      </c>
      <c r="R118" s="165">
        <v>6.6280457142857147E-3</v>
      </c>
      <c r="S118" s="164"/>
      <c r="T118" s="164"/>
      <c r="U118" s="165">
        <v>5.659605015881766E-4</v>
      </c>
      <c r="V118" s="165">
        <v>6.325821377751277E-3</v>
      </c>
      <c r="W118" s="164"/>
      <c r="X118" s="164"/>
      <c r="Y118" s="165">
        <v>9.0000000000000008E-4</v>
      </c>
      <c r="Z118" s="165">
        <v>1.0059428571428573E-2</v>
      </c>
      <c r="AA118" s="164"/>
      <c r="AB118" s="164"/>
      <c r="AC118" s="165">
        <v>9.0000000000000008E-4</v>
      </c>
      <c r="AD118" s="165">
        <v>1.0059428571428573E-2</v>
      </c>
      <c r="AE118" s="165">
        <v>5.2655471938923583E-4</v>
      </c>
      <c r="AF118" s="165">
        <v>5.8853773207162589E-3</v>
      </c>
      <c r="AG118" s="164"/>
      <c r="AH118" s="164"/>
      <c r="AI118" s="167"/>
      <c r="AJ118" s="167"/>
      <c r="AK118" s="274">
        <v>5.2655471938923583E-4</v>
      </c>
      <c r="AL118" s="163">
        <v>5.8853773207162589E-3</v>
      </c>
      <c r="AM118" s="165">
        <v>1.4620648859912675E-4</v>
      </c>
      <c r="AN118" s="165">
        <v>1.6341708097136682E-3</v>
      </c>
      <c r="AO118" s="164"/>
      <c r="AP118" s="164"/>
      <c r="AQ118" s="164"/>
      <c r="AR118" s="164"/>
      <c r="AS118" s="247">
        <v>1.4620648859912675E-4</v>
      </c>
      <c r="AT118" s="247">
        <v>1.6341708097136682E-3</v>
      </c>
      <c r="AU118" s="165">
        <v>0.21783333333333335</v>
      </c>
      <c r="AV118" s="165">
        <v>2.4347542857142859</v>
      </c>
      <c r="AW118" s="164"/>
      <c r="AX118" s="164"/>
      <c r="AY118" s="164"/>
      <c r="AZ118" s="164"/>
      <c r="BA118" s="164"/>
      <c r="BB118" s="164"/>
      <c r="BC118" s="165">
        <v>0.21783333333333335</v>
      </c>
      <c r="BD118" s="165">
        <v>2.4347542857142859</v>
      </c>
      <c r="BE118" s="162" t="s">
        <v>364</v>
      </c>
      <c r="BF118" s="162" t="s">
        <v>480</v>
      </c>
      <c r="BG118" s="166">
        <v>39600</v>
      </c>
      <c r="BH118" s="162" t="s">
        <v>334</v>
      </c>
      <c r="BI118" s="162" t="s">
        <v>387</v>
      </c>
      <c r="BJ118" s="166">
        <v>29707</v>
      </c>
      <c r="BK118" s="162" t="s">
        <v>342</v>
      </c>
      <c r="BL118" s="162" t="s">
        <v>343</v>
      </c>
      <c r="BM118" s="166">
        <v>38108</v>
      </c>
      <c r="BN118" s="162" t="s">
        <v>364</v>
      </c>
      <c r="BO118" s="162" t="s">
        <v>480</v>
      </c>
      <c r="BP118" s="172">
        <v>39600</v>
      </c>
      <c r="BQ118" s="162" t="s">
        <v>345</v>
      </c>
      <c r="BR118" s="162" t="s">
        <v>363</v>
      </c>
      <c r="BS118" s="172">
        <v>39203</v>
      </c>
      <c r="BT118" s="162" t="s">
        <v>336</v>
      </c>
      <c r="BU118" s="162" t="s">
        <v>336</v>
      </c>
      <c r="BV118" s="164"/>
      <c r="BW118" s="162" t="s">
        <v>336</v>
      </c>
      <c r="BX118" s="162" t="s">
        <v>336</v>
      </c>
      <c r="BY118" s="164"/>
      <c r="BZ118" s="162" t="s">
        <v>336</v>
      </c>
      <c r="CA118" s="162" t="s">
        <v>336</v>
      </c>
      <c r="CB118" s="164"/>
      <c r="CC118" s="162" t="s">
        <v>336</v>
      </c>
      <c r="CD118" s="162" t="s">
        <v>336</v>
      </c>
      <c r="CE118" s="164"/>
      <c r="CF118" s="162" t="s">
        <v>336</v>
      </c>
      <c r="CG118" s="162" t="s">
        <v>336</v>
      </c>
      <c r="CH118" s="164"/>
      <c r="CI118" s="162" t="s">
        <v>336</v>
      </c>
      <c r="CJ118" s="162" t="s">
        <v>336</v>
      </c>
      <c r="CK118" s="164"/>
      <c r="CL118" s="162" t="s">
        <v>336</v>
      </c>
      <c r="CM118" s="162" t="s">
        <v>336</v>
      </c>
      <c r="CN118" s="164"/>
      <c r="CS118" s="46"/>
      <c r="CT118" s="46"/>
      <c r="CY118" s="46"/>
      <c r="CZ118" s="46"/>
      <c r="DE118" s="46"/>
      <c r="DF118" s="46"/>
      <c r="DW118" s="46"/>
    </row>
    <row r="119" spans="1:188">
      <c r="A119" s="162" t="s">
        <v>326</v>
      </c>
      <c r="B119" s="163">
        <v>6064</v>
      </c>
      <c r="C119" s="162" t="s">
        <v>158</v>
      </c>
      <c r="D119" s="162" t="s">
        <v>578</v>
      </c>
      <c r="E119" s="162" t="s">
        <v>159</v>
      </c>
      <c r="F119" s="162" t="s">
        <v>159</v>
      </c>
      <c r="G119" s="162" t="s">
        <v>330</v>
      </c>
      <c r="H119" s="162" t="s">
        <v>331</v>
      </c>
      <c r="I119" s="163">
        <v>257.39999999999998</v>
      </c>
      <c r="J119" s="163">
        <v>2433</v>
      </c>
      <c r="K119" s="163">
        <v>9.4522144522144522</v>
      </c>
      <c r="L119" s="162" t="s">
        <v>336</v>
      </c>
      <c r="M119" s="164"/>
      <c r="N119" s="164"/>
      <c r="O119" s="164"/>
      <c r="P119" s="164"/>
      <c r="Q119" s="164"/>
      <c r="R119" s="164"/>
      <c r="S119" s="165">
        <v>3.0000000000000001E-5</v>
      </c>
      <c r="T119" s="165">
        <v>2.8356643356643358E-4</v>
      </c>
      <c r="U119" s="165">
        <v>3.0000000000000001E-5</v>
      </c>
      <c r="V119" s="165">
        <v>2.8356643356643358E-4</v>
      </c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3">
        <v>4.0999999999999999E-4</v>
      </c>
      <c r="AJ119" s="163">
        <v>3.8754079254079252E-3</v>
      </c>
      <c r="AK119" s="274">
        <v>4.0999999999999999E-4</v>
      </c>
      <c r="AL119" s="163">
        <v>3.8754079254079252E-3</v>
      </c>
      <c r="AM119" s="164"/>
      <c r="AN119" s="164"/>
      <c r="AO119" s="164"/>
      <c r="AP119" s="164"/>
      <c r="AQ119" s="163">
        <v>1.4666666666666666E-4</v>
      </c>
      <c r="AR119" s="163">
        <v>1.3863247863247863E-3</v>
      </c>
      <c r="AS119" s="248">
        <v>1.4666666666666666E-4</v>
      </c>
      <c r="AT119" s="248">
        <v>1.3863247863247863E-3</v>
      </c>
      <c r="AU119" s="164"/>
      <c r="AV119" s="164"/>
      <c r="AW119" s="164"/>
      <c r="AX119" s="164"/>
      <c r="AY119" s="164"/>
      <c r="AZ119" s="164"/>
      <c r="BA119" s="167"/>
      <c r="BB119" s="167"/>
      <c r="BC119" s="167"/>
      <c r="BD119" s="167"/>
      <c r="BE119" s="162" t="s">
        <v>334</v>
      </c>
      <c r="BF119" s="162" t="s">
        <v>344</v>
      </c>
      <c r="BG119" s="166">
        <v>32143</v>
      </c>
      <c r="BH119" s="162" t="s">
        <v>336</v>
      </c>
      <c r="BI119" s="162" t="s">
        <v>336</v>
      </c>
      <c r="BJ119" s="167"/>
      <c r="BK119" s="162" t="s">
        <v>336</v>
      </c>
      <c r="BL119" s="162" t="s">
        <v>336</v>
      </c>
      <c r="BM119" s="164"/>
      <c r="BN119" s="162" t="s">
        <v>336</v>
      </c>
      <c r="BO119" s="162" t="s">
        <v>336</v>
      </c>
      <c r="BP119" s="164"/>
      <c r="BQ119" s="162" t="s">
        <v>336</v>
      </c>
      <c r="BR119" s="162" t="s">
        <v>336</v>
      </c>
      <c r="BS119" s="164"/>
      <c r="BT119" s="162" t="s">
        <v>336</v>
      </c>
      <c r="BU119" s="162" t="s">
        <v>336</v>
      </c>
      <c r="BV119" s="164"/>
      <c r="BW119" s="162" t="s">
        <v>336</v>
      </c>
      <c r="BX119" s="162" t="s">
        <v>336</v>
      </c>
      <c r="BY119" s="164"/>
      <c r="BZ119" s="162" t="s">
        <v>336</v>
      </c>
      <c r="CA119" s="162" t="s">
        <v>336</v>
      </c>
      <c r="CB119" s="164"/>
      <c r="CC119" s="162" t="s">
        <v>336</v>
      </c>
      <c r="CD119" s="162" t="s">
        <v>336</v>
      </c>
      <c r="CE119" s="164"/>
      <c r="CF119" s="162" t="s">
        <v>336</v>
      </c>
      <c r="CG119" s="162" t="s">
        <v>336</v>
      </c>
      <c r="CH119" s="164"/>
      <c r="CI119" s="162" t="s">
        <v>336</v>
      </c>
      <c r="CJ119" s="162" t="s">
        <v>336</v>
      </c>
      <c r="CK119" s="164"/>
      <c r="CL119" s="162" t="s">
        <v>336</v>
      </c>
      <c r="CM119" s="162" t="s">
        <v>336</v>
      </c>
      <c r="CN119" s="164"/>
    </row>
    <row r="120" spans="1:188">
      <c r="A120" s="162" t="s">
        <v>326</v>
      </c>
      <c r="B120" s="163">
        <v>469</v>
      </c>
      <c r="C120" s="162" t="s">
        <v>18</v>
      </c>
      <c r="D120" s="162" t="s">
        <v>454</v>
      </c>
      <c r="E120" s="162" t="s">
        <v>28</v>
      </c>
      <c r="F120" s="162" t="s">
        <v>374</v>
      </c>
      <c r="G120" s="162" t="s">
        <v>330</v>
      </c>
      <c r="H120" s="162" t="s">
        <v>331</v>
      </c>
      <c r="I120" s="163">
        <v>165</v>
      </c>
      <c r="J120" s="163">
        <v>1877</v>
      </c>
      <c r="K120" s="163">
        <v>11.375757575757575</v>
      </c>
      <c r="L120" s="162" t="s">
        <v>333</v>
      </c>
      <c r="M120" s="165">
        <v>8.9616261528847625E-4</v>
      </c>
      <c r="N120" s="165">
        <v>8.462334167315122E-3</v>
      </c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5">
        <v>1.9066666666666665E-5</v>
      </c>
      <c r="Z120" s="165">
        <v>2.1689777777777775E-4</v>
      </c>
      <c r="AA120" s="164"/>
      <c r="AB120" s="164"/>
      <c r="AC120" s="165">
        <v>1.9066666666666665E-5</v>
      </c>
      <c r="AD120" s="165">
        <v>2.1689777777777775E-4</v>
      </c>
      <c r="AE120" s="165">
        <v>3.0540492014800299E-4</v>
      </c>
      <c r="AF120" s="165">
        <v>3.4742123340472824E-3</v>
      </c>
      <c r="AG120" s="164"/>
      <c r="AH120" s="164"/>
      <c r="AI120" s="167"/>
      <c r="AJ120" s="167"/>
      <c r="AK120" s="274">
        <v>3.0540492014800299E-4</v>
      </c>
      <c r="AL120" s="163">
        <v>3.4742123340472824E-3</v>
      </c>
      <c r="AM120" s="165">
        <v>1.4826815006240297E-4</v>
      </c>
      <c r="AN120" s="165">
        <v>1.6866625313159416E-3</v>
      </c>
      <c r="AO120" s="164"/>
      <c r="AP120" s="164"/>
      <c r="AQ120" s="167"/>
      <c r="AR120" s="167"/>
      <c r="AS120" s="248">
        <v>1.4826815006240297E-4</v>
      </c>
      <c r="AT120" s="248">
        <v>1.6866625313159416E-3</v>
      </c>
      <c r="AU120" s="165">
        <v>0.12910000000000002</v>
      </c>
      <c r="AV120" s="165">
        <v>1.4686103030303033</v>
      </c>
      <c r="AW120" s="164"/>
      <c r="AX120" s="164"/>
      <c r="AY120" s="165">
        <v>0.11096959117000001</v>
      </c>
      <c r="AZ120" s="165">
        <v>1.2623631674308484</v>
      </c>
      <c r="BA120" s="164"/>
      <c r="BB120" s="164"/>
      <c r="BC120" s="165">
        <v>0.11096959117000001</v>
      </c>
      <c r="BD120" s="165">
        <v>1.2623631674308484</v>
      </c>
      <c r="BE120" s="162" t="s">
        <v>345</v>
      </c>
      <c r="BF120" s="162" t="s">
        <v>352</v>
      </c>
      <c r="BG120" s="166">
        <v>37408</v>
      </c>
      <c r="BH120" s="162" t="s">
        <v>334</v>
      </c>
      <c r="BI120" s="162" t="s">
        <v>353</v>
      </c>
      <c r="BJ120" s="166">
        <v>32174</v>
      </c>
      <c r="BK120" s="162" t="s">
        <v>336</v>
      </c>
      <c r="BL120" s="162" t="s">
        <v>336</v>
      </c>
      <c r="BM120" s="167"/>
      <c r="BN120" s="162" t="s">
        <v>336</v>
      </c>
      <c r="BO120" s="162" t="s">
        <v>336</v>
      </c>
      <c r="BP120" s="167"/>
      <c r="BQ120" s="162" t="s">
        <v>336</v>
      </c>
      <c r="BR120" s="162" t="s">
        <v>336</v>
      </c>
      <c r="BS120" s="164"/>
      <c r="BT120" s="162" t="s">
        <v>336</v>
      </c>
      <c r="BU120" s="162" t="s">
        <v>336</v>
      </c>
      <c r="BV120" s="164"/>
      <c r="BW120" s="162" t="s">
        <v>336</v>
      </c>
      <c r="BX120" s="162" t="s">
        <v>336</v>
      </c>
      <c r="BY120" s="164"/>
      <c r="BZ120" s="162" t="s">
        <v>336</v>
      </c>
      <c r="CA120" s="162" t="s">
        <v>336</v>
      </c>
      <c r="CB120" s="164"/>
      <c r="CC120" s="162" t="s">
        <v>336</v>
      </c>
      <c r="CD120" s="162" t="s">
        <v>336</v>
      </c>
      <c r="CE120" s="164"/>
      <c r="CF120" s="162" t="s">
        <v>336</v>
      </c>
      <c r="CG120" s="162" t="s">
        <v>336</v>
      </c>
      <c r="CH120" s="164"/>
      <c r="CI120" s="162" t="s">
        <v>336</v>
      </c>
      <c r="CJ120" s="162" t="s">
        <v>336</v>
      </c>
      <c r="CK120" s="164"/>
      <c r="CL120" s="162" t="s">
        <v>336</v>
      </c>
      <c r="CM120" s="162" t="s">
        <v>336</v>
      </c>
      <c r="CN120" s="164"/>
      <c r="CQ120" s="164"/>
      <c r="CR120" s="164"/>
      <c r="CS120" s="168"/>
      <c r="CT120" s="168"/>
      <c r="CU120" s="164"/>
      <c r="CV120" s="164"/>
      <c r="CW120" s="164"/>
      <c r="CX120" s="164"/>
      <c r="CY120" s="168"/>
      <c r="CZ120" s="168"/>
      <c r="DA120" s="164"/>
      <c r="DB120" s="164"/>
      <c r="DC120" s="164"/>
      <c r="DD120" s="164"/>
      <c r="DE120" s="170"/>
      <c r="DF120" s="170"/>
      <c r="DG120" s="164"/>
      <c r="DH120" s="164"/>
      <c r="DI120" s="164"/>
      <c r="DJ120" s="164"/>
      <c r="DK120" s="164"/>
      <c r="DL120" s="164"/>
      <c r="DM120" s="164"/>
      <c r="DN120" s="164"/>
      <c r="DO120" s="164"/>
      <c r="DP120" s="164"/>
      <c r="DQ120" s="164"/>
      <c r="DR120" s="164"/>
      <c r="DS120" s="164"/>
      <c r="DT120" s="164"/>
      <c r="DU120" s="169"/>
      <c r="DV120" s="169"/>
      <c r="DW120" s="172"/>
      <c r="DX120" s="169"/>
      <c r="DY120" s="169"/>
      <c r="DZ120" s="164"/>
      <c r="EA120" s="169"/>
      <c r="EB120" s="169"/>
      <c r="EC120" s="164"/>
      <c r="ED120" s="169"/>
      <c r="EE120" s="169"/>
      <c r="EF120" s="164"/>
      <c r="EG120" s="169"/>
      <c r="EH120" s="169"/>
      <c r="EI120" s="164"/>
      <c r="EJ120" s="169"/>
      <c r="EK120" s="169"/>
      <c r="EL120" s="164"/>
      <c r="EM120" s="169"/>
      <c r="EN120" s="169"/>
      <c r="EO120" s="164"/>
      <c r="EP120" s="169"/>
      <c r="EQ120" s="169"/>
      <c r="ER120" s="164"/>
      <c r="ES120" s="169"/>
      <c r="ET120" s="169"/>
      <c r="EU120" s="164"/>
      <c r="EV120" s="169"/>
      <c r="EW120" s="169"/>
      <c r="EX120" s="164"/>
      <c r="EY120" s="169"/>
      <c r="EZ120" s="169"/>
      <c r="FA120" s="164"/>
      <c r="FB120" s="169"/>
      <c r="FC120" s="169"/>
      <c r="FD120" s="164"/>
    </row>
    <row r="121" spans="1:188">
      <c r="A121" s="162" t="s">
        <v>326</v>
      </c>
      <c r="B121" s="163">
        <v>10774</v>
      </c>
      <c r="C121" s="162" t="s">
        <v>120</v>
      </c>
      <c r="D121" s="162" t="s">
        <v>396</v>
      </c>
      <c r="E121" s="162" t="s">
        <v>458</v>
      </c>
      <c r="F121" s="162" t="s">
        <v>339</v>
      </c>
      <c r="G121" s="162" t="s">
        <v>330</v>
      </c>
      <c r="H121" s="162" t="s">
        <v>432</v>
      </c>
      <c r="I121" s="163">
        <v>34</v>
      </c>
      <c r="J121" s="163">
        <v>442</v>
      </c>
      <c r="K121" s="163">
        <v>13</v>
      </c>
      <c r="L121" s="162" t="s">
        <v>333</v>
      </c>
      <c r="M121" s="165">
        <v>0.1013838383838384</v>
      </c>
      <c r="N121" s="165">
        <v>5.3006993006993013E-3</v>
      </c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5">
        <v>3.9548503803E-3</v>
      </c>
      <c r="Z121" s="165">
        <v>5.1703852765980884E-2</v>
      </c>
      <c r="AA121" s="164"/>
      <c r="AB121" s="164"/>
      <c r="AC121" s="165">
        <v>3.9548503803E-3</v>
      </c>
      <c r="AD121" s="165">
        <v>5.1703852765980884E-2</v>
      </c>
      <c r="AE121" s="165">
        <v>1.5526593032539002E-4</v>
      </c>
      <c r="AF121" s="165">
        <v>2.0298737067539962E-3</v>
      </c>
      <c r="AG121" s="164"/>
      <c r="AH121" s="164"/>
      <c r="AI121" s="167"/>
      <c r="AJ121" s="167"/>
      <c r="AK121" s="274">
        <v>1.5526593032539002E-4</v>
      </c>
      <c r="AL121" s="163">
        <v>2.0298737067539962E-3</v>
      </c>
      <c r="AM121" s="165">
        <v>1.4995020522323059E-4</v>
      </c>
      <c r="AN121" s="165">
        <v>1.960378418286059E-3</v>
      </c>
      <c r="AO121" s="164"/>
      <c r="AP121" s="164"/>
      <c r="AQ121" s="167"/>
      <c r="AR121" s="167"/>
      <c r="AS121" s="248">
        <v>1.4995020522323059E-4</v>
      </c>
      <c r="AT121" s="248">
        <v>1.960378418286059E-3</v>
      </c>
      <c r="AU121" s="164"/>
      <c r="AV121" s="164"/>
      <c r="AW121" s="165">
        <v>5.7389765926080916E-2</v>
      </c>
      <c r="AX121" s="165">
        <v>0.75028679276891086</v>
      </c>
      <c r="AY121" s="164"/>
      <c r="AZ121" s="164"/>
      <c r="BA121" s="164"/>
      <c r="BB121" s="164"/>
      <c r="BC121" s="165">
        <v>5.7389765926080916E-2</v>
      </c>
      <c r="BD121" s="165">
        <v>0.75028679276891086</v>
      </c>
      <c r="BE121" s="162" t="s">
        <v>334</v>
      </c>
      <c r="BF121" s="162" t="s">
        <v>433</v>
      </c>
      <c r="BG121" s="166">
        <v>33664</v>
      </c>
      <c r="BH121" s="162" t="s">
        <v>334</v>
      </c>
      <c r="BI121" s="162" t="s">
        <v>433</v>
      </c>
      <c r="BJ121" s="166">
        <v>33664</v>
      </c>
      <c r="BK121" s="162" t="s">
        <v>345</v>
      </c>
      <c r="BL121" s="162" t="s">
        <v>352</v>
      </c>
      <c r="BM121" s="166">
        <v>33664</v>
      </c>
      <c r="BN121" s="162" t="s">
        <v>345</v>
      </c>
      <c r="BO121" s="162" t="s">
        <v>352</v>
      </c>
      <c r="BP121" s="166">
        <v>33664</v>
      </c>
      <c r="BQ121" s="162" t="s">
        <v>334</v>
      </c>
      <c r="BR121" s="162" t="s">
        <v>362</v>
      </c>
      <c r="BS121" s="172">
        <v>33664</v>
      </c>
      <c r="BT121" s="162" t="s">
        <v>334</v>
      </c>
      <c r="BU121" s="162" t="s">
        <v>362</v>
      </c>
      <c r="BV121" s="172">
        <v>33664</v>
      </c>
      <c r="BW121" s="162" t="s">
        <v>336</v>
      </c>
      <c r="BX121" s="162" t="s">
        <v>336</v>
      </c>
      <c r="BY121" s="164"/>
      <c r="BZ121" s="162" t="s">
        <v>336</v>
      </c>
      <c r="CA121" s="162" t="s">
        <v>336</v>
      </c>
      <c r="CB121" s="164"/>
      <c r="CC121" s="162" t="s">
        <v>336</v>
      </c>
      <c r="CD121" s="162" t="s">
        <v>336</v>
      </c>
      <c r="CE121" s="164"/>
      <c r="CF121" s="162" t="s">
        <v>336</v>
      </c>
      <c r="CG121" s="162" t="s">
        <v>336</v>
      </c>
      <c r="CH121" s="164"/>
      <c r="CI121" s="162" t="s">
        <v>336</v>
      </c>
      <c r="CJ121" s="162" t="s">
        <v>336</v>
      </c>
      <c r="CK121" s="164"/>
      <c r="CL121" s="162" t="s">
        <v>336</v>
      </c>
      <c r="CM121" s="162" t="s">
        <v>336</v>
      </c>
      <c r="CN121" s="164"/>
      <c r="CS121" s="46"/>
      <c r="CT121" s="46"/>
      <c r="CY121" s="46"/>
      <c r="CZ121" s="46"/>
      <c r="DE121" s="46"/>
      <c r="DF121" s="46"/>
      <c r="DU121" s="46"/>
      <c r="DV121" s="46"/>
      <c r="DW121" s="46"/>
      <c r="DX121" s="46"/>
      <c r="DY121" s="46"/>
      <c r="EA121" s="46"/>
      <c r="EB121" s="46"/>
      <c r="ED121" s="46"/>
      <c r="EE121" s="46"/>
      <c r="EG121" s="46"/>
      <c r="EH121" s="46"/>
      <c r="EJ121" s="46"/>
      <c r="EK121" s="46"/>
      <c r="EM121" s="46"/>
      <c r="EN121" s="46"/>
      <c r="EP121" s="46"/>
      <c r="EQ121" s="46"/>
      <c r="ES121" s="46"/>
      <c r="ET121" s="46"/>
      <c r="EV121" s="46"/>
      <c r="EW121" s="46"/>
      <c r="EY121" s="46"/>
      <c r="EZ121" s="46"/>
      <c r="FB121" s="46"/>
      <c r="FC121" s="46"/>
    </row>
    <row r="122" spans="1:188">
      <c r="A122" s="162" t="s">
        <v>326</v>
      </c>
      <c r="B122" s="163">
        <v>10774</v>
      </c>
      <c r="C122" s="162" t="s">
        <v>120</v>
      </c>
      <c r="D122" s="162" t="s">
        <v>396</v>
      </c>
      <c r="E122" s="162" t="s">
        <v>458</v>
      </c>
      <c r="F122" s="162" t="s">
        <v>329</v>
      </c>
      <c r="G122" s="162" t="s">
        <v>330</v>
      </c>
      <c r="H122" s="162" t="s">
        <v>432</v>
      </c>
      <c r="I122" s="163">
        <v>34</v>
      </c>
      <c r="J122" s="163">
        <v>447</v>
      </c>
      <c r="K122" s="163">
        <v>13.147058823529411</v>
      </c>
      <c r="L122" s="162" t="s">
        <v>333</v>
      </c>
      <c r="M122" s="165">
        <v>0.1013838383838384</v>
      </c>
      <c r="N122" s="165">
        <v>5.3006993006993013E-3</v>
      </c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3">
        <v>3.9548503803E-3</v>
      </c>
      <c r="Z122" s="163">
        <v>5.1703852765980884E-2</v>
      </c>
      <c r="AA122" s="164"/>
      <c r="AB122" s="164"/>
      <c r="AC122" s="163">
        <v>3.9548503803E-3</v>
      </c>
      <c r="AD122" s="163">
        <v>5.1703852765980884E-2</v>
      </c>
      <c r="AE122" s="163">
        <v>1.5526593032539002E-4</v>
      </c>
      <c r="AF122" s="163">
        <v>2.0298737067539962E-3</v>
      </c>
      <c r="AG122" s="164"/>
      <c r="AH122" s="164"/>
      <c r="AI122" s="164"/>
      <c r="AJ122" s="164"/>
      <c r="AK122" s="274">
        <v>1.5526593032539002E-4</v>
      </c>
      <c r="AL122" s="163">
        <v>2.0298737067539962E-3</v>
      </c>
      <c r="AM122" s="163">
        <v>1.4995020522323059E-4</v>
      </c>
      <c r="AN122" s="163">
        <v>1.960378418286059E-3</v>
      </c>
      <c r="AO122" s="164"/>
      <c r="AP122" s="164"/>
      <c r="AQ122" s="164"/>
      <c r="AR122" s="164"/>
      <c r="AS122" s="248">
        <v>1.4995020522323059E-4</v>
      </c>
      <c r="AT122" s="248">
        <v>1.960378418286059E-3</v>
      </c>
      <c r="AU122" s="167"/>
      <c r="AV122" s="167"/>
      <c r="AW122" s="165">
        <v>5.7389765926080916E-2</v>
      </c>
      <c r="AX122" s="165">
        <v>0.75028679276891086</v>
      </c>
      <c r="AY122" s="164"/>
      <c r="AZ122" s="164"/>
      <c r="BA122" s="164"/>
      <c r="BB122" s="164"/>
      <c r="BC122" s="163">
        <v>5.7389765926080916E-2</v>
      </c>
      <c r="BD122" s="163">
        <v>0.75028679276891086</v>
      </c>
      <c r="BE122" s="162" t="s">
        <v>334</v>
      </c>
      <c r="BF122" s="162" t="s">
        <v>433</v>
      </c>
      <c r="BG122" s="166">
        <v>33664</v>
      </c>
      <c r="BH122" s="162" t="s">
        <v>334</v>
      </c>
      <c r="BI122" s="162" t="s">
        <v>433</v>
      </c>
      <c r="BJ122" s="166">
        <v>33664</v>
      </c>
      <c r="BK122" s="162" t="s">
        <v>345</v>
      </c>
      <c r="BL122" s="162" t="s">
        <v>352</v>
      </c>
      <c r="BM122" s="166">
        <v>33664</v>
      </c>
      <c r="BN122" s="162" t="s">
        <v>345</v>
      </c>
      <c r="BO122" s="162" t="s">
        <v>352</v>
      </c>
      <c r="BP122" s="172">
        <v>33664</v>
      </c>
      <c r="BQ122" s="162" t="s">
        <v>334</v>
      </c>
      <c r="BR122" s="162" t="s">
        <v>362</v>
      </c>
      <c r="BS122" s="172">
        <v>33664</v>
      </c>
      <c r="BT122" s="162" t="s">
        <v>334</v>
      </c>
      <c r="BU122" s="162" t="s">
        <v>362</v>
      </c>
      <c r="BV122" s="172">
        <v>33664</v>
      </c>
      <c r="BW122" s="162" t="s">
        <v>336</v>
      </c>
      <c r="BX122" s="162" t="s">
        <v>336</v>
      </c>
      <c r="BY122" s="164"/>
      <c r="BZ122" s="162" t="s">
        <v>336</v>
      </c>
      <c r="CA122" s="162" t="s">
        <v>336</v>
      </c>
      <c r="CB122" s="164"/>
      <c r="CC122" s="162" t="s">
        <v>336</v>
      </c>
      <c r="CD122" s="162" t="s">
        <v>336</v>
      </c>
      <c r="CE122" s="164"/>
      <c r="CF122" s="162" t="s">
        <v>336</v>
      </c>
      <c r="CG122" s="162" t="s">
        <v>336</v>
      </c>
      <c r="CH122" s="164"/>
      <c r="CI122" s="162" t="s">
        <v>336</v>
      </c>
      <c r="CJ122" s="162" t="s">
        <v>336</v>
      </c>
      <c r="CK122" s="164"/>
      <c r="CL122" s="162" t="s">
        <v>336</v>
      </c>
      <c r="CM122" s="162" t="s">
        <v>336</v>
      </c>
      <c r="CN122" s="164"/>
      <c r="DE122" s="46"/>
      <c r="DF122" s="46"/>
      <c r="DW122" s="46"/>
    </row>
    <row r="123" spans="1:188">
      <c r="A123" s="162" t="s">
        <v>326</v>
      </c>
      <c r="B123" s="163">
        <v>6096</v>
      </c>
      <c r="C123" s="162" t="s">
        <v>141</v>
      </c>
      <c r="D123" s="162" t="s">
        <v>473</v>
      </c>
      <c r="E123" s="162" t="s">
        <v>142</v>
      </c>
      <c r="F123" s="162" t="s">
        <v>142</v>
      </c>
      <c r="G123" s="162" t="s">
        <v>330</v>
      </c>
      <c r="H123" s="162" t="s">
        <v>331</v>
      </c>
      <c r="I123" s="163">
        <v>682</v>
      </c>
      <c r="J123" s="163">
        <v>6920.2539999999999</v>
      </c>
      <c r="K123" s="163">
        <v>10.147</v>
      </c>
      <c r="L123" s="162" t="s">
        <v>333</v>
      </c>
      <c r="M123" s="164"/>
      <c r="N123" s="165">
        <v>3.6238143467922832E-3</v>
      </c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3">
        <v>8.0749999999999995E-4</v>
      </c>
      <c r="Z123" s="163">
        <v>8.1937025000000004E-3</v>
      </c>
      <c r="AA123" s="164"/>
      <c r="AB123" s="164"/>
      <c r="AC123" s="163">
        <v>8.0749999999999995E-4</v>
      </c>
      <c r="AD123" s="163">
        <v>8.1937025000000004E-3</v>
      </c>
      <c r="AE123" s="163">
        <v>2.7639906975612452E-4</v>
      </c>
      <c r="AF123" s="163">
        <v>2.8046213608153956E-3</v>
      </c>
      <c r="AG123" s="164"/>
      <c r="AH123" s="164"/>
      <c r="AI123" s="164"/>
      <c r="AJ123" s="164"/>
      <c r="AK123" s="274">
        <v>2.7639906975612452E-4</v>
      </c>
      <c r="AL123" s="163">
        <v>2.8046213608153956E-3</v>
      </c>
      <c r="AM123" s="163">
        <v>1.5207148870173038E-4</v>
      </c>
      <c r="AN123" s="163">
        <v>1.5430693958564583E-3</v>
      </c>
      <c r="AO123" s="164"/>
      <c r="AP123" s="164"/>
      <c r="AQ123" s="164"/>
      <c r="AR123" s="164"/>
      <c r="AS123" s="248">
        <v>1.5207148870173038E-4</v>
      </c>
      <c r="AT123" s="248">
        <v>1.5430693958564583E-3</v>
      </c>
      <c r="AU123" s="163">
        <v>9.2366666666666666E-2</v>
      </c>
      <c r="AV123" s="163">
        <v>0.93724456666666667</v>
      </c>
      <c r="AW123" s="164"/>
      <c r="AX123" s="164"/>
      <c r="AY123" s="164"/>
      <c r="AZ123" s="164"/>
      <c r="BA123" s="164"/>
      <c r="BB123" s="164"/>
      <c r="BC123" s="163">
        <v>9.2366666666666666E-2</v>
      </c>
      <c r="BD123" s="163">
        <v>0.93724456666666667</v>
      </c>
      <c r="BE123" s="162" t="s">
        <v>342</v>
      </c>
      <c r="BF123" s="162" t="s">
        <v>343</v>
      </c>
      <c r="BG123" s="166">
        <v>39934</v>
      </c>
      <c r="BH123" s="162" t="s">
        <v>364</v>
      </c>
      <c r="BI123" s="162" t="s">
        <v>370</v>
      </c>
      <c r="BJ123" s="166">
        <v>39934</v>
      </c>
      <c r="BK123" s="162" t="s">
        <v>345</v>
      </c>
      <c r="BL123" s="162" t="s">
        <v>352</v>
      </c>
      <c r="BM123" s="166">
        <v>39934</v>
      </c>
      <c r="BN123" s="162" t="s">
        <v>334</v>
      </c>
      <c r="BO123" s="162" t="s">
        <v>362</v>
      </c>
      <c r="BP123" s="172">
        <v>39934</v>
      </c>
      <c r="BQ123" s="162" t="s">
        <v>336</v>
      </c>
      <c r="BR123" s="162" t="s">
        <v>336</v>
      </c>
      <c r="BS123" s="164"/>
      <c r="BT123" s="162" t="s">
        <v>336</v>
      </c>
      <c r="BU123" s="162" t="s">
        <v>336</v>
      </c>
      <c r="BV123" s="164"/>
      <c r="BW123" s="162" t="s">
        <v>336</v>
      </c>
      <c r="BX123" s="162" t="s">
        <v>336</v>
      </c>
      <c r="BY123" s="164"/>
      <c r="BZ123" s="162" t="s">
        <v>336</v>
      </c>
      <c r="CA123" s="162" t="s">
        <v>336</v>
      </c>
      <c r="CB123" s="164"/>
      <c r="CC123" s="162" t="s">
        <v>336</v>
      </c>
      <c r="CD123" s="162" t="s">
        <v>336</v>
      </c>
      <c r="CE123" s="164"/>
      <c r="CF123" s="162" t="s">
        <v>336</v>
      </c>
      <c r="CG123" s="162" t="s">
        <v>336</v>
      </c>
      <c r="CH123" s="164"/>
      <c r="CI123" s="162" t="s">
        <v>336</v>
      </c>
      <c r="CJ123" s="162" t="s">
        <v>336</v>
      </c>
      <c r="CK123" s="164"/>
      <c r="CL123" s="162" t="s">
        <v>336</v>
      </c>
      <c r="CM123" s="162" t="s">
        <v>336</v>
      </c>
      <c r="CN123" s="164"/>
      <c r="CO123" s="164"/>
      <c r="CP123" s="164"/>
    </row>
    <row r="124" spans="1:188">
      <c r="A124" s="162" t="s">
        <v>326</v>
      </c>
      <c r="B124" s="163">
        <v>6019</v>
      </c>
      <c r="C124" s="162" t="s">
        <v>189</v>
      </c>
      <c r="D124" s="162" t="s">
        <v>488</v>
      </c>
      <c r="E124" s="162" t="s">
        <v>339</v>
      </c>
      <c r="F124" s="162" t="s">
        <v>339</v>
      </c>
      <c r="G124" s="162" t="s">
        <v>330</v>
      </c>
      <c r="H124" s="162" t="s">
        <v>393</v>
      </c>
      <c r="I124" s="163">
        <v>1408</v>
      </c>
      <c r="J124" s="163">
        <v>12656</v>
      </c>
      <c r="K124" s="163">
        <v>8.9886363636363633</v>
      </c>
      <c r="L124" s="162" t="s">
        <v>564</v>
      </c>
      <c r="M124" s="165">
        <v>8.7771146159762073E-2</v>
      </c>
      <c r="N124" s="165">
        <v>6.6768851789737417E-3</v>
      </c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3">
        <v>2.1799999999999998E-5</v>
      </c>
      <c r="Z124" s="163">
        <v>1.959522727272727E-4</v>
      </c>
      <c r="AA124" s="164"/>
      <c r="AB124" s="164"/>
      <c r="AC124" s="163">
        <v>2.1799999999999998E-5</v>
      </c>
      <c r="AD124" s="163">
        <v>1.959522727272727E-4</v>
      </c>
      <c r="AE124" s="163">
        <v>8.7784160862531017E-4</v>
      </c>
      <c r="AF124" s="163">
        <v>7.8905990048025038E-3</v>
      </c>
      <c r="AG124" s="164"/>
      <c r="AH124" s="164"/>
      <c r="AI124" s="164"/>
      <c r="AJ124" s="164"/>
      <c r="AK124" s="274">
        <v>8.7784160862531017E-4</v>
      </c>
      <c r="AL124" s="163">
        <v>7.8905990048025038E-3</v>
      </c>
      <c r="AM124" s="163">
        <v>1.5864009008761907E-4</v>
      </c>
      <c r="AN124" s="163">
        <v>1.4259580824921214E-3</v>
      </c>
      <c r="AO124" s="164"/>
      <c r="AP124" s="164"/>
      <c r="AQ124" s="164"/>
      <c r="AR124" s="164"/>
      <c r="AS124" s="248">
        <v>1.5864009008761907E-4</v>
      </c>
      <c r="AT124" s="248">
        <v>1.4259580824921214E-3</v>
      </c>
      <c r="AU124" s="167"/>
      <c r="AV124" s="167"/>
      <c r="AW124" s="165">
        <v>0.40490067388679246</v>
      </c>
      <c r="AX124" s="165">
        <v>3.6395049209596912</v>
      </c>
      <c r="AY124" s="164"/>
      <c r="AZ124" s="164"/>
      <c r="BA124" s="164"/>
      <c r="BB124" s="164"/>
      <c r="BC124" s="163">
        <v>0.40490067388679246</v>
      </c>
      <c r="BD124" s="163">
        <v>3.6395049209596912</v>
      </c>
      <c r="BE124" s="162" t="s">
        <v>364</v>
      </c>
      <c r="BF124" s="162" t="s">
        <v>565</v>
      </c>
      <c r="BG124" s="167"/>
      <c r="BH124" s="162" t="s">
        <v>342</v>
      </c>
      <c r="BI124" s="162" t="s">
        <v>343</v>
      </c>
      <c r="BJ124" s="166">
        <v>37987</v>
      </c>
      <c r="BK124" s="162" t="s">
        <v>364</v>
      </c>
      <c r="BL124" s="162" t="s">
        <v>394</v>
      </c>
      <c r="BM124" s="166">
        <v>38108</v>
      </c>
      <c r="BN124" s="162" t="s">
        <v>334</v>
      </c>
      <c r="BO124" s="162" t="s">
        <v>358</v>
      </c>
      <c r="BP124" s="172">
        <v>33298</v>
      </c>
      <c r="BQ124" s="162" t="s">
        <v>345</v>
      </c>
      <c r="BR124" s="162" t="s">
        <v>363</v>
      </c>
      <c r="BS124" s="172">
        <v>38139</v>
      </c>
      <c r="BT124" s="162" t="s">
        <v>336</v>
      </c>
      <c r="BU124" s="162" t="s">
        <v>336</v>
      </c>
      <c r="BV124" s="164"/>
      <c r="BW124" s="162" t="s">
        <v>336</v>
      </c>
      <c r="BX124" s="162" t="s">
        <v>336</v>
      </c>
      <c r="BY124" s="164"/>
      <c r="BZ124" s="162" t="s">
        <v>336</v>
      </c>
      <c r="CA124" s="162" t="s">
        <v>336</v>
      </c>
      <c r="CB124" s="164"/>
      <c r="CC124" s="162" t="s">
        <v>336</v>
      </c>
      <c r="CD124" s="162" t="s">
        <v>336</v>
      </c>
      <c r="CE124" s="164"/>
      <c r="CF124" s="162" t="s">
        <v>336</v>
      </c>
      <c r="CG124" s="162" t="s">
        <v>336</v>
      </c>
      <c r="CH124" s="164"/>
      <c r="CI124" s="162" t="s">
        <v>336</v>
      </c>
      <c r="CJ124" s="162" t="s">
        <v>336</v>
      </c>
      <c r="CK124" s="164"/>
      <c r="CL124" s="162" t="s">
        <v>336</v>
      </c>
      <c r="CM124" s="162" t="s">
        <v>336</v>
      </c>
      <c r="CN124" s="164"/>
    </row>
    <row r="125" spans="1:188">
      <c r="A125" s="162" t="s">
        <v>326</v>
      </c>
      <c r="B125" s="163">
        <v>1356</v>
      </c>
      <c r="C125" s="162" t="s">
        <v>126</v>
      </c>
      <c r="D125" s="162" t="s">
        <v>435</v>
      </c>
      <c r="E125" s="162" t="s">
        <v>482</v>
      </c>
      <c r="F125" s="162" t="s">
        <v>386</v>
      </c>
      <c r="G125" s="162" t="s">
        <v>330</v>
      </c>
      <c r="H125" s="162" t="s">
        <v>393</v>
      </c>
      <c r="I125" s="163">
        <v>525</v>
      </c>
      <c r="J125" s="163">
        <v>5967</v>
      </c>
      <c r="K125" s="163">
        <v>11.365714285714287</v>
      </c>
      <c r="L125" s="162" t="s">
        <v>333</v>
      </c>
      <c r="M125" s="165">
        <v>0.12563966671244306</v>
      </c>
      <c r="N125" s="165">
        <v>6.1153685240685762E-3</v>
      </c>
      <c r="O125" s="165">
        <v>5.9133750232757097E-4</v>
      </c>
      <c r="P125" s="165">
        <v>6.7209730978830783E-3</v>
      </c>
      <c r="Q125" s="165">
        <v>6.0033333333333336E-4</v>
      </c>
      <c r="R125" s="165">
        <v>6.823217142857144E-3</v>
      </c>
      <c r="S125" s="164"/>
      <c r="T125" s="164"/>
      <c r="U125" s="165">
        <v>5.9133750232757097E-4</v>
      </c>
      <c r="V125" s="165">
        <v>6.7209730978830783E-3</v>
      </c>
      <c r="W125" s="164"/>
      <c r="X125" s="164"/>
      <c r="Y125" s="165">
        <v>9.3333333333333332E-4</v>
      </c>
      <c r="Z125" s="165">
        <v>1.0608000000000001E-2</v>
      </c>
      <c r="AA125" s="164"/>
      <c r="AB125" s="164"/>
      <c r="AC125" s="165">
        <v>9.3333333333333332E-4</v>
      </c>
      <c r="AD125" s="165">
        <v>1.0608000000000001E-2</v>
      </c>
      <c r="AE125" s="165">
        <v>6.966455205662473E-4</v>
      </c>
      <c r="AF125" s="165">
        <v>7.9178739451786634E-3</v>
      </c>
      <c r="AG125" s="164"/>
      <c r="AH125" s="164"/>
      <c r="AI125" s="164"/>
      <c r="AJ125" s="164"/>
      <c r="AK125" s="273">
        <v>6.966455205662473E-4</v>
      </c>
      <c r="AL125" s="165">
        <v>7.9178739451786634E-3</v>
      </c>
      <c r="AM125" s="165">
        <v>1.688964829395815E-4</v>
      </c>
      <c r="AN125" s="165">
        <v>1.9196291689533007E-3</v>
      </c>
      <c r="AO125" s="164"/>
      <c r="AP125" s="164"/>
      <c r="AQ125" s="164"/>
      <c r="AR125" s="164"/>
      <c r="AS125" s="247">
        <v>1.688964829395815E-4</v>
      </c>
      <c r="AT125" s="247">
        <v>1.9196291689533007E-3</v>
      </c>
      <c r="AU125" s="165">
        <v>9.9100000000000008E-2</v>
      </c>
      <c r="AV125" s="165">
        <v>1.126342285714286</v>
      </c>
      <c r="AW125" s="167"/>
      <c r="AX125" s="167"/>
      <c r="AY125" s="164"/>
      <c r="AZ125" s="164"/>
      <c r="BA125" s="164"/>
      <c r="BB125" s="164"/>
      <c r="BC125" s="163">
        <v>9.9100000000000008E-2</v>
      </c>
      <c r="BD125" s="163">
        <v>1.126342285714286</v>
      </c>
      <c r="BE125" s="162" t="s">
        <v>364</v>
      </c>
      <c r="BF125" s="162" t="s">
        <v>480</v>
      </c>
      <c r="BG125" s="166">
        <v>39600</v>
      </c>
      <c r="BH125" s="162" t="s">
        <v>334</v>
      </c>
      <c r="BI125" s="162" t="s">
        <v>387</v>
      </c>
      <c r="BJ125" s="172">
        <v>30834</v>
      </c>
      <c r="BK125" s="162" t="s">
        <v>342</v>
      </c>
      <c r="BL125" s="162" t="s">
        <v>343</v>
      </c>
      <c r="BM125" s="172">
        <v>38108</v>
      </c>
      <c r="BN125" s="162" t="s">
        <v>364</v>
      </c>
      <c r="BO125" s="162" t="s">
        <v>480</v>
      </c>
      <c r="BP125" s="172">
        <v>39600</v>
      </c>
      <c r="BQ125" s="162" t="s">
        <v>345</v>
      </c>
      <c r="BR125" s="162" t="s">
        <v>363</v>
      </c>
      <c r="BS125" s="172">
        <v>39600</v>
      </c>
      <c r="BT125" s="162" t="s">
        <v>336</v>
      </c>
      <c r="BU125" s="162" t="s">
        <v>336</v>
      </c>
      <c r="BV125" s="164"/>
      <c r="BW125" s="162" t="s">
        <v>336</v>
      </c>
      <c r="BX125" s="162" t="s">
        <v>336</v>
      </c>
      <c r="BY125" s="164"/>
      <c r="BZ125" s="162" t="s">
        <v>336</v>
      </c>
      <c r="CA125" s="162" t="s">
        <v>336</v>
      </c>
      <c r="CB125" s="164"/>
      <c r="CC125" s="162" t="s">
        <v>336</v>
      </c>
      <c r="CD125" s="162" t="s">
        <v>336</v>
      </c>
      <c r="CE125" s="164"/>
      <c r="CF125" s="162" t="s">
        <v>336</v>
      </c>
      <c r="CG125" s="162" t="s">
        <v>336</v>
      </c>
      <c r="CH125" s="164"/>
      <c r="CI125" s="162" t="s">
        <v>336</v>
      </c>
      <c r="CJ125" s="162" t="s">
        <v>336</v>
      </c>
      <c r="CK125" s="164"/>
      <c r="CL125" s="162" t="s">
        <v>336</v>
      </c>
      <c r="CM125" s="162" t="s">
        <v>336</v>
      </c>
      <c r="CN125" s="164"/>
      <c r="CO125" s="164"/>
      <c r="CP125" s="164"/>
    </row>
    <row r="126" spans="1:188">
      <c r="A126" s="162" t="s">
        <v>326</v>
      </c>
      <c r="B126" s="163">
        <v>994</v>
      </c>
      <c r="C126" s="162" t="s">
        <v>122</v>
      </c>
      <c r="D126" s="162" t="s">
        <v>327</v>
      </c>
      <c r="E126" s="162" t="s">
        <v>413</v>
      </c>
      <c r="F126" s="162" t="s">
        <v>339</v>
      </c>
      <c r="G126" s="162" t="s">
        <v>330</v>
      </c>
      <c r="H126" s="162" t="s">
        <v>350</v>
      </c>
      <c r="I126" s="163">
        <v>255</v>
      </c>
      <c r="J126" s="163">
        <v>2200</v>
      </c>
      <c r="K126" s="163">
        <v>8.6274509803921564</v>
      </c>
      <c r="L126" s="162" t="s">
        <v>333</v>
      </c>
      <c r="M126" s="165">
        <v>1.8920914613289059E-2</v>
      </c>
      <c r="N126" s="165">
        <v>3.3040621205817065E-3</v>
      </c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5">
        <v>2.9085264040999999E-5</v>
      </c>
      <c r="Z126" s="165">
        <v>2.5093168976549019E-4</v>
      </c>
      <c r="AA126" s="164"/>
      <c r="AB126" s="164"/>
      <c r="AC126" s="165">
        <v>2.9085264040999999E-5</v>
      </c>
      <c r="AD126" s="165">
        <v>2.5093168976549019E-4</v>
      </c>
      <c r="AE126" s="165">
        <v>1.7578119375756386E-4</v>
      </c>
      <c r="AF126" s="165">
        <v>1.5165436324181979E-3</v>
      </c>
      <c r="AG126" s="164"/>
      <c r="AH126" s="164"/>
      <c r="AI126" s="164"/>
      <c r="AJ126" s="164"/>
      <c r="AK126" s="273">
        <v>1.7578119375756386E-4</v>
      </c>
      <c r="AL126" s="165">
        <v>1.5165436324181979E-3</v>
      </c>
      <c r="AM126" s="165">
        <v>1.6913825975701027E-4</v>
      </c>
      <c r="AN126" s="165">
        <v>1.4592320449624415E-3</v>
      </c>
      <c r="AO126" s="164"/>
      <c r="AP126" s="164"/>
      <c r="AQ126" s="164"/>
      <c r="AR126" s="164"/>
      <c r="AS126" s="247">
        <v>1.6913825975701027E-4</v>
      </c>
      <c r="AT126" s="247">
        <v>1.4592320449624415E-3</v>
      </c>
      <c r="AU126" s="165">
        <v>4.7470588235294126E-2</v>
      </c>
      <c r="AV126" s="165">
        <v>0.40955017301038066</v>
      </c>
      <c r="AW126" s="167"/>
      <c r="AX126" s="167"/>
      <c r="AY126" s="164"/>
      <c r="AZ126" s="164"/>
      <c r="BA126" s="164"/>
      <c r="BB126" s="164"/>
      <c r="BC126" s="163">
        <v>4.7470588235294126E-2</v>
      </c>
      <c r="BD126" s="163">
        <v>0.40955017301038066</v>
      </c>
      <c r="BE126" s="162" t="s">
        <v>334</v>
      </c>
      <c r="BF126" s="162" t="s">
        <v>344</v>
      </c>
      <c r="BG126" s="166">
        <v>24807</v>
      </c>
      <c r="BH126" s="162" t="s">
        <v>345</v>
      </c>
      <c r="BI126" s="162" t="s">
        <v>363</v>
      </c>
      <c r="BJ126" s="172">
        <v>35400</v>
      </c>
      <c r="BK126" s="162" t="s">
        <v>336</v>
      </c>
      <c r="BL126" s="162" t="s">
        <v>336</v>
      </c>
      <c r="BM126" s="164"/>
      <c r="BN126" s="162" t="s">
        <v>336</v>
      </c>
      <c r="BO126" s="162" t="s">
        <v>336</v>
      </c>
      <c r="BP126" s="164"/>
      <c r="BQ126" s="162" t="s">
        <v>336</v>
      </c>
      <c r="BR126" s="162" t="s">
        <v>336</v>
      </c>
      <c r="BS126" s="164"/>
      <c r="BT126" s="162" t="s">
        <v>336</v>
      </c>
      <c r="BU126" s="162" t="s">
        <v>336</v>
      </c>
      <c r="BV126" s="164"/>
      <c r="BW126" s="162" t="s">
        <v>336</v>
      </c>
      <c r="BX126" s="162" t="s">
        <v>336</v>
      </c>
      <c r="BY126" s="164"/>
      <c r="BZ126" s="162" t="s">
        <v>336</v>
      </c>
      <c r="CA126" s="162" t="s">
        <v>336</v>
      </c>
      <c r="CB126" s="164"/>
      <c r="CC126" s="162" t="s">
        <v>336</v>
      </c>
      <c r="CD126" s="162" t="s">
        <v>336</v>
      </c>
      <c r="CE126" s="164"/>
      <c r="CF126" s="162" t="s">
        <v>336</v>
      </c>
      <c r="CG126" s="162" t="s">
        <v>336</v>
      </c>
      <c r="CH126" s="164"/>
      <c r="CI126" s="162" t="s">
        <v>336</v>
      </c>
      <c r="CJ126" s="162" t="s">
        <v>336</v>
      </c>
      <c r="CK126" s="164"/>
      <c r="CL126" s="162" t="s">
        <v>336</v>
      </c>
      <c r="CM126" s="162" t="s">
        <v>336</v>
      </c>
      <c r="CN126" s="164"/>
      <c r="CO126" s="53"/>
      <c r="CP126" s="53"/>
    </row>
    <row r="127" spans="1:188">
      <c r="A127" s="162" t="s">
        <v>326</v>
      </c>
      <c r="B127" s="163">
        <v>508</v>
      </c>
      <c r="C127" s="162" t="s">
        <v>161</v>
      </c>
      <c r="D127" s="162" t="s">
        <v>454</v>
      </c>
      <c r="E127" s="162" t="s">
        <v>338</v>
      </c>
      <c r="F127" s="162" t="s">
        <v>386</v>
      </c>
      <c r="G127" s="162" t="s">
        <v>356</v>
      </c>
      <c r="H127" s="162" t="s">
        <v>356</v>
      </c>
      <c r="I127" s="163">
        <v>44</v>
      </c>
      <c r="J127" s="163">
        <v>180</v>
      </c>
      <c r="K127" s="163">
        <v>4.0909090909090908</v>
      </c>
      <c r="L127" s="162" t="s">
        <v>336</v>
      </c>
      <c r="M127" s="167"/>
      <c r="N127" s="167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7"/>
      <c r="AF127" s="167"/>
      <c r="AG127" s="164"/>
      <c r="AH127" s="164"/>
      <c r="AI127" s="165">
        <v>4.7688109161793369E-4</v>
      </c>
      <c r="AJ127" s="165">
        <v>1.9508771929824559E-3</v>
      </c>
      <c r="AK127" s="274">
        <v>4.7688109161793369E-4</v>
      </c>
      <c r="AL127" s="163">
        <v>1.9508771929824559E-3</v>
      </c>
      <c r="AM127" s="167"/>
      <c r="AN127" s="167"/>
      <c r="AO127" s="164"/>
      <c r="AP127" s="164"/>
      <c r="AQ127" s="165">
        <v>1.6939571150097465E-4</v>
      </c>
      <c r="AR127" s="165">
        <v>6.9298245614035083E-4</v>
      </c>
      <c r="AS127" s="248">
        <v>1.6939571150097465E-4</v>
      </c>
      <c r="AT127" s="248">
        <v>6.9298245614035083E-4</v>
      </c>
      <c r="AU127" s="167"/>
      <c r="AV127" s="167"/>
      <c r="AW127" s="164"/>
      <c r="AX127" s="164"/>
      <c r="AY127" s="164"/>
      <c r="AZ127" s="164"/>
      <c r="BA127" s="164"/>
      <c r="BB127" s="164"/>
      <c r="BC127" s="167"/>
      <c r="BD127" s="167"/>
      <c r="BE127" s="162" t="s">
        <v>342</v>
      </c>
      <c r="BF127" s="162" t="s">
        <v>357</v>
      </c>
      <c r="BG127" s="164"/>
      <c r="BH127" s="162" t="s">
        <v>334</v>
      </c>
      <c r="BI127" s="162" t="s">
        <v>375</v>
      </c>
      <c r="BJ127" s="172">
        <v>39934</v>
      </c>
      <c r="BK127" s="162" t="s">
        <v>336</v>
      </c>
      <c r="BL127" s="162" t="s">
        <v>336</v>
      </c>
      <c r="BM127" s="167"/>
      <c r="BN127" s="162" t="s">
        <v>336</v>
      </c>
      <c r="BO127" s="162" t="s">
        <v>336</v>
      </c>
      <c r="BP127" s="164"/>
      <c r="BQ127" s="162" t="s">
        <v>336</v>
      </c>
      <c r="BR127" s="162" t="s">
        <v>336</v>
      </c>
      <c r="BS127" s="164"/>
      <c r="BT127" s="162" t="s">
        <v>336</v>
      </c>
      <c r="BU127" s="162" t="s">
        <v>336</v>
      </c>
      <c r="BV127" s="164"/>
      <c r="BW127" s="162" t="s">
        <v>336</v>
      </c>
      <c r="BX127" s="162" t="s">
        <v>336</v>
      </c>
      <c r="BY127" s="164"/>
      <c r="BZ127" s="162" t="s">
        <v>336</v>
      </c>
      <c r="CA127" s="162" t="s">
        <v>336</v>
      </c>
      <c r="CB127" s="164"/>
      <c r="CC127" s="162" t="s">
        <v>336</v>
      </c>
      <c r="CD127" s="162" t="s">
        <v>336</v>
      </c>
      <c r="CE127" s="164"/>
      <c r="CF127" s="162" t="s">
        <v>336</v>
      </c>
      <c r="CG127" s="162" t="s">
        <v>336</v>
      </c>
      <c r="CH127" s="164"/>
      <c r="CI127" s="162" t="s">
        <v>336</v>
      </c>
      <c r="CJ127" s="162" t="s">
        <v>336</v>
      </c>
      <c r="CK127" s="164"/>
      <c r="CL127" s="162" t="s">
        <v>336</v>
      </c>
      <c r="CM127" s="162" t="s">
        <v>336</v>
      </c>
      <c r="CN127" s="164"/>
      <c r="DE127" s="46"/>
      <c r="DF127" s="46"/>
    </row>
    <row r="128" spans="1:188">
      <c r="A128" s="162" t="s">
        <v>326</v>
      </c>
      <c r="B128" s="163">
        <v>7213</v>
      </c>
      <c r="C128" s="162" t="s">
        <v>17</v>
      </c>
      <c r="D128" s="162" t="s">
        <v>396</v>
      </c>
      <c r="E128" s="162" t="s">
        <v>26</v>
      </c>
      <c r="F128" s="162" t="s">
        <v>339</v>
      </c>
      <c r="G128" s="162" t="s">
        <v>330</v>
      </c>
      <c r="H128" s="162" t="s">
        <v>350</v>
      </c>
      <c r="I128" s="163">
        <v>431</v>
      </c>
      <c r="J128" s="163">
        <v>4923</v>
      </c>
      <c r="K128" s="163">
        <v>11.422273781902552</v>
      </c>
      <c r="L128" s="162" t="s">
        <v>333</v>
      </c>
      <c r="M128" s="163">
        <v>0.12875697271219658</v>
      </c>
      <c r="N128" s="163">
        <v>4.3058700253071911E-3</v>
      </c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5">
        <v>3.5766666666666672E-4</v>
      </c>
      <c r="Z128" s="165">
        <v>4.085366589327147E-3</v>
      </c>
      <c r="AA128" s="164"/>
      <c r="AB128" s="164"/>
      <c r="AC128" s="165">
        <v>3.5766666666666672E-4</v>
      </c>
      <c r="AD128" s="165">
        <v>4.085366589327147E-3</v>
      </c>
      <c r="AE128" s="163">
        <v>3.7307076952211804E-4</v>
      </c>
      <c r="AF128" s="163">
        <v>4.2613164695066985E-3</v>
      </c>
      <c r="AG128" s="164"/>
      <c r="AH128" s="164"/>
      <c r="AI128" s="164"/>
      <c r="AJ128" s="164"/>
      <c r="AK128" s="274">
        <v>3.7307076952211804E-4</v>
      </c>
      <c r="AL128" s="163">
        <v>4.2613164695066985E-3</v>
      </c>
      <c r="AM128" s="163">
        <v>1.7153019985941109E-4</v>
      </c>
      <c r="AN128" s="163">
        <v>1.9592649046586562E-3</v>
      </c>
      <c r="AO128" s="164"/>
      <c r="AP128" s="164"/>
      <c r="AQ128" s="164"/>
      <c r="AR128" s="164"/>
      <c r="AS128" s="248">
        <v>1.7153019985941109E-4</v>
      </c>
      <c r="AT128" s="248">
        <v>1.9592649046586562E-3</v>
      </c>
      <c r="AU128" s="167"/>
      <c r="AV128" s="167"/>
      <c r="AW128" s="165">
        <v>4.3841657779696223E-2</v>
      </c>
      <c r="AX128" s="165">
        <v>0.5007714182121682</v>
      </c>
      <c r="AY128" s="164"/>
      <c r="AZ128" s="164"/>
      <c r="BA128" s="164"/>
      <c r="BB128" s="164"/>
      <c r="BC128" s="163">
        <v>4.3841657779696223E-2</v>
      </c>
      <c r="BD128" s="163">
        <v>0.5007714182121682</v>
      </c>
      <c r="BE128" s="162" t="s">
        <v>334</v>
      </c>
      <c r="BF128" s="162" t="s">
        <v>353</v>
      </c>
      <c r="BG128" s="172">
        <v>37742</v>
      </c>
      <c r="BH128" s="162" t="s">
        <v>345</v>
      </c>
      <c r="BI128" s="162" t="s">
        <v>363</v>
      </c>
      <c r="BJ128" s="166">
        <v>37742</v>
      </c>
      <c r="BK128" s="162" t="s">
        <v>336</v>
      </c>
      <c r="BL128" s="162" t="s">
        <v>336</v>
      </c>
      <c r="BM128" s="164"/>
      <c r="BN128" s="162" t="s">
        <v>336</v>
      </c>
      <c r="BO128" s="162" t="s">
        <v>336</v>
      </c>
      <c r="BP128" s="164"/>
      <c r="BQ128" s="162" t="s">
        <v>336</v>
      </c>
      <c r="BR128" s="162" t="s">
        <v>336</v>
      </c>
      <c r="BS128" s="164"/>
      <c r="BT128" s="162" t="s">
        <v>336</v>
      </c>
      <c r="BU128" s="162" t="s">
        <v>336</v>
      </c>
      <c r="BV128" s="164"/>
      <c r="BW128" s="162" t="s">
        <v>336</v>
      </c>
      <c r="BX128" s="162" t="s">
        <v>336</v>
      </c>
      <c r="BY128" s="164"/>
      <c r="BZ128" s="162" t="s">
        <v>336</v>
      </c>
      <c r="CA128" s="162" t="s">
        <v>336</v>
      </c>
      <c r="CB128" s="164"/>
      <c r="CC128" s="162" t="s">
        <v>336</v>
      </c>
      <c r="CD128" s="162" t="s">
        <v>336</v>
      </c>
      <c r="CE128" s="164"/>
      <c r="CF128" s="162" t="s">
        <v>336</v>
      </c>
      <c r="CG128" s="162" t="s">
        <v>336</v>
      </c>
      <c r="CH128" s="164"/>
      <c r="CI128" s="162" t="s">
        <v>336</v>
      </c>
      <c r="CJ128" s="162" t="s">
        <v>336</v>
      </c>
      <c r="CK128" s="164"/>
      <c r="CL128" s="162" t="s">
        <v>336</v>
      </c>
      <c r="CM128" s="162" t="s">
        <v>336</v>
      </c>
      <c r="CN128" s="164"/>
      <c r="DU128" s="46"/>
      <c r="DV128" s="46"/>
      <c r="DX128" s="46"/>
      <c r="DY128" s="46"/>
      <c r="EA128" s="46"/>
      <c r="EB128" s="46"/>
      <c r="ED128" s="46"/>
      <c r="EE128" s="46"/>
      <c r="EG128" s="46"/>
      <c r="EH128" s="46"/>
      <c r="EJ128" s="46"/>
      <c r="EK128" s="46"/>
      <c r="EM128" s="46"/>
      <c r="EN128" s="46"/>
      <c r="EP128" s="46"/>
      <c r="EQ128" s="46"/>
      <c r="ES128" s="46"/>
      <c r="ET128" s="46"/>
      <c r="EV128" s="46"/>
      <c r="EW128" s="46"/>
      <c r="EY128" s="46"/>
      <c r="EZ128" s="46"/>
      <c r="FB128" s="46"/>
      <c r="FC128" s="46"/>
    </row>
    <row r="129" spans="1:188">
      <c r="A129" s="162" t="s">
        <v>326</v>
      </c>
      <c r="B129" s="163">
        <v>2727</v>
      </c>
      <c r="C129" s="162" t="s">
        <v>97</v>
      </c>
      <c r="D129" s="162" t="s">
        <v>404</v>
      </c>
      <c r="E129" s="162" t="s">
        <v>465</v>
      </c>
      <c r="F129" s="162" t="s">
        <v>24</v>
      </c>
      <c r="G129" s="162" t="s">
        <v>330</v>
      </c>
      <c r="H129" s="162" t="s">
        <v>350</v>
      </c>
      <c r="I129" s="163">
        <v>700</v>
      </c>
      <c r="J129" s="163">
        <v>6029.8</v>
      </c>
      <c r="K129" s="163">
        <v>8.6140000000000008</v>
      </c>
      <c r="L129" s="162" t="s">
        <v>333</v>
      </c>
      <c r="M129" s="165">
        <v>7.3534948462433664E-2</v>
      </c>
      <c r="N129" s="165">
        <v>8.8441171996144988E-3</v>
      </c>
      <c r="O129" s="254"/>
      <c r="P129" s="254"/>
      <c r="Q129" s="165">
        <v>1.7333333333333336E-4</v>
      </c>
      <c r="R129" s="165">
        <v>1.4930933333333338E-3</v>
      </c>
      <c r="S129" s="254"/>
      <c r="T129" s="254"/>
      <c r="U129" s="165">
        <v>1.7333333333333336E-4</v>
      </c>
      <c r="V129" s="165">
        <v>1.4930933333333338E-3</v>
      </c>
      <c r="W129" s="254"/>
      <c r="X129" s="254"/>
      <c r="Y129" s="163">
        <v>1.995E-5</v>
      </c>
      <c r="Z129" s="163">
        <v>1.7184930000000001E-4</v>
      </c>
      <c r="AA129" s="254"/>
      <c r="AB129" s="254"/>
      <c r="AC129" s="163">
        <v>1.995E-5</v>
      </c>
      <c r="AD129" s="163">
        <v>1.7184930000000001E-4</v>
      </c>
      <c r="AE129" s="163">
        <v>2.8343336934549644E-4</v>
      </c>
      <c r="AF129" s="163">
        <v>2.4414950435421067E-3</v>
      </c>
      <c r="AG129" s="254"/>
      <c r="AH129" s="254"/>
      <c r="AI129" s="165">
        <v>7.5416666666666666E-5</v>
      </c>
      <c r="AJ129" s="165">
        <v>6.4963916666666672E-4</v>
      </c>
      <c r="AK129" s="274">
        <v>7.5416666666666666E-5</v>
      </c>
      <c r="AL129" s="163">
        <v>6.4963916666666672E-4</v>
      </c>
      <c r="AM129" s="163">
        <v>1.7168561116530132E-4</v>
      </c>
      <c r="AN129" s="163">
        <v>1.4788998545779057E-3</v>
      </c>
      <c r="AO129" s="254"/>
      <c r="AP129" s="254"/>
      <c r="AQ129" s="165">
        <v>5.7100000000000004E-6</v>
      </c>
      <c r="AR129" s="165">
        <v>4.9185940000000009E-5</v>
      </c>
      <c r="AS129" s="248">
        <v>1.7168561116530132E-4</v>
      </c>
      <c r="AT129" s="248">
        <v>1.4788998545779057E-3</v>
      </c>
      <c r="AU129" s="254"/>
      <c r="AV129" s="254"/>
      <c r="AW129" s="163">
        <v>9.4491230902303269E-2</v>
      </c>
      <c r="AX129" s="163">
        <v>0.81394746299244047</v>
      </c>
      <c r="AY129" s="254"/>
      <c r="AZ129" s="254"/>
      <c r="BA129" s="254"/>
      <c r="BB129" s="254"/>
      <c r="BC129" s="163">
        <v>9.4491230902303269E-2</v>
      </c>
      <c r="BD129" s="163">
        <v>0.81394746299244047</v>
      </c>
      <c r="BE129" s="162" t="s">
        <v>342</v>
      </c>
      <c r="BF129" s="162" t="s">
        <v>357</v>
      </c>
      <c r="BG129" s="172">
        <v>39052</v>
      </c>
      <c r="BH129" s="162" t="s">
        <v>334</v>
      </c>
      <c r="BI129" s="162" t="s">
        <v>344</v>
      </c>
      <c r="BJ129" s="172">
        <v>38838</v>
      </c>
      <c r="BK129" s="162" t="s">
        <v>345</v>
      </c>
      <c r="BL129" s="162" t="s">
        <v>363</v>
      </c>
      <c r="BM129" s="166">
        <v>38991</v>
      </c>
      <c r="BN129" s="162" t="s">
        <v>336</v>
      </c>
      <c r="BO129" s="162" t="s">
        <v>336</v>
      </c>
      <c r="BP129" s="254"/>
      <c r="BQ129" s="162" t="s">
        <v>336</v>
      </c>
      <c r="BR129" s="162" t="s">
        <v>336</v>
      </c>
      <c r="BS129" s="254"/>
      <c r="BT129" s="162" t="s">
        <v>336</v>
      </c>
      <c r="BU129" s="162" t="s">
        <v>336</v>
      </c>
      <c r="BV129" s="254"/>
      <c r="BW129" s="162" t="s">
        <v>336</v>
      </c>
      <c r="BX129" s="162" t="s">
        <v>336</v>
      </c>
      <c r="BY129" s="254"/>
      <c r="BZ129" s="162" t="s">
        <v>336</v>
      </c>
      <c r="CA129" s="162" t="s">
        <v>336</v>
      </c>
      <c r="CB129" s="254"/>
      <c r="CC129" s="162" t="s">
        <v>336</v>
      </c>
      <c r="CD129" s="162" t="s">
        <v>336</v>
      </c>
      <c r="CE129" s="254"/>
      <c r="CF129" s="162" t="s">
        <v>336</v>
      </c>
      <c r="CG129" s="162" t="s">
        <v>336</v>
      </c>
      <c r="CH129" s="254"/>
      <c r="CI129" s="162" t="s">
        <v>336</v>
      </c>
      <c r="CJ129" s="162" t="s">
        <v>336</v>
      </c>
      <c r="CK129" s="254"/>
      <c r="CL129" s="162" t="s">
        <v>336</v>
      </c>
      <c r="CM129" s="162" t="s">
        <v>336</v>
      </c>
      <c r="CN129" s="254"/>
      <c r="CO129" s="164"/>
      <c r="CP129" s="164"/>
      <c r="CS129" s="46"/>
      <c r="CT129" s="46"/>
      <c r="CY129" s="46"/>
      <c r="CZ129" s="46"/>
      <c r="DE129" s="46"/>
      <c r="DF129" s="46"/>
      <c r="DK129" s="46"/>
      <c r="DL129" s="46"/>
    </row>
    <row r="130" spans="1:188">
      <c r="A130" s="162" t="s">
        <v>326</v>
      </c>
      <c r="B130" s="163">
        <v>2727</v>
      </c>
      <c r="C130" s="162" t="s">
        <v>97</v>
      </c>
      <c r="D130" s="162" t="s">
        <v>404</v>
      </c>
      <c r="E130" s="162" t="s">
        <v>484</v>
      </c>
      <c r="F130" s="162" t="s">
        <v>28</v>
      </c>
      <c r="G130" s="162" t="s">
        <v>330</v>
      </c>
      <c r="H130" s="162" t="s">
        <v>350</v>
      </c>
      <c r="I130" s="163">
        <v>700</v>
      </c>
      <c r="J130" s="163">
        <v>6103.1</v>
      </c>
      <c r="K130" s="163">
        <v>8.7187142857142863</v>
      </c>
      <c r="L130" s="162" t="s">
        <v>333</v>
      </c>
      <c r="M130" s="165">
        <v>9.539892359412111E-2</v>
      </c>
      <c r="N130" s="165">
        <v>6.5797890321515418E-3</v>
      </c>
      <c r="O130" s="164"/>
      <c r="P130" s="164"/>
      <c r="Q130" s="165">
        <v>1.6666666666666666E-4</v>
      </c>
      <c r="R130" s="165">
        <v>1.4531190476190477E-3</v>
      </c>
      <c r="S130" s="164"/>
      <c r="T130" s="164"/>
      <c r="U130" s="165">
        <v>1.6666666666666666E-4</v>
      </c>
      <c r="V130" s="165">
        <v>1.4531190476190477E-3</v>
      </c>
      <c r="W130" s="164"/>
      <c r="X130" s="164"/>
      <c r="Y130" s="163">
        <v>2.3866666666666663E-5</v>
      </c>
      <c r="Z130" s="163">
        <v>2.0808664761904759E-4</v>
      </c>
      <c r="AA130" s="164"/>
      <c r="AB130" s="164"/>
      <c r="AC130" s="163">
        <v>2.3866666666666663E-5</v>
      </c>
      <c r="AD130" s="163">
        <v>2.0808664761904759E-4</v>
      </c>
      <c r="AE130" s="163">
        <v>3.2635035851711166E-4</v>
      </c>
      <c r="AF130" s="163">
        <v>2.8453555329511202E-3</v>
      </c>
      <c r="AG130" s="164"/>
      <c r="AH130" s="164"/>
      <c r="AI130" s="164"/>
      <c r="AJ130" s="164"/>
      <c r="AK130" s="274">
        <v>3.2635035851711166E-4</v>
      </c>
      <c r="AL130" s="163">
        <v>2.8453555329511202E-3</v>
      </c>
      <c r="AM130" s="163">
        <v>1.7206135526247912E-4</v>
      </c>
      <c r="AN130" s="163">
        <v>1.5001537961463376E-3</v>
      </c>
      <c r="AO130" s="164"/>
      <c r="AP130" s="164"/>
      <c r="AQ130" s="164"/>
      <c r="AR130" s="164"/>
      <c r="AS130" s="248">
        <v>1.7206135526247912E-4</v>
      </c>
      <c r="AT130" s="248">
        <v>1.5001537961463376E-3</v>
      </c>
      <c r="AU130" s="164"/>
      <c r="AV130" s="164"/>
      <c r="AW130" s="163">
        <v>0.13037421534856655</v>
      </c>
      <c r="AX130" s="163">
        <v>1.136695533848338</v>
      </c>
      <c r="AY130" s="164"/>
      <c r="AZ130" s="164"/>
      <c r="BA130" s="164"/>
      <c r="BB130" s="164"/>
      <c r="BC130" s="163">
        <v>0.13037421534856655</v>
      </c>
      <c r="BD130" s="163">
        <v>1.136695533848338</v>
      </c>
      <c r="BE130" s="162" t="s">
        <v>342</v>
      </c>
      <c r="BF130" s="162" t="s">
        <v>343</v>
      </c>
      <c r="BG130" s="172">
        <v>39783</v>
      </c>
      <c r="BH130" s="162" t="s">
        <v>334</v>
      </c>
      <c r="BI130" s="162" t="s">
        <v>344</v>
      </c>
      <c r="BJ130" s="172">
        <v>39052</v>
      </c>
      <c r="BK130" s="162" t="s">
        <v>345</v>
      </c>
      <c r="BL130" s="162" t="s">
        <v>363</v>
      </c>
      <c r="BM130" s="166">
        <v>39142</v>
      </c>
      <c r="BN130" s="162" t="s">
        <v>336</v>
      </c>
      <c r="BO130" s="162" t="s">
        <v>336</v>
      </c>
      <c r="BP130" s="164"/>
      <c r="BQ130" s="162" t="s">
        <v>336</v>
      </c>
      <c r="BR130" s="162" t="s">
        <v>336</v>
      </c>
      <c r="BS130" s="164"/>
      <c r="BT130" s="162" t="s">
        <v>336</v>
      </c>
      <c r="BU130" s="162" t="s">
        <v>336</v>
      </c>
      <c r="BV130" s="164"/>
      <c r="BW130" s="162" t="s">
        <v>336</v>
      </c>
      <c r="BX130" s="162" t="s">
        <v>336</v>
      </c>
      <c r="BY130" s="164"/>
      <c r="BZ130" s="162" t="s">
        <v>336</v>
      </c>
      <c r="CA130" s="162" t="s">
        <v>336</v>
      </c>
      <c r="CB130" s="164"/>
      <c r="CC130" s="162" t="s">
        <v>336</v>
      </c>
      <c r="CD130" s="162" t="s">
        <v>336</v>
      </c>
      <c r="CE130" s="164"/>
      <c r="CF130" s="162" t="s">
        <v>336</v>
      </c>
      <c r="CG130" s="162" t="s">
        <v>336</v>
      </c>
      <c r="CH130" s="164"/>
      <c r="CI130" s="162" t="s">
        <v>336</v>
      </c>
      <c r="CJ130" s="162" t="s">
        <v>336</v>
      </c>
      <c r="CK130" s="164"/>
      <c r="CL130" s="162" t="s">
        <v>336</v>
      </c>
      <c r="CM130" s="162" t="s">
        <v>336</v>
      </c>
      <c r="CN130" s="164"/>
      <c r="CO130" s="164"/>
      <c r="CP130" s="164"/>
    </row>
    <row r="131" spans="1:188">
      <c r="A131" s="162" t="s">
        <v>326</v>
      </c>
      <c r="B131" s="163">
        <v>6018</v>
      </c>
      <c r="C131" s="162" t="s">
        <v>172</v>
      </c>
      <c r="D131" s="162" t="s">
        <v>435</v>
      </c>
      <c r="E131" s="162" t="s">
        <v>329</v>
      </c>
      <c r="F131" s="162" t="s">
        <v>329</v>
      </c>
      <c r="G131" s="162" t="s">
        <v>330</v>
      </c>
      <c r="H131" s="162" t="s">
        <v>331</v>
      </c>
      <c r="I131" s="163">
        <v>650.72463770000002</v>
      </c>
      <c r="J131" s="163">
        <v>6313</v>
      </c>
      <c r="K131" s="163">
        <v>9.7014922046188872</v>
      </c>
      <c r="L131" s="162" t="s">
        <v>333</v>
      </c>
      <c r="M131" s="163">
        <v>8.4793313845211424E-2</v>
      </c>
      <c r="N131" s="165">
        <v>6.1393150165682505E-3</v>
      </c>
      <c r="O131" s="164"/>
      <c r="P131" s="164"/>
      <c r="Q131" s="165">
        <v>1.8000000000000001E-4</v>
      </c>
      <c r="R131" s="165">
        <v>1.7462685968313999E-3</v>
      </c>
      <c r="S131" s="167"/>
      <c r="T131" s="167"/>
      <c r="U131" s="163">
        <v>1.8000000000000001E-4</v>
      </c>
      <c r="V131" s="163">
        <v>1.7462685968313999E-3</v>
      </c>
      <c r="W131" s="164"/>
      <c r="X131" s="164"/>
      <c r="Y131" s="163">
        <v>2.6033333333333334E-5</v>
      </c>
      <c r="Z131" s="163">
        <v>2.5256218039357834E-4</v>
      </c>
      <c r="AA131" s="164"/>
      <c r="AB131" s="164"/>
      <c r="AC131" s="163">
        <v>2.6033333333333334E-5</v>
      </c>
      <c r="AD131" s="163">
        <v>2.5256218039357834E-4</v>
      </c>
      <c r="AE131" s="163">
        <v>5.2845554372447847E-4</v>
      </c>
      <c r="AF131" s="163">
        <v>5.1268073379306632E-3</v>
      </c>
      <c r="AG131" s="164"/>
      <c r="AH131" s="164"/>
      <c r="AI131" s="167"/>
      <c r="AJ131" s="167"/>
      <c r="AK131" s="274">
        <v>5.2845554372447847E-4</v>
      </c>
      <c r="AL131" s="163">
        <v>5.1268073379306632E-3</v>
      </c>
      <c r="AM131" s="163">
        <v>1.7505440854930377E-4</v>
      </c>
      <c r="AN131" s="163">
        <v>1.6982889799252404E-3</v>
      </c>
      <c r="AO131" s="164"/>
      <c r="AP131" s="164"/>
      <c r="AQ131" s="167"/>
      <c r="AR131" s="167"/>
      <c r="AS131" s="248">
        <v>1.7505440854930377E-4</v>
      </c>
      <c r="AT131" s="248">
        <v>1.6982889799252404E-3</v>
      </c>
      <c r="AU131" s="164"/>
      <c r="AV131" s="164"/>
      <c r="AW131" s="163">
        <v>6.0855869763289959E-2</v>
      </c>
      <c r="AX131" s="163">
        <v>0.59039274611385983</v>
      </c>
      <c r="AY131" s="164"/>
      <c r="AZ131" s="164"/>
      <c r="BA131" s="167"/>
      <c r="BB131" s="167"/>
      <c r="BC131" s="163">
        <v>6.0855869763289959E-2</v>
      </c>
      <c r="BD131" s="163">
        <v>0.59039274611385983</v>
      </c>
      <c r="BE131" s="162" t="s">
        <v>364</v>
      </c>
      <c r="BF131" s="162" t="s">
        <v>394</v>
      </c>
      <c r="BG131" s="166">
        <v>38353</v>
      </c>
      <c r="BH131" s="162" t="s">
        <v>334</v>
      </c>
      <c r="BI131" s="162" t="s">
        <v>381</v>
      </c>
      <c r="BJ131" s="166">
        <v>29587</v>
      </c>
      <c r="BK131" s="162" t="s">
        <v>342</v>
      </c>
      <c r="BL131" s="162" t="s">
        <v>343</v>
      </c>
      <c r="BM131" s="166">
        <v>37257</v>
      </c>
      <c r="BN131" s="162" t="s">
        <v>345</v>
      </c>
      <c r="BO131" s="162" t="s">
        <v>363</v>
      </c>
      <c r="BP131" s="172">
        <v>29587</v>
      </c>
      <c r="BQ131" s="162" t="s">
        <v>336</v>
      </c>
      <c r="BR131" s="162" t="s">
        <v>336</v>
      </c>
      <c r="BS131" s="164"/>
      <c r="BT131" s="162" t="s">
        <v>336</v>
      </c>
      <c r="BU131" s="162" t="s">
        <v>336</v>
      </c>
      <c r="BV131" s="164"/>
      <c r="BW131" s="162" t="s">
        <v>336</v>
      </c>
      <c r="BX131" s="162" t="s">
        <v>336</v>
      </c>
      <c r="BY131" s="164"/>
      <c r="BZ131" s="162" t="s">
        <v>336</v>
      </c>
      <c r="CA131" s="162" t="s">
        <v>336</v>
      </c>
      <c r="CB131" s="164"/>
      <c r="CC131" s="162" t="s">
        <v>336</v>
      </c>
      <c r="CD131" s="162" t="s">
        <v>336</v>
      </c>
      <c r="CE131" s="164"/>
      <c r="CF131" s="162" t="s">
        <v>336</v>
      </c>
      <c r="CG131" s="162" t="s">
        <v>336</v>
      </c>
      <c r="CH131" s="164"/>
      <c r="CI131" s="162" t="s">
        <v>336</v>
      </c>
      <c r="CJ131" s="162" t="s">
        <v>336</v>
      </c>
      <c r="CK131" s="164"/>
      <c r="CL131" s="162" t="s">
        <v>336</v>
      </c>
      <c r="CM131" s="162" t="s">
        <v>336</v>
      </c>
      <c r="CN131" s="164"/>
    </row>
    <row r="132" spans="1:188">
      <c r="A132" s="162" t="s">
        <v>326</v>
      </c>
      <c r="B132" s="163">
        <v>2727</v>
      </c>
      <c r="C132" s="162" t="s">
        <v>97</v>
      </c>
      <c r="D132" s="162" t="s">
        <v>404</v>
      </c>
      <c r="E132" s="162" t="s">
        <v>459</v>
      </c>
      <c r="F132" s="162" t="s">
        <v>26</v>
      </c>
      <c r="G132" s="162" t="s">
        <v>330</v>
      </c>
      <c r="H132" s="162" t="s">
        <v>350</v>
      </c>
      <c r="I132" s="163">
        <v>400</v>
      </c>
      <c r="J132" s="163">
        <v>3658.2</v>
      </c>
      <c r="K132" s="163">
        <v>9.1455000000000002</v>
      </c>
      <c r="L132" s="162" t="s">
        <v>333</v>
      </c>
      <c r="M132" s="165">
        <v>7.3401059000899493E-2</v>
      </c>
      <c r="N132" s="165">
        <v>7.0391366859901194E-3</v>
      </c>
      <c r="O132" s="164"/>
      <c r="P132" s="164"/>
      <c r="Q132" s="165">
        <v>1.7666666666666669E-4</v>
      </c>
      <c r="R132" s="165">
        <v>1.6157050000000003E-3</v>
      </c>
      <c r="S132" s="164"/>
      <c r="T132" s="164"/>
      <c r="U132" s="165">
        <v>1.7666666666666669E-4</v>
      </c>
      <c r="V132" s="165">
        <v>1.6157050000000003E-3</v>
      </c>
      <c r="W132" s="164"/>
      <c r="X132" s="164"/>
      <c r="Y132" s="165">
        <v>5.3933333333333334E-5</v>
      </c>
      <c r="Z132" s="165">
        <v>4.9324730000000004E-4</v>
      </c>
      <c r="AA132" s="164"/>
      <c r="AB132" s="164"/>
      <c r="AC132" s="165">
        <v>5.3933333333333334E-5</v>
      </c>
      <c r="AD132" s="165">
        <v>4.9324730000000004E-4</v>
      </c>
      <c r="AE132" s="165">
        <v>2.8590391691690693E-4</v>
      </c>
      <c r="AF132" s="165">
        <v>2.6147342721635726E-3</v>
      </c>
      <c r="AG132" s="164"/>
      <c r="AH132" s="164"/>
      <c r="AI132" s="167"/>
      <c r="AJ132" s="167"/>
      <c r="AK132" s="274">
        <v>2.8590391691690693E-4</v>
      </c>
      <c r="AL132" s="163">
        <v>2.6147342721635726E-3</v>
      </c>
      <c r="AM132" s="165">
        <v>1.7508124189080448E-4</v>
      </c>
      <c r="AN132" s="165">
        <v>1.6012054977123523E-3</v>
      </c>
      <c r="AO132" s="164"/>
      <c r="AP132" s="164"/>
      <c r="AQ132" s="167"/>
      <c r="AR132" s="167"/>
      <c r="AS132" s="248">
        <v>1.7508124189080448E-4</v>
      </c>
      <c r="AT132" s="248">
        <v>1.6012054977123523E-3</v>
      </c>
      <c r="AU132" s="164"/>
      <c r="AV132" s="164"/>
      <c r="AW132" s="163">
        <v>8.2923525221707775E-2</v>
      </c>
      <c r="AX132" s="163">
        <v>0.75837709991512847</v>
      </c>
      <c r="AY132" s="164"/>
      <c r="AZ132" s="164"/>
      <c r="BA132" s="167"/>
      <c r="BB132" s="167"/>
      <c r="BC132" s="163">
        <v>8.2923525221707775E-2</v>
      </c>
      <c r="BD132" s="163">
        <v>0.75837709991512847</v>
      </c>
      <c r="BE132" s="162" t="s">
        <v>342</v>
      </c>
      <c r="BF132" s="162" t="s">
        <v>357</v>
      </c>
      <c r="BG132" s="166">
        <v>38808</v>
      </c>
      <c r="BH132" s="162" t="s">
        <v>334</v>
      </c>
      <c r="BI132" s="162" t="s">
        <v>344</v>
      </c>
      <c r="BJ132" s="166">
        <v>36130</v>
      </c>
      <c r="BK132" s="162" t="s">
        <v>345</v>
      </c>
      <c r="BL132" s="162" t="s">
        <v>363</v>
      </c>
      <c r="BM132" s="166">
        <v>39203</v>
      </c>
      <c r="BN132" s="162" t="s">
        <v>336</v>
      </c>
      <c r="BO132" s="162" t="s">
        <v>336</v>
      </c>
      <c r="BP132" s="164"/>
      <c r="BQ132" s="162" t="s">
        <v>336</v>
      </c>
      <c r="BR132" s="162" t="s">
        <v>336</v>
      </c>
      <c r="BS132" s="164"/>
      <c r="BT132" s="162" t="s">
        <v>336</v>
      </c>
      <c r="BU132" s="162" t="s">
        <v>336</v>
      </c>
      <c r="BV132" s="164"/>
      <c r="BW132" s="162" t="s">
        <v>336</v>
      </c>
      <c r="BX132" s="162" t="s">
        <v>336</v>
      </c>
      <c r="BY132" s="164"/>
      <c r="BZ132" s="162" t="s">
        <v>336</v>
      </c>
      <c r="CA132" s="162" t="s">
        <v>336</v>
      </c>
      <c r="CB132" s="164"/>
      <c r="CC132" s="162" t="s">
        <v>336</v>
      </c>
      <c r="CD132" s="162" t="s">
        <v>336</v>
      </c>
      <c r="CE132" s="164"/>
      <c r="CF132" s="162" t="s">
        <v>336</v>
      </c>
      <c r="CG132" s="162" t="s">
        <v>336</v>
      </c>
      <c r="CH132" s="164"/>
      <c r="CI132" s="162" t="s">
        <v>336</v>
      </c>
      <c r="CJ132" s="162" t="s">
        <v>336</v>
      </c>
      <c r="CK132" s="164"/>
      <c r="CL132" s="162" t="s">
        <v>336</v>
      </c>
      <c r="CM132" s="162" t="s">
        <v>336</v>
      </c>
      <c r="CN132" s="164"/>
    </row>
    <row r="133" spans="1:188">
      <c r="A133" s="162" t="s">
        <v>326</v>
      </c>
      <c r="B133" s="163">
        <v>2727</v>
      </c>
      <c r="C133" s="162" t="s">
        <v>97</v>
      </c>
      <c r="D133" s="162" t="s">
        <v>404</v>
      </c>
      <c r="E133" s="162" t="s">
        <v>460</v>
      </c>
      <c r="F133" s="162" t="s">
        <v>111</v>
      </c>
      <c r="G133" s="162" t="s">
        <v>330</v>
      </c>
      <c r="H133" s="162" t="s">
        <v>350</v>
      </c>
      <c r="I133" s="163">
        <v>400</v>
      </c>
      <c r="J133" s="163">
        <v>3663.2</v>
      </c>
      <c r="K133" s="163">
        <v>9.1579999999999995</v>
      </c>
      <c r="L133" s="162" t="s">
        <v>333</v>
      </c>
      <c r="M133" s="165">
        <v>7.3401059000899493E-2</v>
      </c>
      <c r="N133" s="165">
        <v>7.0391366859901194E-3</v>
      </c>
      <c r="O133" s="164"/>
      <c r="P133" s="164"/>
      <c r="Q133" s="165">
        <v>1.7666666666666669E-4</v>
      </c>
      <c r="R133" s="165">
        <v>1.6179133333333335E-3</v>
      </c>
      <c r="S133" s="167"/>
      <c r="T133" s="167"/>
      <c r="U133" s="163">
        <v>1.7666666666666669E-4</v>
      </c>
      <c r="V133" s="163">
        <v>1.6179133333333335E-3</v>
      </c>
      <c r="W133" s="164"/>
      <c r="X133" s="164"/>
      <c r="Y133" s="165">
        <v>5.3933333333333334E-5</v>
      </c>
      <c r="Z133" s="165">
        <v>4.939214666666666E-4</v>
      </c>
      <c r="AA133" s="164"/>
      <c r="AB133" s="164"/>
      <c r="AC133" s="165">
        <v>5.3933333333333334E-5</v>
      </c>
      <c r="AD133" s="165">
        <v>4.939214666666666E-4</v>
      </c>
      <c r="AE133" s="165">
        <v>2.8590391691690693E-4</v>
      </c>
      <c r="AF133" s="165">
        <v>2.6183080711250336E-3</v>
      </c>
      <c r="AG133" s="164"/>
      <c r="AH133" s="164"/>
      <c r="AI133" s="167"/>
      <c r="AJ133" s="167"/>
      <c r="AK133" s="274">
        <v>2.8590391691690693E-4</v>
      </c>
      <c r="AL133" s="163">
        <v>2.6183080711250336E-3</v>
      </c>
      <c r="AM133" s="165">
        <v>1.7508124189080448E-4</v>
      </c>
      <c r="AN133" s="165">
        <v>1.6033940132359873E-3</v>
      </c>
      <c r="AO133" s="164"/>
      <c r="AP133" s="164"/>
      <c r="AQ133" s="167"/>
      <c r="AR133" s="167"/>
      <c r="AS133" s="248">
        <v>1.7508124189080448E-4</v>
      </c>
      <c r="AT133" s="248">
        <v>1.6033940132359873E-3</v>
      </c>
      <c r="AU133" s="164"/>
      <c r="AV133" s="164"/>
      <c r="AW133" s="165">
        <v>8.2923525221707775E-2</v>
      </c>
      <c r="AX133" s="165">
        <v>0.75941364398039979</v>
      </c>
      <c r="AY133" s="164"/>
      <c r="AZ133" s="164"/>
      <c r="BA133" s="167"/>
      <c r="BB133" s="167"/>
      <c r="BC133" s="163">
        <v>8.2923525221707775E-2</v>
      </c>
      <c r="BD133" s="163">
        <v>0.75941364398039979</v>
      </c>
      <c r="BE133" s="162" t="s">
        <v>342</v>
      </c>
      <c r="BF133" s="162" t="s">
        <v>357</v>
      </c>
      <c r="BG133" s="166">
        <v>39203</v>
      </c>
      <c r="BH133" s="162" t="s">
        <v>334</v>
      </c>
      <c r="BI133" s="162" t="s">
        <v>344</v>
      </c>
      <c r="BJ133" s="166">
        <v>37257</v>
      </c>
      <c r="BK133" s="162" t="s">
        <v>345</v>
      </c>
      <c r="BL133" s="162" t="s">
        <v>363</v>
      </c>
      <c r="BM133" s="166">
        <v>39203</v>
      </c>
      <c r="BN133" s="162" t="s">
        <v>336</v>
      </c>
      <c r="BO133" s="162" t="s">
        <v>336</v>
      </c>
      <c r="BP133" s="164"/>
      <c r="BQ133" s="162" t="s">
        <v>336</v>
      </c>
      <c r="BR133" s="162" t="s">
        <v>336</v>
      </c>
      <c r="BS133" s="164"/>
      <c r="BT133" s="162" t="s">
        <v>336</v>
      </c>
      <c r="BU133" s="162" t="s">
        <v>336</v>
      </c>
      <c r="BV133" s="164"/>
      <c r="BW133" s="162" t="s">
        <v>336</v>
      </c>
      <c r="BX133" s="162" t="s">
        <v>336</v>
      </c>
      <c r="BY133" s="164"/>
      <c r="BZ133" s="162" t="s">
        <v>336</v>
      </c>
      <c r="CA133" s="162" t="s">
        <v>336</v>
      </c>
      <c r="CB133" s="164"/>
      <c r="CC133" s="162" t="s">
        <v>336</v>
      </c>
      <c r="CD133" s="162" t="s">
        <v>336</v>
      </c>
      <c r="CE133" s="164"/>
      <c r="CF133" s="162" t="s">
        <v>336</v>
      </c>
      <c r="CG133" s="162" t="s">
        <v>336</v>
      </c>
      <c r="CH133" s="164"/>
      <c r="CI133" s="162" t="s">
        <v>336</v>
      </c>
      <c r="CJ133" s="162" t="s">
        <v>336</v>
      </c>
      <c r="CK133" s="164"/>
      <c r="CL133" s="162" t="s">
        <v>336</v>
      </c>
      <c r="CM133" s="162" t="s">
        <v>336</v>
      </c>
      <c r="CN133" s="164"/>
      <c r="CS133" s="46"/>
      <c r="CT133" s="46"/>
      <c r="CY133" s="46"/>
      <c r="CZ133" s="46"/>
      <c r="DE133" s="46"/>
      <c r="DF133" s="46"/>
    </row>
    <row r="134" spans="1:188">
      <c r="A134" s="162" t="s">
        <v>326</v>
      </c>
      <c r="B134" s="163">
        <v>3295</v>
      </c>
      <c r="C134" s="162" t="s">
        <v>709</v>
      </c>
      <c r="D134" s="162" t="s">
        <v>452</v>
      </c>
      <c r="E134" s="162" t="s">
        <v>710</v>
      </c>
      <c r="F134" s="162" t="s">
        <v>711</v>
      </c>
      <c r="G134" s="162" t="s">
        <v>330</v>
      </c>
      <c r="H134" s="162" t="s">
        <v>350</v>
      </c>
      <c r="I134" s="163">
        <v>103</v>
      </c>
      <c r="J134" s="163">
        <v>1048</v>
      </c>
      <c r="K134" s="163">
        <v>10.174757281553399</v>
      </c>
      <c r="L134" s="162" t="s">
        <v>333</v>
      </c>
      <c r="M134" s="163">
        <v>1.4292320405046655E-2</v>
      </c>
      <c r="N134" s="163">
        <v>1.1767563083050089E-2</v>
      </c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3">
        <v>7.79E-6</v>
      </c>
      <c r="Z134" s="163">
        <v>7.9261359223300979E-5</v>
      </c>
      <c r="AA134" s="164"/>
      <c r="AB134" s="164"/>
      <c r="AC134" s="163">
        <v>7.79E-6</v>
      </c>
      <c r="AD134" s="163">
        <v>7.9261359223300979E-5</v>
      </c>
      <c r="AE134" s="167"/>
      <c r="AF134" s="167"/>
      <c r="AG134" s="165">
        <v>6.3899999999999992E-4</v>
      </c>
      <c r="AH134" s="165">
        <v>6.5016699029126213E-3</v>
      </c>
      <c r="AI134" s="164"/>
      <c r="AJ134" s="164"/>
      <c r="AK134" s="274">
        <v>6.3899999999999992E-4</v>
      </c>
      <c r="AL134" s="163">
        <v>6.5016699029126213E-3</v>
      </c>
      <c r="AM134" s="167"/>
      <c r="AN134" s="167"/>
      <c r="AO134" s="165">
        <v>1.7833333333333332E-4</v>
      </c>
      <c r="AP134" s="165">
        <v>1.8144983818770227E-3</v>
      </c>
      <c r="AQ134" s="164"/>
      <c r="AR134" s="164"/>
      <c r="AS134" s="248">
        <v>1.7833333333333332E-4</v>
      </c>
      <c r="AT134" s="248">
        <v>1.8144983818770227E-3</v>
      </c>
      <c r="AU134" s="164"/>
      <c r="AV134" s="164"/>
      <c r="AW134" s="167"/>
      <c r="AX134" s="167"/>
      <c r="AY134" s="164"/>
      <c r="AZ134" s="164"/>
      <c r="BA134" s="164"/>
      <c r="BB134" s="164"/>
      <c r="BC134" s="167"/>
      <c r="BD134" s="167"/>
      <c r="BE134" s="162" t="s">
        <v>334</v>
      </c>
      <c r="BF134" s="162" t="s">
        <v>376</v>
      </c>
      <c r="BG134" s="166">
        <v>25508</v>
      </c>
      <c r="BH134" s="162" t="s">
        <v>336</v>
      </c>
      <c r="BI134" s="162" t="s">
        <v>336</v>
      </c>
      <c r="BJ134" s="167"/>
      <c r="BK134" s="162" t="s">
        <v>336</v>
      </c>
      <c r="BL134" s="162" t="s">
        <v>336</v>
      </c>
      <c r="BM134" s="164"/>
      <c r="BN134" s="162" t="s">
        <v>336</v>
      </c>
      <c r="BO134" s="162" t="s">
        <v>336</v>
      </c>
      <c r="BP134" s="164"/>
      <c r="BQ134" s="162" t="s">
        <v>336</v>
      </c>
      <c r="BR134" s="162" t="s">
        <v>336</v>
      </c>
      <c r="BS134" s="164"/>
      <c r="BT134" s="162" t="s">
        <v>336</v>
      </c>
      <c r="BU134" s="162" t="s">
        <v>336</v>
      </c>
      <c r="BV134" s="164"/>
      <c r="BW134" s="162" t="s">
        <v>336</v>
      </c>
      <c r="BX134" s="162" t="s">
        <v>336</v>
      </c>
      <c r="BY134" s="164"/>
      <c r="BZ134" s="162" t="s">
        <v>336</v>
      </c>
      <c r="CA134" s="162" t="s">
        <v>336</v>
      </c>
      <c r="CB134" s="164"/>
      <c r="CC134" s="162" t="s">
        <v>336</v>
      </c>
      <c r="CD134" s="162" t="s">
        <v>336</v>
      </c>
      <c r="CE134" s="164"/>
      <c r="CF134" s="162" t="s">
        <v>336</v>
      </c>
      <c r="CG134" s="162" t="s">
        <v>336</v>
      </c>
      <c r="CH134" s="164"/>
      <c r="CI134" s="162" t="s">
        <v>336</v>
      </c>
      <c r="CJ134" s="162" t="s">
        <v>336</v>
      </c>
      <c r="CK134" s="164"/>
      <c r="CL134" s="162" t="s">
        <v>336</v>
      </c>
      <c r="CM134" s="162" t="s">
        <v>336</v>
      </c>
      <c r="CN134" s="164"/>
      <c r="CQ134" s="164"/>
      <c r="CR134" s="164"/>
      <c r="CS134" s="168"/>
      <c r="CT134" s="168"/>
      <c r="CU134" s="164"/>
      <c r="CV134" s="164"/>
      <c r="CW134" s="164"/>
      <c r="CX134" s="164"/>
      <c r="CY134" s="168"/>
      <c r="CZ134" s="168"/>
      <c r="DA134" s="164"/>
      <c r="DB134" s="164"/>
      <c r="DC134" s="164"/>
      <c r="DD134" s="164"/>
      <c r="DE134" s="168"/>
      <c r="DF134" s="168"/>
      <c r="DG134" s="164"/>
      <c r="DH134" s="164"/>
      <c r="DI134" s="164"/>
      <c r="DJ134" s="164"/>
      <c r="DK134" s="164"/>
      <c r="DL134" s="164"/>
      <c r="DM134" s="164"/>
      <c r="DN134" s="164"/>
      <c r="DO134" s="164"/>
      <c r="DP134" s="164"/>
      <c r="DQ134" s="164"/>
      <c r="DR134" s="164"/>
      <c r="DS134" s="164"/>
      <c r="DT134" s="164"/>
      <c r="DU134" s="169"/>
      <c r="DV134" s="169"/>
      <c r="DW134" s="170"/>
      <c r="DX134" s="169"/>
      <c r="DY134" s="169"/>
      <c r="DZ134" s="164"/>
      <c r="EA134" s="169"/>
      <c r="EB134" s="169"/>
      <c r="EC134" s="164"/>
      <c r="ED134" s="169"/>
      <c r="EE134" s="169"/>
      <c r="EF134" s="164"/>
      <c r="EG134" s="169"/>
      <c r="EH134" s="169"/>
      <c r="EI134" s="164"/>
      <c r="EJ134" s="169"/>
      <c r="EK134" s="169"/>
      <c r="EL134" s="164"/>
      <c r="EM134" s="169"/>
      <c r="EN134" s="169"/>
      <c r="EO134" s="164"/>
      <c r="EP134" s="169"/>
      <c r="EQ134" s="169"/>
      <c r="ER134" s="164"/>
      <c r="ES134" s="169"/>
      <c r="ET134" s="169"/>
      <c r="EU134" s="164"/>
      <c r="EV134" s="169"/>
      <c r="EW134" s="169"/>
      <c r="EX134" s="164"/>
      <c r="EY134" s="169"/>
      <c r="EZ134" s="169"/>
      <c r="FA134" s="164"/>
      <c r="FB134" s="169"/>
      <c r="FC134" s="169"/>
      <c r="FD134" s="164"/>
    </row>
    <row r="135" spans="1:188">
      <c r="A135" s="162" t="s">
        <v>326</v>
      </c>
      <c r="B135" s="163">
        <v>7213</v>
      </c>
      <c r="C135" s="162" t="s">
        <v>17</v>
      </c>
      <c r="D135" s="162" t="s">
        <v>396</v>
      </c>
      <c r="E135" s="162" t="s">
        <v>111</v>
      </c>
      <c r="F135" s="162" t="s">
        <v>329</v>
      </c>
      <c r="G135" s="162" t="s">
        <v>330</v>
      </c>
      <c r="H135" s="162" t="s">
        <v>350</v>
      </c>
      <c r="I135" s="163">
        <v>434</v>
      </c>
      <c r="J135" s="163">
        <v>5041</v>
      </c>
      <c r="K135" s="163">
        <v>11.61520737327189</v>
      </c>
      <c r="L135" s="162" t="s">
        <v>333</v>
      </c>
      <c r="M135" s="163">
        <v>7.3712096085230425E-2</v>
      </c>
      <c r="N135" s="163">
        <v>4.2885103104008575E-3</v>
      </c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3">
        <v>1.2983377322666667E-3</v>
      </c>
      <c r="Z135" s="163">
        <v>1.5080462000820891E-2</v>
      </c>
      <c r="AA135" s="164"/>
      <c r="AB135" s="164"/>
      <c r="AC135" s="163">
        <v>1.2983377322666667E-3</v>
      </c>
      <c r="AD135" s="163">
        <v>1.5080462000820891E-2</v>
      </c>
      <c r="AE135" s="163">
        <v>3.3765525141401685E-4</v>
      </c>
      <c r="AF135" s="163">
        <v>3.9219357658480626E-3</v>
      </c>
      <c r="AG135" s="164"/>
      <c r="AH135" s="164"/>
      <c r="AI135" s="164"/>
      <c r="AJ135" s="164"/>
      <c r="AK135" s="274">
        <v>3.3765525141401685E-4</v>
      </c>
      <c r="AL135" s="163">
        <v>3.9219357658480626E-3</v>
      </c>
      <c r="AM135" s="163">
        <v>1.8542292602894791E-4</v>
      </c>
      <c r="AN135" s="163">
        <v>2.1537257375850842E-3</v>
      </c>
      <c r="AO135" s="164"/>
      <c r="AP135" s="164"/>
      <c r="AQ135" s="164"/>
      <c r="AR135" s="164"/>
      <c r="AS135" s="248">
        <v>1.8542292602894791E-4</v>
      </c>
      <c r="AT135" s="248">
        <v>2.1537257375850842E-3</v>
      </c>
      <c r="AU135" s="164"/>
      <c r="AV135" s="164"/>
      <c r="AW135" s="163">
        <v>7.9174518289863619E-2</v>
      </c>
      <c r="AX135" s="163">
        <v>0.91962844861567394</v>
      </c>
      <c r="AY135" s="164"/>
      <c r="AZ135" s="164"/>
      <c r="BA135" s="164"/>
      <c r="BB135" s="164"/>
      <c r="BC135" s="163">
        <v>7.9174518289863619E-2</v>
      </c>
      <c r="BD135" s="163">
        <v>0.91962844861567394</v>
      </c>
      <c r="BE135" s="162" t="s">
        <v>342</v>
      </c>
      <c r="BF135" s="162" t="s">
        <v>357</v>
      </c>
      <c r="BG135" s="166">
        <v>37681</v>
      </c>
      <c r="BH135" s="162" t="s">
        <v>334</v>
      </c>
      <c r="BI135" s="162" t="s">
        <v>353</v>
      </c>
      <c r="BJ135" s="166">
        <v>37742</v>
      </c>
      <c r="BK135" s="162" t="s">
        <v>345</v>
      </c>
      <c r="BL135" s="162" t="s">
        <v>363</v>
      </c>
      <c r="BM135" s="172">
        <v>37742</v>
      </c>
      <c r="BN135" s="162" t="s">
        <v>336</v>
      </c>
      <c r="BO135" s="162" t="s">
        <v>336</v>
      </c>
      <c r="BP135" s="164"/>
      <c r="BQ135" s="162" t="s">
        <v>336</v>
      </c>
      <c r="BR135" s="162" t="s">
        <v>336</v>
      </c>
      <c r="BS135" s="164"/>
      <c r="BT135" s="162" t="s">
        <v>336</v>
      </c>
      <c r="BU135" s="162" t="s">
        <v>336</v>
      </c>
      <c r="BV135" s="164"/>
      <c r="BW135" s="162" t="s">
        <v>336</v>
      </c>
      <c r="BX135" s="162" t="s">
        <v>336</v>
      </c>
      <c r="BY135" s="164"/>
      <c r="BZ135" s="162" t="s">
        <v>336</v>
      </c>
      <c r="CA135" s="162" t="s">
        <v>336</v>
      </c>
      <c r="CB135" s="164"/>
      <c r="CC135" s="162" t="s">
        <v>336</v>
      </c>
      <c r="CD135" s="162" t="s">
        <v>336</v>
      </c>
      <c r="CE135" s="164"/>
      <c r="CF135" s="162" t="s">
        <v>336</v>
      </c>
      <c r="CG135" s="162" t="s">
        <v>336</v>
      </c>
      <c r="CH135" s="164"/>
      <c r="CI135" s="162" t="s">
        <v>336</v>
      </c>
      <c r="CJ135" s="162" t="s">
        <v>336</v>
      </c>
      <c r="CK135" s="164"/>
      <c r="CL135" s="162" t="s">
        <v>336</v>
      </c>
      <c r="CM135" s="162" t="s">
        <v>336</v>
      </c>
      <c r="CN135" s="164"/>
    </row>
    <row r="136" spans="1:188">
      <c r="A136" s="162" t="s">
        <v>326</v>
      </c>
      <c r="B136" s="163">
        <v>6664</v>
      </c>
      <c r="C136" s="162" t="s">
        <v>128</v>
      </c>
      <c r="D136" s="162" t="s">
        <v>410</v>
      </c>
      <c r="E136" s="162" t="s">
        <v>456</v>
      </c>
      <c r="F136" s="162" t="s">
        <v>456</v>
      </c>
      <c r="G136" s="162" t="s">
        <v>330</v>
      </c>
      <c r="H136" s="162" t="s">
        <v>361</v>
      </c>
      <c r="I136" s="163">
        <v>805</v>
      </c>
      <c r="J136" s="163">
        <v>8624</v>
      </c>
      <c r="K136" s="163">
        <v>10.71304347826087</v>
      </c>
      <c r="L136" s="162" t="s">
        <v>341</v>
      </c>
      <c r="M136" s="163">
        <v>6.7396798652064028E-4</v>
      </c>
      <c r="N136" s="163">
        <v>3.016006739679865E-3</v>
      </c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3">
        <v>1.03E-5</v>
      </c>
      <c r="Z136" s="163">
        <v>1.1034434782608696E-4</v>
      </c>
      <c r="AA136" s="164"/>
      <c r="AB136" s="164"/>
      <c r="AC136" s="163">
        <v>1.03E-5</v>
      </c>
      <c r="AD136" s="163">
        <v>1.1034434782608696E-4</v>
      </c>
      <c r="AE136" s="163">
        <v>1.9103938330077767E-4</v>
      </c>
      <c r="AF136" s="163">
        <v>2.0466132193613746E-3</v>
      </c>
      <c r="AG136" s="164"/>
      <c r="AH136" s="164"/>
      <c r="AI136" s="164"/>
      <c r="AJ136" s="164"/>
      <c r="AK136" s="274">
        <v>1.9103938330077767E-4</v>
      </c>
      <c r="AL136" s="163">
        <v>2.0466132193613746E-3</v>
      </c>
      <c r="AM136" s="163">
        <v>1.922301064312818E-4</v>
      </c>
      <c r="AN136" s="163">
        <v>2.0593694880290366E-3</v>
      </c>
      <c r="AO136" s="164"/>
      <c r="AP136" s="164"/>
      <c r="AQ136" s="164"/>
      <c r="AR136" s="164"/>
      <c r="AS136" s="248">
        <v>1.922301064312818E-4</v>
      </c>
      <c r="AT136" s="248">
        <v>2.0593694880290366E-3</v>
      </c>
      <c r="AU136" s="165">
        <v>0.26829999999999998</v>
      </c>
      <c r="AV136" s="165">
        <v>2.8743095652173913</v>
      </c>
      <c r="AW136" s="167"/>
      <c r="AX136" s="167"/>
      <c r="AY136" s="164"/>
      <c r="AZ136" s="164"/>
      <c r="BA136" s="164"/>
      <c r="BB136" s="164"/>
      <c r="BC136" s="163">
        <v>0.26829999999999998</v>
      </c>
      <c r="BD136" s="163">
        <v>2.8743095652173913</v>
      </c>
      <c r="BE136" s="162" t="s">
        <v>345</v>
      </c>
      <c r="BF136" s="162" t="s">
        <v>371</v>
      </c>
      <c r="BG136" s="166">
        <v>39417</v>
      </c>
      <c r="BH136" s="162" t="s">
        <v>334</v>
      </c>
      <c r="BI136" s="162" t="s">
        <v>362</v>
      </c>
      <c r="BJ136" s="166">
        <v>39417</v>
      </c>
      <c r="BK136" s="162" t="s">
        <v>336</v>
      </c>
      <c r="BL136" s="162" t="s">
        <v>336</v>
      </c>
      <c r="BM136" s="167"/>
      <c r="BN136" s="162" t="s">
        <v>336</v>
      </c>
      <c r="BO136" s="162" t="s">
        <v>336</v>
      </c>
      <c r="BP136" s="164"/>
      <c r="BQ136" s="162" t="s">
        <v>336</v>
      </c>
      <c r="BR136" s="162" t="s">
        <v>336</v>
      </c>
      <c r="BS136" s="164"/>
      <c r="BT136" s="162" t="s">
        <v>336</v>
      </c>
      <c r="BU136" s="162" t="s">
        <v>336</v>
      </c>
      <c r="BV136" s="164"/>
      <c r="BW136" s="162" t="s">
        <v>336</v>
      </c>
      <c r="BX136" s="162" t="s">
        <v>336</v>
      </c>
      <c r="BY136" s="164"/>
      <c r="BZ136" s="162" t="s">
        <v>336</v>
      </c>
      <c r="CA136" s="162" t="s">
        <v>336</v>
      </c>
      <c r="CB136" s="164"/>
      <c r="CC136" s="162" t="s">
        <v>336</v>
      </c>
      <c r="CD136" s="162" t="s">
        <v>336</v>
      </c>
      <c r="CE136" s="164"/>
      <c r="CF136" s="162" t="s">
        <v>336</v>
      </c>
      <c r="CG136" s="162" t="s">
        <v>336</v>
      </c>
      <c r="CH136" s="164"/>
      <c r="CI136" s="162" t="s">
        <v>336</v>
      </c>
      <c r="CJ136" s="162" t="s">
        <v>336</v>
      </c>
      <c r="CK136" s="164"/>
      <c r="CL136" s="162" t="s">
        <v>336</v>
      </c>
      <c r="CM136" s="162" t="s">
        <v>336</v>
      </c>
      <c r="CN136" s="164"/>
      <c r="CS136" s="46"/>
      <c r="CT136" s="46"/>
      <c r="CY136" s="46"/>
      <c r="CZ136" s="46"/>
      <c r="DE136" s="46"/>
      <c r="DF136" s="46"/>
      <c r="DU136" s="46"/>
      <c r="DV136" s="46"/>
      <c r="DW136" s="46"/>
      <c r="DX136" s="46"/>
      <c r="DY136" s="46"/>
      <c r="EA136" s="46"/>
      <c r="EB136" s="46"/>
      <c r="ED136" s="46"/>
      <c r="EE136" s="46"/>
      <c r="EG136" s="46"/>
      <c r="EH136" s="46"/>
      <c r="EJ136" s="46"/>
      <c r="EK136" s="46"/>
      <c r="EM136" s="46"/>
      <c r="EN136" s="46"/>
      <c r="EP136" s="46"/>
      <c r="EQ136" s="46"/>
      <c r="ES136" s="46"/>
      <c r="ET136" s="46"/>
      <c r="EV136" s="46"/>
      <c r="EW136" s="46"/>
      <c r="EY136" s="46"/>
      <c r="EZ136" s="46"/>
      <c r="FB136" s="46"/>
      <c r="FC136" s="46"/>
    </row>
    <row r="137" spans="1:188">
      <c r="A137" s="162" t="s">
        <v>326</v>
      </c>
      <c r="B137" s="163">
        <v>1382</v>
      </c>
      <c r="C137" s="162" t="s">
        <v>136</v>
      </c>
      <c r="D137" s="162" t="s">
        <v>435</v>
      </c>
      <c r="E137" s="162" t="s">
        <v>329</v>
      </c>
      <c r="F137" s="162" t="s">
        <v>147</v>
      </c>
      <c r="G137" s="162" t="s">
        <v>330</v>
      </c>
      <c r="H137" s="162" t="s">
        <v>522</v>
      </c>
      <c r="I137" s="163">
        <v>173.1</v>
      </c>
      <c r="J137" s="163">
        <v>1866.2</v>
      </c>
      <c r="K137" s="163">
        <v>10.781051415366841</v>
      </c>
      <c r="L137" s="162" t="s">
        <v>333</v>
      </c>
      <c r="M137" s="163">
        <v>0.14040625740396465</v>
      </c>
      <c r="N137" s="163">
        <v>6.9788499811649215E-3</v>
      </c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3">
        <v>2.0300000000000002E-5</v>
      </c>
      <c r="Z137" s="163">
        <v>2.1885534373194691E-4</v>
      </c>
      <c r="AA137" s="164"/>
      <c r="AB137" s="164"/>
      <c r="AC137" s="163">
        <v>2.0300000000000002E-5</v>
      </c>
      <c r="AD137" s="163">
        <v>2.1885534373194691E-4</v>
      </c>
      <c r="AE137" s="163">
        <v>3.0516085000127532E-4</v>
      </c>
      <c r="AF137" s="163">
        <v>3.2899548138207975E-3</v>
      </c>
      <c r="AG137" s="164"/>
      <c r="AH137" s="164"/>
      <c r="AI137" s="164"/>
      <c r="AJ137" s="164"/>
      <c r="AK137" s="274">
        <v>3.0516085000127532E-4</v>
      </c>
      <c r="AL137" s="163">
        <v>3.2899548138207975E-3</v>
      </c>
      <c r="AM137" s="163">
        <v>1.9495090688283025E-4</v>
      </c>
      <c r="AN137" s="163">
        <v>2.1017757505761864E-3</v>
      </c>
      <c r="AO137" s="164"/>
      <c r="AP137" s="164"/>
      <c r="AQ137" s="164"/>
      <c r="AR137" s="164"/>
      <c r="AS137" s="248">
        <v>1.9495090688283025E-4</v>
      </c>
      <c r="AT137" s="248">
        <v>2.1017757505761864E-3</v>
      </c>
      <c r="AU137" s="165">
        <v>0.21489999999999998</v>
      </c>
      <c r="AV137" s="165">
        <v>2.3168479491623337</v>
      </c>
      <c r="AW137" s="167"/>
      <c r="AX137" s="167"/>
      <c r="AY137" s="164"/>
      <c r="AZ137" s="164"/>
      <c r="BA137" s="164"/>
      <c r="BB137" s="164"/>
      <c r="BC137" s="163">
        <v>0.21489999999999998</v>
      </c>
      <c r="BD137" s="163">
        <v>2.3168479491623337</v>
      </c>
      <c r="BE137" s="162" t="s">
        <v>342</v>
      </c>
      <c r="BF137" s="162" t="s">
        <v>343</v>
      </c>
      <c r="BG137" s="166">
        <v>38078</v>
      </c>
      <c r="BH137" s="162" t="s">
        <v>334</v>
      </c>
      <c r="BI137" s="162" t="s">
        <v>358</v>
      </c>
      <c r="BJ137" s="166">
        <v>27120</v>
      </c>
      <c r="BK137" s="162" t="s">
        <v>345</v>
      </c>
      <c r="BL137" s="162" t="s">
        <v>429</v>
      </c>
      <c r="BM137" s="166">
        <v>34851</v>
      </c>
      <c r="BN137" s="162" t="s">
        <v>336</v>
      </c>
      <c r="BO137" s="162" t="s">
        <v>336</v>
      </c>
      <c r="BP137" s="164"/>
      <c r="BQ137" s="162" t="s">
        <v>336</v>
      </c>
      <c r="BR137" s="162" t="s">
        <v>336</v>
      </c>
      <c r="BS137" s="164"/>
      <c r="BT137" s="162" t="s">
        <v>336</v>
      </c>
      <c r="BU137" s="162" t="s">
        <v>336</v>
      </c>
      <c r="BV137" s="164"/>
      <c r="BW137" s="162" t="s">
        <v>336</v>
      </c>
      <c r="BX137" s="162" t="s">
        <v>336</v>
      </c>
      <c r="BY137" s="164"/>
      <c r="BZ137" s="162" t="s">
        <v>336</v>
      </c>
      <c r="CA137" s="162" t="s">
        <v>336</v>
      </c>
      <c r="CB137" s="164"/>
      <c r="CC137" s="162" t="s">
        <v>336</v>
      </c>
      <c r="CD137" s="162" t="s">
        <v>336</v>
      </c>
      <c r="CE137" s="164"/>
      <c r="CF137" s="162" t="s">
        <v>336</v>
      </c>
      <c r="CG137" s="162" t="s">
        <v>336</v>
      </c>
      <c r="CH137" s="164"/>
      <c r="CI137" s="162" t="s">
        <v>336</v>
      </c>
      <c r="CJ137" s="162" t="s">
        <v>336</v>
      </c>
      <c r="CK137" s="164"/>
      <c r="CL137" s="162" t="s">
        <v>336</v>
      </c>
      <c r="CM137" s="162" t="s">
        <v>336</v>
      </c>
      <c r="CN137" s="164"/>
      <c r="CQ137" s="164"/>
      <c r="CR137" s="164"/>
      <c r="CS137" s="168"/>
      <c r="CT137" s="168"/>
      <c r="CU137" s="164"/>
      <c r="CV137" s="164"/>
      <c r="CW137" s="170"/>
      <c r="CX137" s="170"/>
      <c r="CY137" s="168"/>
      <c r="CZ137" s="168"/>
      <c r="DA137" s="164"/>
      <c r="DB137" s="164"/>
      <c r="DC137" s="164"/>
      <c r="DD137" s="164"/>
      <c r="DE137" s="170"/>
      <c r="DF137" s="170"/>
      <c r="DG137" s="164"/>
      <c r="DH137" s="164"/>
      <c r="DI137" s="164"/>
      <c r="DJ137" s="164"/>
      <c r="DK137" s="170"/>
      <c r="DL137" s="170"/>
      <c r="DM137" s="164"/>
      <c r="DN137" s="164"/>
      <c r="DO137" s="164"/>
      <c r="DP137" s="164"/>
      <c r="DQ137" s="164"/>
      <c r="DR137" s="164"/>
      <c r="DS137" s="164"/>
      <c r="DT137" s="164"/>
      <c r="DU137" s="169"/>
      <c r="DV137" s="169"/>
      <c r="DW137" s="170"/>
      <c r="DX137" s="169"/>
      <c r="DY137" s="169"/>
      <c r="DZ137" s="164"/>
      <c r="EA137" s="169"/>
      <c r="EB137" s="169"/>
      <c r="EC137" s="164"/>
      <c r="ED137" s="169"/>
      <c r="EE137" s="169"/>
      <c r="EF137" s="164"/>
      <c r="EG137" s="169"/>
      <c r="EH137" s="169"/>
      <c r="EI137" s="164"/>
      <c r="EJ137" s="169"/>
      <c r="EK137" s="169"/>
      <c r="EL137" s="164"/>
      <c r="EM137" s="169"/>
      <c r="EN137" s="169"/>
      <c r="EO137" s="164"/>
      <c r="EP137" s="169"/>
      <c r="EQ137" s="169"/>
      <c r="ER137" s="164"/>
      <c r="ES137" s="169"/>
      <c r="ET137" s="169"/>
      <c r="EU137" s="164"/>
      <c r="EV137" s="169"/>
      <c r="EW137" s="169"/>
      <c r="EX137" s="164"/>
      <c r="EY137" s="169"/>
      <c r="EZ137" s="169"/>
      <c r="FA137" s="164"/>
      <c r="FB137" s="169"/>
      <c r="FC137" s="169"/>
      <c r="FD137" s="164"/>
    </row>
    <row r="138" spans="1:188">
      <c r="A138" s="162" t="s">
        <v>326</v>
      </c>
      <c r="B138" s="163">
        <v>2080</v>
      </c>
      <c r="C138" s="162" t="s">
        <v>145</v>
      </c>
      <c r="D138" s="162" t="s">
        <v>502</v>
      </c>
      <c r="E138" s="162" t="s">
        <v>329</v>
      </c>
      <c r="F138" s="162" t="s">
        <v>329</v>
      </c>
      <c r="G138" s="162" t="s">
        <v>330</v>
      </c>
      <c r="H138" s="162" t="s">
        <v>350</v>
      </c>
      <c r="I138" s="163">
        <v>188</v>
      </c>
      <c r="J138" s="163">
        <v>2130</v>
      </c>
      <c r="K138" s="163">
        <v>11.329787234042554</v>
      </c>
      <c r="L138" s="162" t="s">
        <v>351</v>
      </c>
      <c r="M138" s="167"/>
      <c r="N138" s="167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7"/>
      <c r="Z138" s="167"/>
      <c r="AA138" s="164"/>
      <c r="AB138" s="164"/>
      <c r="AC138" s="167"/>
      <c r="AD138" s="167"/>
      <c r="AE138" s="167"/>
      <c r="AF138" s="167"/>
      <c r="AG138" s="164"/>
      <c r="AH138" s="164"/>
      <c r="AI138" s="165">
        <v>2.9999999999999997E-4</v>
      </c>
      <c r="AJ138" s="165">
        <v>3.3989361702127657E-3</v>
      </c>
      <c r="AK138" s="274">
        <v>2.9999999999999997E-4</v>
      </c>
      <c r="AL138" s="163">
        <v>3.3989361702127657E-3</v>
      </c>
      <c r="AM138" s="167"/>
      <c r="AN138" s="167"/>
      <c r="AO138" s="164"/>
      <c r="AP138" s="164"/>
      <c r="AQ138" s="165">
        <v>2.0000000000000001E-4</v>
      </c>
      <c r="AR138" s="165">
        <v>2.2659574468085111E-3</v>
      </c>
      <c r="AS138" s="248">
        <v>2.0000000000000001E-4</v>
      </c>
      <c r="AT138" s="248">
        <v>2.2659574468085111E-3</v>
      </c>
      <c r="AU138" s="164"/>
      <c r="AV138" s="164"/>
      <c r="AW138" s="167"/>
      <c r="AX138" s="167"/>
      <c r="AY138" s="164"/>
      <c r="AZ138" s="164"/>
      <c r="BA138" s="164"/>
      <c r="BB138" s="164"/>
      <c r="BC138" s="167"/>
      <c r="BD138" s="167"/>
      <c r="BE138" s="162" t="s">
        <v>364</v>
      </c>
      <c r="BF138" s="162" t="s">
        <v>712</v>
      </c>
      <c r="BG138" s="166">
        <v>34090</v>
      </c>
      <c r="BH138" s="162" t="s">
        <v>334</v>
      </c>
      <c r="BI138" s="162" t="s">
        <v>358</v>
      </c>
      <c r="BJ138" s="166">
        <v>21976</v>
      </c>
      <c r="BK138" s="162" t="s">
        <v>336</v>
      </c>
      <c r="BL138" s="162" t="s">
        <v>336</v>
      </c>
      <c r="BM138" s="167"/>
      <c r="BN138" s="162" t="s">
        <v>336</v>
      </c>
      <c r="BO138" s="162" t="s">
        <v>336</v>
      </c>
      <c r="BP138" s="164"/>
      <c r="BQ138" s="162" t="s">
        <v>336</v>
      </c>
      <c r="BR138" s="162" t="s">
        <v>336</v>
      </c>
      <c r="BS138" s="164"/>
      <c r="BT138" s="162" t="s">
        <v>336</v>
      </c>
      <c r="BU138" s="162" t="s">
        <v>336</v>
      </c>
      <c r="BV138" s="164"/>
      <c r="BW138" s="162" t="s">
        <v>336</v>
      </c>
      <c r="BX138" s="162" t="s">
        <v>336</v>
      </c>
      <c r="BY138" s="164"/>
      <c r="BZ138" s="162" t="s">
        <v>336</v>
      </c>
      <c r="CA138" s="162" t="s">
        <v>336</v>
      </c>
      <c r="CB138" s="164"/>
      <c r="CC138" s="162" t="s">
        <v>336</v>
      </c>
      <c r="CD138" s="162" t="s">
        <v>336</v>
      </c>
      <c r="CE138" s="164"/>
      <c r="CF138" s="162" t="s">
        <v>336</v>
      </c>
      <c r="CG138" s="162" t="s">
        <v>336</v>
      </c>
      <c r="CH138" s="164"/>
      <c r="CI138" s="162" t="s">
        <v>336</v>
      </c>
      <c r="CJ138" s="162" t="s">
        <v>336</v>
      </c>
      <c r="CK138" s="164"/>
      <c r="CL138" s="162" t="s">
        <v>336</v>
      </c>
      <c r="CM138" s="162" t="s">
        <v>336</v>
      </c>
      <c r="CN138" s="164"/>
      <c r="CO138" s="164"/>
      <c r="CP138" s="164"/>
      <c r="CS138" s="46"/>
      <c r="CT138" s="46"/>
      <c r="CY138" s="46"/>
      <c r="CZ138" s="46"/>
      <c r="DU138" s="46"/>
      <c r="DV138" s="46"/>
      <c r="DW138" s="46"/>
      <c r="DX138" s="46"/>
      <c r="DY138" s="46"/>
      <c r="EA138" s="46"/>
      <c r="EB138" s="46"/>
      <c r="ED138" s="46"/>
      <c r="EE138" s="46"/>
      <c r="EG138" s="46"/>
      <c r="EH138" s="46"/>
      <c r="EJ138" s="46"/>
      <c r="EK138" s="46"/>
      <c r="EM138" s="46"/>
      <c r="EN138" s="46"/>
      <c r="EP138" s="46"/>
      <c r="EQ138" s="46"/>
      <c r="ES138" s="46"/>
      <c r="ET138" s="46"/>
      <c r="EV138" s="46"/>
      <c r="EW138" s="46"/>
      <c r="EY138" s="46"/>
      <c r="EZ138" s="46"/>
      <c r="FB138" s="46"/>
      <c r="FC138" s="46"/>
    </row>
    <row r="139" spans="1:188">
      <c r="A139" s="162" t="s">
        <v>326</v>
      </c>
      <c r="B139" s="163">
        <v>2080</v>
      </c>
      <c r="C139" s="162" t="s">
        <v>145</v>
      </c>
      <c r="D139" s="162" t="s">
        <v>502</v>
      </c>
      <c r="E139" s="162" t="s">
        <v>374</v>
      </c>
      <c r="F139" s="162" t="s">
        <v>374</v>
      </c>
      <c r="G139" s="162" t="s">
        <v>330</v>
      </c>
      <c r="H139" s="162" t="s">
        <v>350</v>
      </c>
      <c r="I139" s="163">
        <v>188</v>
      </c>
      <c r="J139" s="163">
        <v>2250</v>
      </c>
      <c r="K139" s="163">
        <v>11.968085106382979</v>
      </c>
      <c r="L139" s="162" t="s">
        <v>351</v>
      </c>
      <c r="M139" s="167"/>
      <c r="N139" s="167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7"/>
      <c r="Z139" s="167"/>
      <c r="AA139" s="164"/>
      <c r="AB139" s="164"/>
      <c r="AC139" s="167"/>
      <c r="AD139" s="167"/>
      <c r="AE139" s="167"/>
      <c r="AF139" s="167"/>
      <c r="AG139" s="164"/>
      <c r="AH139" s="164"/>
      <c r="AI139" s="165">
        <v>2.9999999999999997E-4</v>
      </c>
      <c r="AJ139" s="165">
        <v>3.5904255319148936E-3</v>
      </c>
      <c r="AK139" s="274">
        <v>2.9999999999999997E-4</v>
      </c>
      <c r="AL139" s="163">
        <v>3.5904255319148936E-3</v>
      </c>
      <c r="AM139" s="167"/>
      <c r="AN139" s="167"/>
      <c r="AO139" s="164"/>
      <c r="AP139" s="164"/>
      <c r="AQ139" s="165">
        <v>2.0000000000000001E-4</v>
      </c>
      <c r="AR139" s="165">
        <v>2.3936170212765962E-3</v>
      </c>
      <c r="AS139" s="248">
        <v>2.0000000000000001E-4</v>
      </c>
      <c r="AT139" s="248">
        <v>2.3936170212765962E-3</v>
      </c>
      <c r="AU139" s="164"/>
      <c r="AV139" s="164"/>
      <c r="AW139" s="167"/>
      <c r="AX139" s="167"/>
      <c r="AY139" s="164"/>
      <c r="AZ139" s="164"/>
      <c r="BA139" s="164"/>
      <c r="BB139" s="164"/>
      <c r="BC139" s="167"/>
      <c r="BD139" s="167"/>
      <c r="BE139" s="162" t="s">
        <v>364</v>
      </c>
      <c r="BF139" s="162" t="s">
        <v>713</v>
      </c>
      <c r="BG139" s="166">
        <v>34090</v>
      </c>
      <c r="BH139" s="162" t="s">
        <v>334</v>
      </c>
      <c r="BI139" s="162" t="s">
        <v>358</v>
      </c>
      <c r="BJ139" s="166">
        <v>23437</v>
      </c>
      <c r="BK139" s="162" t="s">
        <v>336</v>
      </c>
      <c r="BL139" s="162" t="s">
        <v>336</v>
      </c>
      <c r="BM139" s="167"/>
      <c r="BN139" s="162" t="s">
        <v>336</v>
      </c>
      <c r="BO139" s="162" t="s">
        <v>336</v>
      </c>
      <c r="BP139" s="164"/>
      <c r="BQ139" s="162" t="s">
        <v>336</v>
      </c>
      <c r="BR139" s="162" t="s">
        <v>336</v>
      </c>
      <c r="BS139" s="164"/>
      <c r="BT139" s="162" t="s">
        <v>336</v>
      </c>
      <c r="BU139" s="162" t="s">
        <v>336</v>
      </c>
      <c r="BV139" s="164"/>
      <c r="BW139" s="162" t="s">
        <v>336</v>
      </c>
      <c r="BX139" s="162" t="s">
        <v>336</v>
      </c>
      <c r="BY139" s="164"/>
      <c r="BZ139" s="162" t="s">
        <v>336</v>
      </c>
      <c r="CA139" s="162" t="s">
        <v>336</v>
      </c>
      <c r="CB139" s="164"/>
      <c r="CC139" s="162" t="s">
        <v>336</v>
      </c>
      <c r="CD139" s="162" t="s">
        <v>336</v>
      </c>
      <c r="CE139" s="164"/>
      <c r="CF139" s="162" t="s">
        <v>336</v>
      </c>
      <c r="CG139" s="162" t="s">
        <v>336</v>
      </c>
      <c r="CH139" s="164"/>
      <c r="CI139" s="162" t="s">
        <v>336</v>
      </c>
      <c r="CJ139" s="162" t="s">
        <v>336</v>
      </c>
      <c r="CK139" s="164"/>
      <c r="CL139" s="162" t="s">
        <v>336</v>
      </c>
      <c r="CM139" s="162" t="s">
        <v>336</v>
      </c>
      <c r="CN139" s="164"/>
      <c r="CO139" s="164"/>
      <c r="CP139" s="164"/>
    </row>
    <row r="140" spans="1:188">
      <c r="A140" s="162" t="s">
        <v>326</v>
      </c>
      <c r="B140" s="163">
        <v>6264</v>
      </c>
      <c r="C140" s="162" t="s">
        <v>130</v>
      </c>
      <c r="D140" s="162" t="s">
        <v>391</v>
      </c>
      <c r="E140" s="162" t="s">
        <v>392</v>
      </c>
      <c r="F140" s="162" t="s">
        <v>339</v>
      </c>
      <c r="G140" s="162" t="s">
        <v>330</v>
      </c>
      <c r="H140" s="162" t="s">
        <v>393</v>
      </c>
      <c r="I140" s="163">
        <v>1320</v>
      </c>
      <c r="J140" s="163">
        <v>11960</v>
      </c>
      <c r="K140" s="163">
        <v>9.0606060606060606</v>
      </c>
      <c r="L140" s="162" t="s">
        <v>333</v>
      </c>
      <c r="M140" s="163">
        <v>6.9484590218218359E-2</v>
      </c>
      <c r="N140" s="163">
        <v>5.4160464205181566E-3</v>
      </c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3">
        <v>2.3700000000000001E-4</v>
      </c>
      <c r="Z140" s="163">
        <v>2.1473636363636365E-3</v>
      </c>
      <c r="AA140" s="164"/>
      <c r="AB140" s="164"/>
      <c r="AC140" s="163">
        <v>2.3700000000000001E-4</v>
      </c>
      <c r="AD140" s="163">
        <v>2.1473636363636365E-3</v>
      </c>
      <c r="AE140" s="163">
        <v>2.1404790232427119E-4</v>
      </c>
      <c r="AF140" s="163">
        <v>1.9394037210593055E-3</v>
      </c>
      <c r="AG140" s="164"/>
      <c r="AH140" s="164"/>
      <c r="AI140" s="164"/>
      <c r="AJ140" s="164"/>
      <c r="AK140" s="274">
        <v>2.1404790232427119E-4</v>
      </c>
      <c r="AL140" s="163">
        <v>1.9394037210593055E-3</v>
      </c>
      <c r="AM140" s="163">
        <v>2.0348171728169222E-4</v>
      </c>
      <c r="AN140" s="163">
        <v>1.8436676808250296E-3</v>
      </c>
      <c r="AO140" s="164"/>
      <c r="AP140" s="164"/>
      <c r="AQ140" s="164"/>
      <c r="AR140" s="164"/>
      <c r="AS140" s="248">
        <v>2.0348171728169222E-4</v>
      </c>
      <c r="AT140" s="248">
        <v>1.8436676808250296E-3</v>
      </c>
      <c r="AU140" s="165">
        <v>3.1400000000000011E-2</v>
      </c>
      <c r="AV140" s="165">
        <v>0.28450303030303042</v>
      </c>
      <c r="AW140" s="167"/>
      <c r="AX140" s="167"/>
      <c r="AY140" s="164"/>
      <c r="AZ140" s="164"/>
      <c r="BA140" s="164"/>
      <c r="BB140" s="164"/>
      <c r="BC140" s="163">
        <v>3.1400000000000011E-2</v>
      </c>
      <c r="BD140" s="163">
        <v>0.28450303030303042</v>
      </c>
      <c r="BE140" s="162" t="s">
        <v>342</v>
      </c>
      <c r="BF140" s="162" t="s">
        <v>343</v>
      </c>
      <c r="BG140" s="166">
        <v>37257</v>
      </c>
      <c r="BH140" s="162" t="s">
        <v>364</v>
      </c>
      <c r="BI140" s="162" t="s">
        <v>394</v>
      </c>
      <c r="BJ140" s="166">
        <v>39083</v>
      </c>
      <c r="BK140" s="162" t="s">
        <v>334</v>
      </c>
      <c r="BL140" s="162" t="s">
        <v>358</v>
      </c>
      <c r="BM140" s="166">
        <v>29465</v>
      </c>
      <c r="BN140" s="162" t="s">
        <v>345</v>
      </c>
      <c r="BO140" s="162" t="s">
        <v>363</v>
      </c>
      <c r="BP140" s="172">
        <v>39083</v>
      </c>
      <c r="BQ140" s="162" t="s">
        <v>336</v>
      </c>
      <c r="BR140" s="162" t="s">
        <v>336</v>
      </c>
      <c r="BS140" s="164"/>
      <c r="BT140" s="162" t="s">
        <v>336</v>
      </c>
      <c r="BU140" s="162" t="s">
        <v>336</v>
      </c>
      <c r="BV140" s="164"/>
      <c r="BW140" s="162" t="s">
        <v>336</v>
      </c>
      <c r="BX140" s="162" t="s">
        <v>336</v>
      </c>
      <c r="BY140" s="164"/>
      <c r="BZ140" s="162" t="s">
        <v>336</v>
      </c>
      <c r="CA140" s="162" t="s">
        <v>336</v>
      </c>
      <c r="CB140" s="164"/>
      <c r="CC140" s="162" t="s">
        <v>336</v>
      </c>
      <c r="CD140" s="162" t="s">
        <v>336</v>
      </c>
      <c r="CE140" s="164"/>
      <c r="CF140" s="162" t="s">
        <v>336</v>
      </c>
      <c r="CG140" s="162" t="s">
        <v>336</v>
      </c>
      <c r="CH140" s="164"/>
      <c r="CI140" s="162" t="s">
        <v>336</v>
      </c>
      <c r="CJ140" s="162" t="s">
        <v>336</v>
      </c>
      <c r="CK140" s="164"/>
      <c r="CL140" s="162" t="s">
        <v>336</v>
      </c>
      <c r="CM140" s="162" t="s">
        <v>336</v>
      </c>
      <c r="CN140" s="164"/>
      <c r="DU140" s="46"/>
      <c r="DV140" s="46"/>
      <c r="DX140" s="46"/>
      <c r="DY140" s="46"/>
      <c r="EA140" s="46"/>
      <c r="EB140" s="46"/>
      <c r="ED140" s="46"/>
      <c r="EE140" s="46"/>
      <c r="EG140" s="46"/>
      <c r="EH140" s="46"/>
      <c r="EJ140" s="46"/>
      <c r="EK140" s="46"/>
      <c r="EM140" s="46"/>
      <c r="EN140" s="46"/>
      <c r="EP140" s="46"/>
      <c r="EQ140" s="46"/>
      <c r="ES140" s="46"/>
      <c r="ET140" s="46"/>
      <c r="EV140" s="46"/>
      <c r="EW140" s="46"/>
      <c r="EY140" s="46"/>
      <c r="EZ140" s="46"/>
      <c r="FB140" s="46"/>
      <c r="FC140" s="46"/>
    </row>
    <row r="141" spans="1:188">
      <c r="A141" s="162" t="s">
        <v>326</v>
      </c>
      <c r="B141" s="163">
        <v>3161</v>
      </c>
      <c r="C141" s="162" t="s">
        <v>171</v>
      </c>
      <c r="D141" s="162" t="s">
        <v>399</v>
      </c>
      <c r="E141" s="162" t="s">
        <v>111</v>
      </c>
      <c r="F141" s="162" t="s">
        <v>329</v>
      </c>
      <c r="G141" s="162" t="s">
        <v>330</v>
      </c>
      <c r="H141" s="162" t="s">
        <v>350</v>
      </c>
      <c r="I141" s="163">
        <v>339</v>
      </c>
      <c r="J141" s="163">
        <v>2808</v>
      </c>
      <c r="K141" s="163">
        <v>8.283185840707965</v>
      </c>
      <c r="L141" s="162" t="s">
        <v>333</v>
      </c>
      <c r="M141" s="163">
        <v>4.8808942165762613E-2</v>
      </c>
      <c r="N141" s="163">
        <v>3.6144724399264482E-3</v>
      </c>
      <c r="O141" s="164"/>
      <c r="P141" s="164"/>
      <c r="Q141" s="167"/>
      <c r="R141" s="167"/>
      <c r="S141" s="164"/>
      <c r="T141" s="164"/>
      <c r="U141" s="167"/>
      <c r="V141" s="167"/>
      <c r="W141" s="164"/>
      <c r="X141" s="164"/>
      <c r="Y141" s="163">
        <v>1.7492999999999999E-3</v>
      </c>
      <c r="Z141" s="163">
        <v>1.4489776991150442E-2</v>
      </c>
      <c r="AA141" s="164"/>
      <c r="AB141" s="164"/>
      <c r="AC141" s="163">
        <v>1.7492999999999999E-3</v>
      </c>
      <c r="AD141" s="163">
        <v>1.4489776991150442E-2</v>
      </c>
      <c r="AE141" s="163">
        <v>6.0871049466841814E-4</v>
      </c>
      <c r="AF141" s="163">
        <v>5.042062150527782E-3</v>
      </c>
      <c r="AG141" s="164"/>
      <c r="AH141" s="164"/>
      <c r="AI141" s="164"/>
      <c r="AJ141" s="164"/>
      <c r="AK141" s="274">
        <v>6.0871049466841814E-4</v>
      </c>
      <c r="AL141" s="163">
        <v>5.042062150527782E-3</v>
      </c>
      <c r="AM141" s="163">
        <v>2.0417749091350185E-4</v>
      </c>
      <c r="AN141" s="163">
        <v>1.6912401017259977E-3</v>
      </c>
      <c r="AO141" s="164"/>
      <c r="AP141" s="164"/>
      <c r="AQ141" s="164"/>
      <c r="AR141" s="164"/>
      <c r="AS141" s="248">
        <v>2.0417749091350185E-4</v>
      </c>
      <c r="AT141" s="248">
        <v>1.6912401017259977E-3</v>
      </c>
      <c r="AU141" s="165">
        <v>0.38019999999999998</v>
      </c>
      <c r="AV141" s="165">
        <v>3.149267256637168</v>
      </c>
      <c r="AW141" s="167"/>
      <c r="AX141" s="167"/>
      <c r="AY141" s="164"/>
      <c r="AZ141" s="164"/>
      <c r="BA141" s="164"/>
      <c r="BB141" s="164"/>
      <c r="BC141" s="163">
        <v>0.38019999999999998</v>
      </c>
      <c r="BD141" s="163">
        <v>3.149267256637168</v>
      </c>
      <c r="BE141" s="162" t="s">
        <v>342</v>
      </c>
      <c r="BF141" s="162" t="s">
        <v>357</v>
      </c>
      <c r="BG141" s="166">
        <v>37773</v>
      </c>
      <c r="BH141" s="162" t="s">
        <v>334</v>
      </c>
      <c r="BI141" s="162" t="s">
        <v>433</v>
      </c>
      <c r="BJ141" s="166">
        <v>22221</v>
      </c>
      <c r="BK141" s="162" t="s">
        <v>334</v>
      </c>
      <c r="BL141" s="162" t="s">
        <v>387</v>
      </c>
      <c r="BM141" s="166">
        <v>22221</v>
      </c>
      <c r="BN141" s="162" t="s">
        <v>334</v>
      </c>
      <c r="BO141" s="162" t="s">
        <v>418</v>
      </c>
      <c r="BP141" s="172">
        <v>30286</v>
      </c>
      <c r="BQ141" s="162" t="s">
        <v>345</v>
      </c>
      <c r="BR141" s="162" t="s">
        <v>363</v>
      </c>
      <c r="BS141" s="172">
        <v>30286</v>
      </c>
      <c r="BT141" s="162" t="s">
        <v>336</v>
      </c>
      <c r="BU141" s="162" t="s">
        <v>336</v>
      </c>
      <c r="BV141" s="164"/>
      <c r="BW141" s="162" t="s">
        <v>336</v>
      </c>
      <c r="BX141" s="162" t="s">
        <v>336</v>
      </c>
      <c r="BY141" s="164"/>
      <c r="BZ141" s="162" t="s">
        <v>336</v>
      </c>
      <c r="CA141" s="162" t="s">
        <v>336</v>
      </c>
      <c r="CB141" s="164"/>
      <c r="CC141" s="162" t="s">
        <v>336</v>
      </c>
      <c r="CD141" s="162" t="s">
        <v>336</v>
      </c>
      <c r="CE141" s="164"/>
      <c r="CF141" s="162" t="s">
        <v>336</v>
      </c>
      <c r="CG141" s="162" t="s">
        <v>336</v>
      </c>
      <c r="CH141" s="164"/>
      <c r="CI141" s="162" t="s">
        <v>336</v>
      </c>
      <c r="CJ141" s="162" t="s">
        <v>336</v>
      </c>
      <c r="CK141" s="164"/>
      <c r="CL141" s="162" t="s">
        <v>336</v>
      </c>
      <c r="CM141" s="162" t="s">
        <v>336</v>
      </c>
      <c r="CN141" s="164"/>
      <c r="CS141" s="46"/>
      <c r="CT141" s="46"/>
      <c r="CW141" s="46"/>
      <c r="CX141" s="46"/>
      <c r="CY141" s="46"/>
      <c r="CZ141" s="46"/>
      <c r="DE141" s="46"/>
      <c r="DF141" s="46"/>
      <c r="DU141" s="46"/>
      <c r="DV141" s="46"/>
      <c r="DX141" s="46"/>
      <c r="DY141" s="46"/>
      <c r="EA141" s="46"/>
      <c r="EB141" s="46"/>
      <c r="ED141" s="46"/>
      <c r="EE141" s="46"/>
      <c r="EG141" s="46"/>
      <c r="EH141" s="46"/>
      <c r="EJ141" s="46"/>
      <c r="EK141" s="46"/>
      <c r="EM141" s="46"/>
      <c r="EN141" s="46"/>
      <c r="EP141" s="46"/>
      <c r="EQ141" s="46"/>
      <c r="ES141" s="46"/>
      <c r="ET141" s="46"/>
      <c r="EV141" s="46"/>
      <c r="EW141" s="46"/>
      <c r="EY141" s="46"/>
      <c r="EZ141" s="46"/>
      <c r="FB141" s="46"/>
      <c r="FC141" s="46"/>
    </row>
    <row r="142" spans="1:188">
      <c r="A142" s="162" t="s">
        <v>326</v>
      </c>
      <c r="B142" s="163">
        <v>568</v>
      </c>
      <c r="C142" s="162" t="s">
        <v>518</v>
      </c>
      <c r="D142" s="162" t="s">
        <v>519</v>
      </c>
      <c r="E142" s="162" t="s">
        <v>520</v>
      </c>
      <c r="F142" s="162" t="s">
        <v>521</v>
      </c>
      <c r="G142" s="162" t="s">
        <v>330</v>
      </c>
      <c r="H142" s="162" t="s">
        <v>350</v>
      </c>
      <c r="I142" s="163">
        <v>403</v>
      </c>
      <c r="J142" s="163">
        <v>4100</v>
      </c>
      <c r="K142" s="163">
        <v>10.173697270471465</v>
      </c>
      <c r="L142" s="162" t="s">
        <v>341</v>
      </c>
      <c r="M142" s="163">
        <v>8.1435141079192128E-3</v>
      </c>
      <c r="N142" s="163">
        <v>8.1435141079192136E-4</v>
      </c>
      <c r="O142" s="164"/>
      <c r="P142" s="164"/>
      <c r="Q142" s="167"/>
      <c r="R142" s="167"/>
      <c r="S142" s="164"/>
      <c r="T142" s="164"/>
      <c r="U142" s="167"/>
      <c r="V142" s="167"/>
      <c r="W142" s="164"/>
      <c r="X142" s="164"/>
      <c r="Y142" s="163">
        <v>3.9033333333333331E-5</v>
      </c>
      <c r="Z142" s="163">
        <v>3.9711331679073616E-4</v>
      </c>
      <c r="AA142" s="164"/>
      <c r="AB142" s="164"/>
      <c r="AC142" s="163">
        <v>3.9033333333333331E-5</v>
      </c>
      <c r="AD142" s="163">
        <v>3.9711331679073616E-4</v>
      </c>
      <c r="AE142" s="163">
        <v>1.8993322903989014E-3</v>
      </c>
      <c r="AF142" s="163">
        <v>1.9323231738549617E-2</v>
      </c>
      <c r="AG142" s="164"/>
      <c r="AH142" s="164"/>
      <c r="AI142" s="164"/>
      <c r="AJ142" s="164"/>
      <c r="AK142" s="274">
        <v>1.8993322903989014E-3</v>
      </c>
      <c r="AL142" s="163">
        <v>1.9323231738549617E-2</v>
      </c>
      <c r="AM142" s="163">
        <v>2.1086374685983325E-4</v>
      </c>
      <c r="AN142" s="163">
        <v>2.1452639258692716E-3</v>
      </c>
      <c r="AO142" s="164"/>
      <c r="AP142" s="164"/>
      <c r="AQ142" s="164"/>
      <c r="AR142" s="164"/>
      <c r="AS142" s="248">
        <v>2.1086374685983325E-4</v>
      </c>
      <c r="AT142" s="248">
        <v>2.1452639258692716E-3</v>
      </c>
      <c r="AU142" s="164"/>
      <c r="AV142" s="164"/>
      <c r="AW142" s="163">
        <v>0.18065583697492216</v>
      </c>
      <c r="AX142" s="163">
        <v>1.8379377955265035</v>
      </c>
      <c r="AY142" s="164"/>
      <c r="AZ142" s="164"/>
      <c r="BA142" s="164"/>
      <c r="BB142" s="164"/>
      <c r="BC142" s="163">
        <v>0.18065583697492216</v>
      </c>
      <c r="BD142" s="163">
        <v>1.8379377955265035</v>
      </c>
      <c r="BE142" s="162" t="s">
        <v>334</v>
      </c>
      <c r="BF142" s="162" t="s">
        <v>358</v>
      </c>
      <c r="BG142" s="166">
        <v>25051</v>
      </c>
      <c r="BH142" s="162" t="s">
        <v>364</v>
      </c>
      <c r="BI142" s="162" t="s">
        <v>370</v>
      </c>
      <c r="BJ142" s="166">
        <v>39630</v>
      </c>
      <c r="BK142" s="162" t="s">
        <v>334</v>
      </c>
      <c r="BL142" s="162" t="s">
        <v>362</v>
      </c>
      <c r="BM142" s="166">
        <v>39448</v>
      </c>
      <c r="BN142" s="162" t="s">
        <v>336</v>
      </c>
      <c r="BO142" s="162" t="s">
        <v>336</v>
      </c>
      <c r="BP142" s="164"/>
      <c r="BQ142" s="162" t="s">
        <v>336</v>
      </c>
      <c r="BR142" s="162" t="s">
        <v>336</v>
      </c>
      <c r="BS142" s="164"/>
      <c r="BT142" s="162" t="s">
        <v>336</v>
      </c>
      <c r="BU142" s="162" t="s">
        <v>336</v>
      </c>
      <c r="BV142" s="164"/>
      <c r="BW142" s="162" t="s">
        <v>336</v>
      </c>
      <c r="BX142" s="162" t="s">
        <v>336</v>
      </c>
      <c r="BY142" s="164"/>
      <c r="BZ142" s="162" t="s">
        <v>336</v>
      </c>
      <c r="CA142" s="162" t="s">
        <v>336</v>
      </c>
      <c r="CB142" s="164"/>
      <c r="CC142" s="162" t="s">
        <v>336</v>
      </c>
      <c r="CD142" s="162" t="s">
        <v>336</v>
      </c>
      <c r="CE142" s="164"/>
      <c r="CF142" s="162" t="s">
        <v>336</v>
      </c>
      <c r="CG142" s="162" t="s">
        <v>336</v>
      </c>
      <c r="CH142" s="164"/>
      <c r="CI142" s="162" t="s">
        <v>336</v>
      </c>
      <c r="CJ142" s="162" t="s">
        <v>336</v>
      </c>
      <c r="CK142" s="164"/>
      <c r="CL142" s="162" t="s">
        <v>336</v>
      </c>
      <c r="CM142" s="162" t="s">
        <v>336</v>
      </c>
      <c r="CN142" s="164"/>
    </row>
    <row r="143" spans="1:188">
      <c r="A143" s="162" t="s">
        <v>326</v>
      </c>
      <c r="B143" s="163">
        <v>10143</v>
      </c>
      <c r="C143" s="162" t="s">
        <v>605</v>
      </c>
      <c r="D143" s="162" t="s">
        <v>399</v>
      </c>
      <c r="E143" s="162" t="s">
        <v>606</v>
      </c>
      <c r="F143" s="162" t="s">
        <v>606</v>
      </c>
      <c r="G143" s="162" t="s">
        <v>356</v>
      </c>
      <c r="H143" s="162" t="s">
        <v>356</v>
      </c>
      <c r="I143" s="163">
        <v>131</v>
      </c>
      <c r="J143" s="163">
        <v>1204</v>
      </c>
      <c r="K143" s="163">
        <v>9.1908396946564892</v>
      </c>
      <c r="L143" s="162" t="s">
        <v>422</v>
      </c>
      <c r="M143" s="163">
        <v>5.9321286897322661E-2</v>
      </c>
      <c r="N143" s="163">
        <v>1.304656436974528E-2</v>
      </c>
      <c r="O143" s="164"/>
      <c r="P143" s="164"/>
      <c r="Q143" s="167"/>
      <c r="R143" s="167"/>
      <c r="S143" s="164"/>
      <c r="T143" s="164"/>
      <c r="U143" s="167"/>
      <c r="V143" s="167"/>
      <c r="W143" s="164"/>
      <c r="X143" s="164"/>
      <c r="Y143" s="163">
        <v>2.9366666666666669E-4</v>
      </c>
      <c r="Z143" s="163">
        <v>2.6990432569974558E-3</v>
      </c>
      <c r="AA143" s="164"/>
      <c r="AB143" s="164"/>
      <c r="AC143" s="163">
        <v>2.9366666666666669E-4</v>
      </c>
      <c r="AD143" s="163">
        <v>2.6990432569974558E-3</v>
      </c>
      <c r="AE143" s="163">
        <v>3.2026721913269246E-2</v>
      </c>
      <c r="AF143" s="163">
        <v>0.2943524670501998</v>
      </c>
      <c r="AG143" s="165">
        <v>3.203333333333333E-2</v>
      </c>
      <c r="AH143" s="165">
        <v>0.29441323155216287</v>
      </c>
      <c r="AI143" s="164"/>
      <c r="AJ143" s="164"/>
      <c r="AK143" s="274">
        <v>3.2026721913269246E-2</v>
      </c>
      <c r="AL143" s="163">
        <v>0.2943524670501998</v>
      </c>
      <c r="AM143" s="163">
        <v>2.2607295201527641E-4</v>
      </c>
      <c r="AN143" s="163">
        <v>2.0778002612701742E-3</v>
      </c>
      <c r="AO143" s="165">
        <v>2.2599999999999999E-4</v>
      </c>
      <c r="AP143" s="165">
        <v>2.0771297709923663E-3</v>
      </c>
      <c r="AQ143" s="164"/>
      <c r="AR143" s="164"/>
      <c r="AS143" s="248">
        <v>2.2599999999999999E-4</v>
      </c>
      <c r="AT143" s="248">
        <v>2.0771297709923663E-3</v>
      </c>
      <c r="AU143" s="164"/>
      <c r="AV143" s="164"/>
      <c r="AW143" s="163">
        <v>0.5969738757427816</v>
      </c>
      <c r="AX143" s="163">
        <v>5.4866911938496878</v>
      </c>
      <c r="AY143" s="164"/>
      <c r="AZ143" s="164"/>
      <c r="BA143" s="164"/>
      <c r="BB143" s="164"/>
      <c r="BC143" s="163">
        <v>0.5969738757427816</v>
      </c>
      <c r="BD143" s="163">
        <v>5.4866911938496878</v>
      </c>
      <c r="BE143" s="162" t="s">
        <v>342</v>
      </c>
      <c r="BF143" s="162" t="s">
        <v>357</v>
      </c>
      <c r="BG143" s="166">
        <v>34820</v>
      </c>
      <c r="BH143" s="162" t="s">
        <v>334</v>
      </c>
      <c r="BI143" s="162" t="s">
        <v>362</v>
      </c>
      <c r="BJ143" s="166">
        <v>34820</v>
      </c>
      <c r="BK143" s="162" t="s">
        <v>336</v>
      </c>
      <c r="BL143" s="162" t="s">
        <v>336</v>
      </c>
      <c r="BM143" s="167"/>
      <c r="BN143" s="162" t="s">
        <v>336</v>
      </c>
      <c r="BO143" s="162" t="s">
        <v>336</v>
      </c>
      <c r="BP143" s="164"/>
      <c r="BQ143" s="162" t="s">
        <v>336</v>
      </c>
      <c r="BR143" s="162" t="s">
        <v>336</v>
      </c>
      <c r="BS143" s="164"/>
      <c r="BT143" s="162" t="s">
        <v>336</v>
      </c>
      <c r="BU143" s="162" t="s">
        <v>336</v>
      </c>
      <c r="BV143" s="164"/>
      <c r="BW143" s="162" t="s">
        <v>336</v>
      </c>
      <c r="BX143" s="162" t="s">
        <v>336</v>
      </c>
      <c r="BY143" s="164"/>
      <c r="BZ143" s="162" t="s">
        <v>336</v>
      </c>
      <c r="CA143" s="162" t="s">
        <v>336</v>
      </c>
      <c r="CB143" s="164"/>
      <c r="CC143" s="162" t="s">
        <v>336</v>
      </c>
      <c r="CD143" s="162" t="s">
        <v>336</v>
      </c>
      <c r="CE143" s="164"/>
      <c r="CF143" s="162" t="s">
        <v>336</v>
      </c>
      <c r="CG143" s="162" t="s">
        <v>336</v>
      </c>
      <c r="CH143" s="164"/>
      <c r="CI143" s="162" t="s">
        <v>336</v>
      </c>
      <c r="CJ143" s="162" t="s">
        <v>336</v>
      </c>
      <c r="CK143" s="164"/>
      <c r="CL143" s="162" t="s">
        <v>336</v>
      </c>
      <c r="CM143" s="162" t="s">
        <v>336</v>
      </c>
      <c r="CN143" s="164"/>
      <c r="DE143" s="46"/>
      <c r="DF143" s="46"/>
    </row>
    <row r="144" spans="1:188" s="152" customFormat="1">
      <c r="A144" s="162" t="s">
        <v>326</v>
      </c>
      <c r="B144" s="163">
        <v>2451</v>
      </c>
      <c r="C144" s="162" t="s">
        <v>20</v>
      </c>
      <c r="D144" s="162" t="s">
        <v>411</v>
      </c>
      <c r="E144" s="162" t="s">
        <v>26</v>
      </c>
      <c r="F144" s="162" t="s">
        <v>26</v>
      </c>
      <c r="G144" s="162" t="s">
        <v>330</v>
      </c>
      <c r="H144" s="162" t="s">
        <v>331</v>
      </c>
      <c r="I144" s="163">
        <v>370</v>
      </c>
      <c r="J144" s="163">
        <v>3707</v>
      </c>
      <c r="K144" s="163">
        <v>10.018918918918919</v>
      </c>
      <c r="L144" s="162" t="s">
        <v>341</v>
      </c>
      <c r="M144" s="167"/>
      <c r="N144" s="167"/>
      <c r="O144" s="164"/>
      <c r="P144" s="164"/>
      <c r="Q144" s="167"/>
      <c r="R144" s="167"/>
      <c r="S144" s="164"/>
      <c r="T144" s="164"/>
      <c r="U144" s="167"/>
      <c r="V144" s="167"/>
      <c r="W144" s="164"/>
      <c r="X144" s="164"/>
      <c r="Y144" s="163">
        <v>2.5289249734433331E-4</v>
      </c>
      <c r="Z144" s="163">
        <v>2.5337094260957935E-3</v>
      </c>
      <c r="AA144" s="164"/>
      <c r="AB144" s="164"/>
      <c r="AC144" s="163">
        <v>2.5289249734433331E-4</v>
      </c>
      <c r="AD144" s="163">
        <v>2.5337094260957935E-3</v>
      </c>
      <c r="AE144" s="163">
        <v>1.1135261445682932E-4</v>
      </c>
      <c r="AF144" s="163">
        <v>1.1156328156526115E-3</v>
      </c>
      <c r="AG144" s="164"/>
      <c r="AH144" s="164"/>
      <c r="AI144" s="167"/>
      <c r="AJ144" s="167"/>
      <c r="AK144" s="274">
        <v>1.1135261445682932E-4</v>
      </c>
      <c r="AL144" s="163">
        <v>1.1156328156526115E-3</v>
      </c>
      <c r="AM144" s="163">
        <v>2.2658536573050511E-4</v>
      </c>
      <c r="AN144" s="163">
        <v>2.2701404074675201E-3</v>
      </c>
      <c r="AO144" s="164"/>
      <c r="AP144" s="164"/>
      <c r="AQ144" s="167"/>
      <c r="AR144" s="167"/>
      <c r="AS144" s="248">
        <v>2.2658536573050511E-4</v>
      </c>
      <c r="AT144" s="248">
        <v>2.2701404074675201E-3</v>
      </c>
      <c r="AU144" s="165">
        <v>6.5473684210526309E-2</v>
      </c>
      <c r="AV144" s="165">
        <v>0.65597553342816495</v>
      </c>
      <c r="AW144" s="167"/>
      <c r="AX144" s="167"/>
      <c r="AY144" s="164"/>
      <c r="AZ144" s="164"/>
      <c r="BA144" s="164"/>
      <c r="BB144" s="164"/>
      <c r="BC144" s="163">
        <v>6.5473684210526309E-2</v>
      </c>
      <c r="BD144" s="163">
        <v>0.65597553342816495</v>
      </c>
      <c r="BE144" s="162" t="s">
        <v>364</v>
      </c>
      <c r="BF144" s="162" t="s">
        <v>370</v>
      </c>
      <c r="BG144" s="166">
        <v>39965</v>
      </c>
      <c r="BH144" s="162" t="s">
        <v>334</v>
      </c>
      <c r="BI144" s="162" t="s">
        <v>362</v>
      </c>
      <c r="BJ144" s="166">
        <v>39722</v>
      </c>
      <c r="BK144" s="162" t="s">
        <v>345</v>
      </c>
      <c r="BL144" s="162" t="s">
        <v>363</v>
      </c>
      <c r="BM144" s="166">
        <v>35916</v>
      </c>
      <c r="BN144" s="162" t="s">
        <v>336</v>
      </c>
      <c r="BO144" s="162" t="s">
        <v>336</v>
      </c>
      <c r="BP144" s="164"/>
      <c r="BQ144" s="162" t="s">
        <v>336</v>
      </c>
      <c r="BR144" s="162" t="s">
        <v>336</v>
      </c>
      <c r="BS144" s="164"/>
      <c r="BT144" s="162" t="s">
        <v>336</v>
      </c>
      <c r="BU144" s="162" t="s">
        <v>336</v>
      </c>
      <c r="BV144" s="164"/>
      <c r="BW144" s="162" t="s">
        <v>336</v>
      </c>
      <c r="BX144" s="162" t="s">
        <v>336</v>
      </c>
      <c r="BY144" s="164"/>
      <c r="BZ144" s="162" t="s">
        <v>336</v>
      </c>
      <c r="CA144" s="162" t="s">
        <v>336</v>
      </c>
      <c r="CB144" s="164"/>
      <c r="CC144" s="162" t="s">
        <v>336</v>
      </c>
      <c r="CD144" s="162" t="s">
        <v>336</v>
      </c>
      <c r="CE144" s="164"/>
      <c r="CF144" s="162" t="s">
        <v>336</v>
      </c>
      <c r="CG144" s="162" t="s">
        <v>336</v>
      </c>
      <c r="CH144" s="164"/>
      <c r="CI144" s="162" t="s">
        <v>336</v>
      </c>
      <c r="CJ144" s="162" t="s">
        <v>336</v>
      </c>
      <c r="CK144" s="164"/>
      <c r="CL144" s="162" t="s">
        <v>336</v>
      </c>
      <c r="CM144" s="162" t="s">
        <v>336</v>
      </c>
      <c r="CN144" s="164"/>
      <c r="CO144" s="256"/>
      <c r="CP144" s="256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</row>
    <row r="145" spans="1:160">
      <c r="A145" s="162" t="s">
        <v>326</v>
      </c>
      <c r="B145" s="163">
        <v>2451</v>
      </c>
      <c r="C145" s="162" t="s">
        <v>20</v>
      </c>
      <c r="D145" s="162" t="s">
        <v>411</v>
      </c>
      <c r="E145" s="162" t="s">
        <v>111</v>
      </c>
      <c r="F145" s="162" t="s">
        <v>111</v>
      </c>
      <c r="G145" s="162" t="s">
        <v>330</v>
      </c>
      <c r="H145" s="162" t="s">
        <v>331</v>
      </c>
      <c r="I145" s="163">
        <v>370</v>
      </c>
      <c r="J145" s="163">
        <v>3688</v>
      </c>
      <c r="K145" s="163">
        <v>9.967567567567567</v>
      </c>
      <c r="L145" s="162" t="s">
        <v>341</v>
      </c>
      <c r="M145" s="167"/>
      <c r="N145" s="167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3">
        <v>2.2185346712E-5</v>
      </c>
      <c r="Z145" s="163">
        <v>2.2113394236177296E-4</v>
      </c>
      <c r="AA145" s="164"/>
      <c r="AB145" s="164"/>
      <c r="AC145" s="163">
        <v>2.2185346712E-5</v>
      </c>
      <c r="AD145" s="163">
        <v>2.2113394236177296E-4</v>
      </c>
      <c r="AE145" s="163">
        <v>1.2405851099797505E-4</v>
      </c>
      <c r="AF145" s="163">
        <v>1.2365615907041405E-3</v>
      </c>
      <c r="AG145" s="164"/>
      <c r="AH145" s="164"/>
      <c r="AI145" s="164"/>
      <c r="AJ145" s="164"/>
      <c r="AK145" s="274">
        <v>1.2405851099797505E-4</v>
      </c>
      <c r="AL145" s="163">
        <v>1.2365615907041405E-3</v>
      </c>
      <c r="AM145" s="163">
        <v>2.5217262171133291E-4</v>
      </c>
      <c r="AN145" s="163">
        <v>2.513547645598367E-3</v>
      </c>
      <c r="AO145" s="164"/>
      <c r="AP145" s="164"/>
      <c r="AQ145" s="164"/>
      <c r="AR145" s="164"/>
      <c r="AS145" s="248">
        <v>2.5217262171133291E-4</v>
      </c>
      <c r="AT145" s="248">
        <v>2.513547645598367E-3</v>
      </c>
      <c r="AU145" s="165">
        <v>8.328571428571431E-2</v>
      </c>
      <c r="AV145" s="165">
        <v>0.83015598455598472</v>
      </c>
      <c r="AW145" s="167"/>
      <c r="AX145" s="167"/>
      <c r="AY145" s="164"/>
      <c r="AZ145" s="164"/>
      <c r="BA145" s="164"/>
      <c r="BB145" s="164"/>
      <c r="BC145" s="163">
        <v>8.328571428571431E-2</v>
      </c>
      <c r="BD145" s="163">
        <v>0.83015598455598472</v>
      </c>
      <c r="BE145" s="162" t="s">
        <v>364</v>
      </c>
      <c r="BF145" s="162" t="s">
        <v>370</v>
      </c>
      <c r="BG145" s="166">
        <v>39965</v>
      </c>
      <c r="BH145" s="162" t="s">
        <v>334</v>
      </c>
      <c r="BI145" s="162" t="s">
        <v>362</v>
      </c>
      <c r="BJ145" s="166">
        <v>39904</v>
      </c>
      <c r="BK145" s="162" t="s">
        <v>345</v>
      </c>
      <c r="BL145" s="162" t="s">
        <v>363</v>
      </c>
      <c r="BM145" s="172">
        <v>35916</v>
      </c>
      <c r="BN145" s="162" t="s">
        <v>336</v>
      </c>
      <c r="BO145" s="162" t="s">
        <v>336</v>
      </c>
      <c r="BP145" s="164"/>
      <c r="BQ145" s="162" t="s">
        <v>336</v>
      </c>
      <c r="BR145" s="162" t="s">
        <v>336</v>
      </c>
      <c r="BS145" s="164"/>
      <c r="BT145" s="162" t="s">
        <v>336</v>
      </c>
      <c r="BU145" s="162" t="s">
        <v>336</v>
      </c>
      <c r="BV145" s="164"/>
      <c r="BW145" s="162" t="s">
        <v>336</v>
      </c>
      <c r="BX145" s="162" t="s">
        <v>336</v>
      </c>
      <c r="BY145" s="164"/>
      <c r="BZ145" s="162" t="s">
        <v>336</v>
      </c>
      <c r="CA145" s="162" t="s">
        <v>336</v>
      </c>
      <c r="CB145" s="164"/>
      <c r="CC145" s="162" t="s">
        <v>336</v>
      </c>
      <c r="CD145" s="162" t="s">
        <v>336</v>
      </c>
      <c r="CE145" s="164"/>
      <c r="CF145" s="162" t="s">
        <v>336</v>
      </c>
      <c r="CG145" s="162" t="s">
        <v>336</v>
      </c>
      <c r="CH145" s="164"/>
      <c r="CI145" s="162" t="s">
        <v>336</v>
      </c>
      <c r="CJ145" s="162" t="s">
        <v>336</v>
      </c>
      <c r="CK145" s="164"/>
      <c r="CL145" s="162" t="s">
        <v>336</v>
      </c>
      <c r="CM145" s="162" t="s">
        <v>336</v>
      </c>
      <c r="CN145" s="164"/>
    </row>
    <row r="146" spans="1:160">
      <c r="A146" s="162" t="s">
        <v>326</v>
      </c>
      <c r="B146" s="163">
        <v>628</v>
      </c>
      <c r="C146" s="162" t="s">
        <v>140</v>
      </c>
      <c r="D146" s="162" t="s">
        <v>378</v>
      </c>
      <c r="E146" s="162" t="s">
        <v>446</v>
      </c>
      <c r="F146" s="162" t="s">
        <v>380</v>
      </c>
      <c r="G146" s="162" t="s">
        <v>330</v>
      </c>
      <c r="H146" s="162" t="s">
        <v>393</v>
      </c>
      <c r="I146" s="163">
        <v>767</v>
      </c>
      <c r="J146" s="163">
        <v>7423</v>
      </c>
      <c r="K146" s="163">
        <v>9.6779661016949152</v>
      </c>
      <c r="L146" s="162" t="s">
        <v>333</v>
      </c>
      <c r="M146" s="165">
        <v>7.1421631367284757E-2</v>
      </c>
      <c r="N146" s="165">
        <v>4.3419853977459009E-3</v>
      </c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5">
        <v>3.7599999999999999E-5</v>
      </c>
      <c r="Z146" s="165">
        <v>3.6389152542372881E-4</v>
      </c>
      <c r="AA146" s="164"/>
      <c r="AB146" s="164"/>
      <c r="AC146" s="165">
        <v>3.7599999999999999E-5</v>
      </c>
      <c r="AD146" s="165">
        <v>3.6389152542372881E-4</v>
      </c>
      <c r="AE146" s="165">
        <v>2.7384385685413096E-4</v>
      </c>
      <c r="AF146" s="165">
        <v>2.6502515637916741E-3</v>
      </c>
      <c r="AG146" s="164"/>
      <c r="AH146" s="164"/>
      <c r="AI146" s="164"/>
      <c r="AJ146" s="164"/>
      <c r="AK146" s="273">
        <v>2.7384385685413096E-4</v>
      </c>
      <c r="AL146" s="165">
        <v>2.6502515637916741E-3</v>
      </c>
      <c r="AM146" s="165">
        <v>2.5605790885041042E-4</v>
      </c>
      <c r="AN146" s="165">
        <v>2.4781197619251584E-3</v>
      </c>
      <c r="AO146" s="164"/>
      <c r="AP146" s="164"/>
      <c r="AQ146" s="164"/>
      <c r="AR146" s="164"/>
      <c r="AS146" s="247">
        <v>2.5605790885041042E-4</v>
      </c>
      <c r="AT146" s="247">
        <v>2.4781197619251584E-3</v>
      </c>
      <c r="AU146" s="164"/>
      <c r="AV146" s="164"/>
      <c r="AW146" s="165">
        <v>6.5224192332729192E-2</v>
      </c>
      <c r="AX146" s="165">
        <v>0.63123752240658249</v>
      </c>
      <c r="AY146" s="164"/>
      <c r="AZ146" s="164"/>
      <c r="BA146" s="167"/>
      <c r="BB146" s="167"/>
      <c r="BC146" s="163">
        <v>6.5224192332729192E-2</v>
      </c>
      <c r="BD146" s="163">
        <v>0.63123752240658249</v>
      </c>
      <c r="BE146" s="162" t="s">
        <v>342</v>
      </c>
      <c r="BF146" s="162" t="s">
        <v>343</v>
      </c>
      <c r="BG146" s="166">
        <v>39948</v>
      </c>
      <c r="BH146" s="162" t="s">
        <v>334</v>
      </c>
      <c r="BI146" s="162" t="s">
        <v>358</v>
      </c>
      <c r="BJ146" s="166">
        <v>30682</v>
      </c>
      <c r="BK146" s="162" t="s">
        <v>345</v>
      </c>
      <c r="BL146" s="162" t="s">
        <v>408</v>
      </c>
      <c r="BM146" s="172">
        <v>40147</v>
      </c>
      <c r="BN146" s="162" t="s">
        <v>336</v>
      </c>
      <c r="BO146" s="162" t="s">
        <v>336</v>
      </c>
      <c r="BP146" s="164"/>
      <c r="BQ146" s="162" t="s">
        <v>336</v>
      </c>
      <c r="BR146" s="162" t="s">
        <v>336</v>
      </c>
      <c r="BS146" s="164"/>
      <c r="BT146" s="162" t="s">
        <v>336</v>
      </c>
      <c r="BU146" s="162" t="s">
        <v>336</v>
      </c>
      <c r="BV146" s="164"/>
      <c r="BW146" s="162" t="s">
        <v>336</v>
      </c>
      <c r="BX146" s="162" t="s">
        <v>336</v>
      </c>
      <c r="BY146" s="164"/>
      <c r="BZ146" s="162" t="s">
        <v>336</v>
      </c>
      <c r="CA146" s="162" t="s">
        <v>336</v>
      </c>
      <c r="CB146" s="164"/>
      <c r="CC146" s="162" t="s">
        <v>336</v>
      </c>
      <c r="CD146" s="162" t="s">
        <v>336</v>
      </c>
      <c r="CE146" s="164"/>
      <c r="CF146" s="162" t="s">
        <v>336</v>
      </c>
      <c r="CG146" s="162" t="s">
        <v>336</v>
      </c>
      <c r="CH146" s="164"/>
      <c r="CI146" s="162" t="s">
        <v>336</v>
      </c>
      <c r="CJ146" s="162" t="s">
        <v>336</v>
      </c>
      <c r="CK146" s="164"/>
      <c r="CL146" s="162" t="s">
        <v>336</v>
      </c>
      <c r="CM146" s="162" t="s">
        <v>336</v>
      </c>
      <c r="CN146" s="164"/>
    </row>
    <row r="147" spans="1:160">
      <c r="A147" s="162" t="s">
        <v>326</v>
      </c>
      <c r="B147" s="163">
        <v>60</v>
      </c>
      <c r="C147" s="162" t="s">
        <v>121</v>
      </c>
      <c r="D147" s="162" t="s">
        <v>473</v>
      </c>
      <c r="E147" s="162" t="s">
        <v>339</v>
      </c>
      <c r="F147" s="162" t="s">
        <v>339</v>
      </c>
      <c r="G147" s="162" t="s">
        <v>330</v>
      </c>
      <c r="H147" s="162" t="s">
        <v>350</v>
      </c>
      <c r="I147" s="163">
        <v>83.6</v>
      </c>
      <c r="J147" s="163">
        <v>845.1</v>
      </c>
      <c r="K147" s="163">
        <v>10.10885167464115</v>
      </c>
      <c r="L147" s="162" t="s">
        <v>341</v>
      </c>
      <c r="M147" s="167"/>
      <c r="N147" s="167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3">
        <v>4.3299999999999996E-3</v>
      </c>
      <c r="Z147" s="163">
        <v>4.3771327751196173E-2</v>
      </c>
      <c r="AA147" s="164"/>
      <c r="AB147" s="164"/>
      <c r="AC147" s="163">
        <v>4.3299999999999996E-3</v>
      </c>
      <c r="AD147" s="163">
        <v>4.3771327751196173E-2</v>
      </c>
      <c r="AE147" s="163">
        <v>1.624030166840946E-4</v>
      </c>
      <c r="AF147" s="163">
        <v>1.6417080071737843E-3</v>
      </c>
      <c r="AG147" s="164"/>
      <c r="AH147" s="164"/>
      <c r="AI147" s="164"/>
      <c r="AJ147" s="164"/>
      <c r="AK147" s="274">
        <v>1.624030166840946E-4</v>
      </c>
      <c r="AL147" s="163">
        <v>1.6417080071737843E-3</v>
      </c>
      <c r="AM147" s="163">
        <v>2.6260639602565994E-4</v>
      </c>
      <c r="AN147" s="163">
        <v>2.6546491062354695E-3</v>
      </c>
      <c r="AO147" s="164"/>
      <c r="AP147" s="164"/>
      <c r="AQ147" s="164"/>
      <c r="AR147" s="164"/>
      <c r="AS147" s="248">
        <v>2.6260639602565994E-4</v>
      </c>
      <c r="AT147" s="248">
        <v>2.6546491062354695E-3</v>
      </c>
      <c r="AU147" s="167"/>
      <c r="AV147" s="167"/>
      <c r="AW147" s="165">
        <v>0.70876122842824418</v>
      </c>
      <c r="AX147" s="165">
        <v>7.1647621309175742</v>
      </c>
      <c r="AY147" s="164"/>
      <c r="AZ147" s="164"/>
      <c r="BA147" s="164"/>
      <c r="BB147" s="164"/>
      <c r="BC147" s="163">
        <v>0.70876122842824418</v>
      </c>
      <c r="BD147" s="163">
        <v>7.1647621309175742</v>
      </c>
      <c r="BE147" s="162" t="s">
        <v>334</v>
      </c>
      <c r="BF147" s="162" t="s">
        <v>358</v>
      </c>
      <c r="BG147" s="167"/>
      <c r="BH147" s="162" t="s">
        <v>336</v>
      </c>
      <c r="BI147" s="162" t="s">
        <v>336</v>
      </c>
      <c r="BJ147" s="167"/>
      <c r="BK147" s="162" t="s">
        <v>336</v>
      </c>
      <c r="BL147" s="162" t="s">
        <v>336</v>
      </c>
      <c r="BM147" s="167"/>
      <c r="BN147" s="162" t="s">
        <v>336</v>
      </c>
      <c r="BO147" s="162" t="s">
        <v>336</v>
      </c>
      <c r="BP147" s="167"/>
      <c r="BQ147" s="162" t="s">
        <v>336</v>
      </c>
      <c r="BR147" s="162" t="s">
        <v>336</v>
      </c>
      <c r="BS147" s="164"/>
      <c r="BT147" s="162" t="s">
        <v>336</v>
      </c>
      <c r="BU147" s="162" t="s">
        <v>336</v>
      </c>
      <c r="BV147" s="164"/>
      <c r="BW147" s="162" t="s">
        <v>336</v>
      </c>
      <c r="BX147" s="162" t="s">
        <v>336</v>
      </c>
      <c r="BY147" s="164"/>
      <c r="BZ147" s="162" t="s">
        <v>336</v>
      </c>
      <c r="CA147" s="162" t="s">
        <v>336</v>
      </c>
      <c r="CB147" s="164"/>
      <c r="CC147" s="162" t="s">
        <v>336</v>
      </c>
      <c r="CD147" s="162" t="s">
        <v>336</v>
      </c>
      <c r="CE147" s="164"/>
      <c r="CF147" s="162" t="s">
        <v>336</v>
      </c>
      <c r="CG147" s="162" t="s">
        <v>336</v>
      </c>
      <c r="CH147" s="164"/>
      <c r="CI147" s="162" t="s">
        <v>336</v>
      </c>
      <c r="CJ147" s="162" t="s">
        <v>336</v>
      </c>
      <c r="CK147" s="164"/>
      <c r="CL147" s="162" t="s">
        <v>336</v>
      </c>
      <c r="CM147" s="162" t="s">
        <v>336</v>
      </c>
      <c r="CN147" s="164"/>
    </row>
    <row r="148" spans="1:160">
      <c r="A148" s="162" t="s">
        <v>326</v>
      </c>
      <c r="B148" s="163">
        <v>1382</v>
      </c>
      <c r="C148" s="162" t="s">
        <v>136</v>
      </c>
      <c r="D148" s="162" t="s">
        <v>435</v>
      </c>
      <c r="E148" s="162" t="s">
        <v>339</v>
      </c>
      <c r="F148" s="162" t="s">
        <v>137</v>
      </c>
      <c r="G148" s="162" t="s">
        <v>330</v>
      </c>
      <c r="H148" s="162" t="s">
        <v>522</v>
      </c>
      <c r="I148" s="163">
        <v>166.1</v>
      </c>
      <c r="J148" s="163">
        <v>1799</v>
      </c>
      <c r="K148" s="163">
        <v>10.830824804334739</v>
      </c>
      <c r="L148" s="162" t="s">
        <v>333</v>
      </c>
      <c r="M148" s="163">
        <v>0.10266024498950375</v>
      </c>
      <c r="N148" s="163">
        <v>7.343237256804875E-3</v>
      </c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3">
        <v>2.2033333333333335E-5</v>
      </c>
      <c r="Z148" s="163">
        <v>2.3863917318884211E-4</v>
      </c>
      <c r="AA148" s="164"/>
      <c r="AB148" s="164"/>
      <c r="AC148" s="163">
        <v>2.2033333333333335E-5</v>
      </c>
      <c r="AD148" s="163">
        <v>2.3863917318884211E-4</v>
      </c>
      <c r="AE148" s="163">
        <v>2.519679532483311E-4</v>
      </c>
      <c r="AF148" s="163">
        <v>2.7290207579394802E-3</v>
      </c>
      <c r="AG148" s="164"/>
      <c r="AH148" s="164"/>
      <c r="AI148" s="164"/>
      <c r="AJ148" s="164"/>
      <c r="AK148" s="274">
        <v>2.519679532483311E-4</v>
      </c>
      <c r="AL148" s="163">
        <v>2.7290207579394802E-3</v>
      </c>
      <c r="AM148" s="163">
        <v>2.6770179602740216E-4</v>
      </c>
      <c r="AN148" s="163">
        <v>2.8994312525785462E-3</v>
      </c>
      <c r="AO148" s="164"/>
      <c r="AP148" s="164"/>
      <c r="AQ148" s="164"/>
      <c r="AR148" s="164"/>
      <c r="AS148" s="248">
        <v>2.6770179602740216E-4</v>
      </c>
      <c r="AT148" s="248">
        <v>2.8994312525785462E-3</v>
      </c>
      <c r="AU148" s="163">
        <v>0.17536666666666664</v>
      </c>
      <c r="AV148" s="163">
        <v>1.8993656431868351</v>
      </c>
      <c r="AW148" s="164"/>
      <c r="AX148" s="164"/>
      <c r="AY148" s="164"/>
      <c r="AZ148" s="164"/>
      <c r="BA148" s="164"/>
      <c r="BB148" s="164"/>
      <c r="BC148" s="163">
        <v>0.17536666666666664</v>
      </c>
      <c r="BD148" s="163">
        <v>1.8993656431868351</v>
      </c>
      <c r="BE148" s="162" t="s">
        <v>342</v>
      </c>
      <c r="BF148" s="162" t="s">
        <v>343</v>
      </c>
      <c r="BG148" s="166">
        <v>37895</v>
      </c>
      <c r="BH148" s="162" t="s">
        <v>334</v>
      </c>
      <c r="BI148" s="162" t="s">
        <v>358</v>
      </c>
      <c r="BJ148" s="166">
        <v>26816</v>
      </c>
      <c r="BK148" s="162" t="s">
        <v>345</v>
      </c>
      <c r="BL148" s="162" t="s">
        <v>429</v>
      </c>
      <c r="BM148" s="166">
        <v>34851</v>
      </c>
      <c r="BN148" s="162" t="s">
        <v>336</v>
      </c>
      <c r="BO148" s="162" t="s">
        <v>336</v>
      </c>
      <c r="BP148" s="167"/>
      <c r="BQ148" s="162" t="s">
        <v>336</v>
      </c>
      <c r="BR148" s="162" t="s">
        <v>336</v>
      </c>
      <c r="BS148" s="164"/>
      <c r="BT148" s="162" t="s">
        <v>336</v>
      </c>
      <c r="BU148" s="162" t="s">
        <v>336</v>
      </c>
      <c r="BV148" s="164"/>
      <c r="BW148" s="162" t="s">
        <v>336</v>
      </c>
      <c r="BX148" s="162" t="s">
        <v>336</v>
      </c>
      <c r="BY148" s="164"/>
      <c r="BZ148" s="162" t="s">
        <v>336</v>
      </c>
      <c r="CA148" s="162" t="s">
        <v>336</v>
      </c>
      <c r="CB148" s="164"/>
      <c r="CC148" s="162" t="s">
        <v>336</v>
      </c>
      <c r="CD148" s="162" t="s">
        <v>336</v>
      </c>
      <c r="CE148" s="164"/>
      <c r="CF148" s="162" t="s">
        <v>336</v>
      </c>
      <c r="CG148" s="162" t="s">
        <v>336</v>
      </c>
      <c r="CH148" s="164"/>
      <c r="CI148" s="162" t="s">
        <v>336</v>
      </c>
      <c r="CJ148" s="162" t="s">
        <v>336</v>
      </c>
      <c r="CK148" s="164"/>
      <c r="CL148" s="162" t="s">
        <v>336</v>
      </c>
      <c r="CM148" s="162" t="s">
        <v>336</v>
      </c>
      <c r="CN148" s="164"/>
      <c r="CO148" s="164"/>
      <c r="CP148" s="164"/>
    </row>
    <row r="149" spans="1:160">
      <c r="A149" s="162" t="s">
        <v>326</v>
      </c>
      <c r="B149" s="163">
        <v>54081</v>
      </c>
      <c r="C149" s="162" t="s">
        <v>10</v>
      </c>
      <c r="D149" s="162" t="s">
        <v>396</v>
      </c>
      <c r="E149" s="162" t="s">
        <v>430</v>
      </c>
      <c r="F149" s="162" t="s">
        <v>101</v>
      </c>
      <c r="G149" s="162" t="s">
        <v>330</v>
      </c>
      <c r="H149" s="162" t="s">
        <v>398</v>
      </c>
      <c r="I149" s="163">
        <v>28.7</v>
      </c>
      <c r="J149" s="163">
        <v>375</v>
      </c>
      <c r="K149" s="163">
        <v>13.066202090592334</v>
      </c>
      <c r="L149" s="162" t="s">
        <v>333</v>
      </c>
      <c r="M149" s="163">
        <v>8.5854352494476149E-2</v>
      </c>
      <c r="N149" s="163">
        <v>5.0534334428819468E-3</v>
      </c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3">
        <v>2.5249155358800001E-5</v>
      </c>
      <c r="Z149" s="163">
        <v>3.2991056653484323E-4</v>
      </c>
      <c r="AA149" s="164"/>
      <c r="AB149" s="164"/>
      <c r="AC149" s="163">
        <v>2.5249155358800001E-5</v>
      </c>
      <c r="AD149" s="163">
        <v>3.2991056653484323E-4</v>
      </c>
      <c r="AE149" s="163">
        <v>7.6840887569638069E-5</v>
      </c>
      <c r="AF149" s="163">
        <v>1.0040185658053754E-3</v>
      </c>
      <c r="AG149" s="164"/>
      <c r="AH149" s="164"/>
      <c r="AI149" s="164"/>
      <c r="AJ149" s="164"/>
      <c r="AK149" s="274">
        <v>7.6840887569638069E-5</v>
      </c>
      <c r="AL149" s="163">
        <v>1.0040185658053754E-3</v>
      </c>
      <c r="AM149" s="163">
        <v>3.001717969546562E-4</v>
      </c>
      <c r="AN149" s="163">
        <v>3.9221053609057865E-3</v>
      </c>
      <c r="AO149" s="164"/>
      <c r="AP149" s="164"/>
      <c r="AQ149" s="164"/>
      <c r="AR149" s="164"/>
      <c r="AS149" s="248">
        <v>3.001717969546562E-4</v>
      </c>
      <c r="AT149" s="248">
        <v>3.9221053609057865E-3</v>
      </c>
      <c r="AU149" s="163">
        <v>4.2300000000000011E-2</v>
      </c>
      <c r="AV149" s="163">
        <v>0.55270034843205584</v>
      </c>
      <c r="AW149" s="165">
        <v>0.188211703206141</v>
      </c>
      <c r="AX149" s="165">
        <v>2.4592121499060235</v>
      </c>
      <c r="AY149" s="164"/>
      <c r="AZ149" s="164"/>
      <c r="BA149" s="165">
        <v>8.9953476184438524E-2</v>
      </c>
      <c r="BB149" s="165">
        <v>1.1753502985771584</v>
      </c>
      <c r="BC149" s="163">
        <v>4.2300000000000011E-2</v>
      </c>
      <c r="BD149" s="163">
        <v>0.55270034843205584</v>
      </c>
      <c r="BE149" s="162" t="s">
        <v>345</v>
      </c>
      <c r="BF149" s="162" t="s">
        <v>352</v>
      </c>
      <c r="BG149" s="166">
        <v>33725</v>
      </c>
      <c r="BH149" s="162" t="s">
        <v>345</v>
      </c>
      <c r="BI149" s="162" t="s">
        <v>352</v>
      </c>
      <c r="BJ149" s="166">
        <v>33725</v>
      </c>
      <c r="BK149" s="162" t="s">
        <v>334</v>
      </c>
      <c r="BL149" s="162" t="s">
        <v>362</v>
      </c>
      <c r="BM149" s="172">
        <v>33725</v>
      </c>
      <c r="BN149" s="162" t="s">
        <v>334</v>
      </c>
      <c r="BO149" s="162" t="s">
        <v>362</v>
      </c>
      <c r="BP149" s="172">
        <v>33725</v>
      </c>
      <c r="BQ149" s="162" t="s">
        <v>336</v>
      </c>
      <c r="BR149" s="162" t="s">
        <v>336</v>
      </c>
      <c r="BS149" s="164"/>
      <c r="BT149" s="162" t="s">
        <v>336</v>
      </c>
      <c r="BU149" s="162" t="s">
        <v>336</v>
      </c>
      <c r="BV149" s="164"/>
      <c r="BW149" s="162" t="s">
        <v>336</v>
      </c>
      <c r="BX149" s="162" t="s">
        <v>336</v>
      </c>
      <c r="BY149" s="164"/>
      <c r="BZ149" s="162" t="s">
        <v>336</v>
      </c>
      <c r="CA149" s="162" t="s">
        <v>336</v>
      </c>
      <c r="CB149" s="164"/>
      <c r="CC149" s="162" t="s">
        <v>336</v>
      </c>
      <c r="CD149" s="162" t="s">
        <v>336</v>
      </c>
      <c r="CE149" s="164"/>
      <c r="CF149" s="162" t="s">
        <v>336</v>
      </c>
      <c r="CG149" s="162" t="s">
        <v>336</v>
      </c>
      <c r="CH149" s="164"/>
      <c r="CI149" s="162" t="s">
        <v>336</v>
      </c>
      <c r="CJ149" s="162" t="s">
        <v>336</v>
      </c>
      <c r="CK149" s="164"/>
      <c r="CL149" s="162" t="s">
        <v>336</v>
      </c>
      <c r="CM149" s="162" t="s">
        <v>336</v>
      </c>
      <c r="CN149" s="164"/>
    </row>
    <row r="150" spans="1:160">
      <c r="A150" s="162" t="s">
        <v>326</v>
      </c>
      <c r="B150" s="163">
        <v>54081</v>
      </c>
      <c r="C150" s="162" t="s">
        <v>10</v>
      </c>
      <c r="D150" s="162" t="s">
        <v>396</v>
      </c>
      <c r="E150" s="162" t="s">
        <v>430</v>
      </c>
      <c r="F150" s="162" t="s">
        <v>102</v>
      </c>
      <c r="G150" s="162" t="s">
        <v>330</v>
      </c>
      <c r="H150" s="162" t="s">
        <v>398</v>
      </c>
      <c r="I150" s="163">
        <v>28.7</v>
      </c>
      <c r="J150" s="163">
        <v>375</v>
      </c>
      <c r="K150" s="163">
        <v>13.066202090592334</v>
      </c>
      <c r="L150" s="162" t="s">
        <v>333</v>
      </c>
      <c r="M150" s="165">
        <v>8.5854352494476149E-2</v>
      </c>
      <c r="N150" s="165">
        <v>5.0534334428819468E-3</v>
      </c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5">
        <v>2.5249155358800001E-5</v>
      </c>
      <c r="Z150" s="165">
        <v>3.2991056653484323E-4</v>
      </c>
      <c r="AA150" s="164"/>
      <c r="AB150" s="164"/>
      <c r="AC150" s="165">
        <v>2.5249155358800001E-5</v>
      </c>
      <c r="AD150" s="165">
        <v>3.2991056653484323E-4</v>
      </c>
      <c r="AE150" s="165">
        <v>7.6840887569638069E-5</v>
      </c>
      <c r="AF150" s="165">
        <v>1.0040185658053754E-3</v>
      </c>
      <c r="AG150" s="164"/>
      <c r="AH150" s="164"/>
      <c r="AI150" s="164"/>
      <c r="AJ150" s="164"/>
      <c r="AK150" s="273">
        <v>7.6840887569638069E-5</v>
      </c>
      <c r="AL150" s="165">
        <v>1.0040185658053754E-3</v>
      </c>
      <c r="AM150" s="165">
        <v>3.001717969546562E-4</v>
      </c>
      <c r="AN150" s="165">
        <v>3.9221053609057865E-3</v>
      </c>
      <c r="AO150" s="164"/>
      <c r="AP150" s="164"/>
      <c r="AQ150" s="164"/>
      <c r="AR150" s="164"/>
      <c r="AS150" s="247">
        <v>3.001717969546562E-4</v>
      </c>
      <c r="AT150" s="247">
        <v>3.9221053609057865E-3</v>
      </c>
      <c r="AU150" s="165">
        <v>4.2300000000000011E-2</v>
      </c>
      <c r="AV150" s="165">
        <v>0.55270034843205584</v>
      </c>
      <c r="AW150" s="165">
        <v>0.188211703206141</v>
      </c>
      <c r="AX150" s="165">
        <v>2.4592121499060235</v>
      </c>
      <c r="AY150" s="164"/>
      <c r="AZ150" s="164"/>
      <c r="BA150" s="163">
        <v>8.9953476184438524E-2</v>
      </c>
      <c r="BB150" s="163">
        <v>1.1753502985771584</v>
      </c>
      <c r="BC150" s="163">
        <v>4.2300000000000011E-2</v>
      </c>
      <c r="BD150" s="163">
        <v>0.55270034843205584</v>
      </c>
      <c r="BE150" s="162" t="s">
        <v>345</v>
      </c>
      <c r="BF150" s="162" t="s">
        <v>352</v>
      </c>
      <c r="BG150" s="166">
        <v>33725</v>
      </c>
      <c r="BH150" s="162" t="s">
        <v>345</v>
      </c>
      <c r="BI150" s="162" t="s">
        <v>352</v>
      </c>
      <c r="BJ150" s="166">
        <v>33725</v>
      </c>
      <c r="BK150" s="162" t="s">
        <v>334</v>
      </c>
      <c r="BL150" s="162" t="s">
        <v>362</v>
      </c>
      <c r="BM150" s="166">
        <v>33725</v>
      </c>
      <c r="BN150" s="162" t="s">
        <v>334</v>
      </c>
      <c r="BO150" s="162" t="s">
        <v>362</v>
      </c>
      <c r="BP150" s="166">
        <v>33725</v>
      </c>
      <c r="BQ150" s="162" t="s">
        <v>336</v>
      </c>
      <c r="BR150" s="162" t="s">
        <v>336</v>
      </c>
      <c r="BS150" s="164"/>
      <c r="BT150" s="162" t="s">
        <v>336</v>
      </c>
      <c r="BU150" s="162" t="s">
        <v>336</v>
      </c>
      <c r="BV150" s="164"/>
      <c r="BW150" s="162" t="s">
        <v>336</v>
      </c>
      <c r="BX150" s="162" t="s">
        <v>336</v>
      </c>
      <c r="BY150" s="164"/>
      <c r="BZ150" s="162" t="s">
        <v>336</v>
      </c>
      <c r="CA150" s="162" t="s">
        <v>336</v>
      </c>
      <c r="CB150" s="164"/>
      <c r="CC150" s="162" t="s">
        <v>336</v>
      </c>
      <c r="CD150" s="162" t="s">
        <v>336</v>
      </c>
      <c r="CE150" s="164"/>
      <c r="CF150" s="162" t="s">
        <v>336</v>
      </c>
      <c r="CG150" s="162" t="s">
        <v>336</v>
      </c>
      <c r="CH150" s="164"/>
      <c r="CI150" s="162" t="s">
        <v>336</v>
      </c>
      <c r="CJ150" s="162" t="s">
        <v>336</v>
      </c>
      <c r="CK150" s="164"/>
      <c r="CL150" s="162" t="s">
        <v>336</v>
      </c>
      <c r="CM150" s="162" t="s">
        <v>336</v>
      </c>
      <c r="CN150" s="164"/>
    </row>
    <row r="151" spans="1:160">
      <c r="A151" s="162" t="s">
        <v>326</v>
      </c>
      <c r="B151" s="163">
        <v>3149</v>
      </c>
      <c r="C151" s="162" t="s">
        <v>146</v>
      </c>
      <c r="D151" s="162" t="s">
        <v>399</v>
      </c>
      <c r="E151" s="162" t="s">
        <v>572</v>
      </c>
      <c r="F151" s="162" t="s">
        <v>339</v>
      </c>
      <c r="G151" s="162" t="s">
        <v>330</v>
      </c>
      <c r="H151" s="162" t="s">
        <v>350</v>
      </c>
      <c r="I151" s="163">
        <v>797</v>
      </c>
      <c r="J151" s="163">
        <v>7239</v>
      </c>
      <c r="K151" s="163">
        <v>9.0828105395232122</v>
      </c>
      <c r="L151" s="162" t="s">
        <v>333</v>
      </c>
      <c r="M151" s="163">
        <v>7.0131861303494622E-2</v>
      </c>
      <c r="N151" s="167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3">
        <v>7.9166666666666662E-5</v>
      </c>
      <c r="Z151" s="163">
        <v>7.190558343789209E-4</v>
      </c>
      <c r="AA151" s="164"/>
      <c r="AB151" s="164"/>
      <c r="AC151" s="163">
        <v>7.9166666666666662E-5</v>
      </c>
      <c r="AD151" s="163">
        <v>7.190558343789209E-4</v>
      </c>
      <c r="AE151" s="163">
        <v>3.0150224469107306E-4</v>
      </c>
      <c r="AF151" s="163">
        <v>2.7384877657699847E-3</v>
      </c>
      <c r="AG151" s="164"/>
      <c r="AH151" s="164"/>
      <c r="AI151" s="164"/>
      <c r="AJ151" s="164"/>
      <c r="AK151" s="274">
        <v>3.0150224469107306E-4</v>
      </c>
      <c r="AL151" s="163">
        <v>2.7384877657699847E-3</v>
      </c>
      <c r="AM151" s="163">
        <v>3.0150224469107306E-4</v>
      </c>
      <c r="AN151" s="163">
        <v>2.7384877657699847E-3</v>
      </c>
      <c r="AO151" s="164"/>
      <c r="AP151" s="164"/>
      <c r="AQ151" s="164"/>
      <c r="AR151" s="164"/>
      <c r="AS151" s="248">
        <v>3.0150224469107306E-4</v>
      </c>
      <c r="AT151" s="248">
        <v>2.7384877657699847E-3</v>
      </c>
      <c r="AU151" s="164"/>
      <c r="AV151" s="164"/>
      <c r="AW151" s="163">
        <v>0.45804453827123409</v>
      </c>
      <c r="AX151" s="163">
        <v>4.1603317597810081</v>
      </c>
      <c r="AY151" s="164"/>
      <c r="AZ151" s="164"/>
      <c r="BA151" s="164"/>
      <c r="BB151" s="164"/>
      <c r="BC151" s="163">
        <v>0.45804453827123409</v>
      </c>
      <c r="BD151" s="163">
        <v>4.1603317597810081</v>
      </c>
      <c r="BE151" s="162" t="s">
        <v>334</v>
      </c>
      <c r="BF151" s="162" t="s">
        <v>358</v>
      </c>
      <c r="BG151" s="166">
        <v>37012</v>
      </c>
      <c r="BH151" s="162" t="s">
        <v>342</v>
      </c>
      <c r="BI151" s="162" t="s">
        <v>343</v>
      </c>
      <c r="BJ151" s="172">
        <v>37012</v>
      </c>
      <c r="BK151" s="162" t="s">
        <v>345</v>
      </c>
      <c r="BL151" s="162" t="s">
        <v>429</v>
      </c>
      <c r="BM151" s="172">
        <v>39569</v>
      </c>
      <c r="BN151" s="162" t="s">
        <v>336</v>
      </c>
      <c r="BO151" s="162" t="s">
        <v>336</v>
      </c>
      <c r="BP151" s="164"/>
      <c r="BQ151" s="162" t="s">
        <v>336</v>
      </c>
      <c r="BR151" s="162" t="s">
        <v>336</v>
      </c>
      <c r="BS151" s="164"/>
      <c r="BT151" s="162" t="s">
        <v>336</v>
      </c>
      <c r="BU151" s="162" t="s">
        <v>336</v>
      </c>
      <c r="BV151" s="164"/>
      <c r="BW151" s="162" t="s">
        <v>336</v>
      </c>
      <c r="BX151" s="162" t="s">
        <v>336</v>
      </c>
      <c r="BY151" s="164"/>
      <c r="BZ151" s="162" t="s">
        <v>336</v>
      </c>
      <c r="CA151" s="162" t="s">
        <v>336</v>
      </c>
      <c r="CB151" s="164"/>
      <c r="CC151" s="162" t="s">
        <v>336</v>
      </c>
      <c r="CD151" s="162" t="s">
        <v>336</v>
      </c>
      <c r="CE151" s="164"/>
      <c r="CF151" s="162" t="s">
        <v>336</v>
      </c>
      <c r="CG151" s="162" t="s">
        <v>336</v>
      </c>
      <c r="CH151" s="164"/>
      <c r="CI151" s="162" t="s">
        <v>336</v>
      </c>
      <c r="CJ151" s="162" t="s">
        <v>336</v>
      </c>
      <c r="CK151" s="164"/>
      <c r="CL151" s="162" t="s">
        <v>336</v>
      </c>
      <c r="CM151" s="162" t="s">
        <v>336</v>
      </c>
      <c r="CN151" s="164"/>
      <c r="CO151" s="164"/>
      <c r="CP151" s="164"/>
      <c r="CQ151" s="164"/>
      <c r="CR151" s="164"/>
      <c r="CS151" s="170"/>
      <c r="CT151" s="170"/>
      <c r="CU151" s="164"/>
      <c r="CV151" s="164"/>
      <c r="CW151" s="164"/>
      <c r="CX151" s="164"/>
      <c r="CY151" s="170"/>
      <c r="CZ151" s="170"/>
      <c r="DA151" s="164"/>
      <c r="DB151" s="164"/>
      <c r="DC151" s="164"/>
      <c r="DD151" s="164"/>
      <c r="DE151" s="170"/>
      <c r="DF151" s="170"/>
      <c r="DG151" s="164"/>
      <c r="DH151" s="164"/>
      <c r="DI151" s="164"/>
      <c r="DJ151" s="164"/>
      <c r="DK151" s="170"/>
      <c r="DL151" s="170"/>
      <c r="DM151" s="164"/>
      <c r="DN151" s="164"/>
      <c r="DO151" s="164"/>
      <c r="DP151" s="164"/>
      <c r="DQ151" s="165"/>
      <c r="DR151" s="165"/>
      <c r="DS151" s="164"/>
      <c r="DT151" s="164"/>
      <c r="DU151" s="169"/>
      <c r="DV151" s="169"/>
      <c r="DW151" s="164"/>
      <c r="DX151" s="169"/>
      <c r="DY151" s="169"/>
      <c r="DZ151" s="164"/>
      <c r="EA151" s="169"/>
      <c r="EB151" s="169"/>
      <c r="EC151" s="164"/>
      <c r="ED151" s="169"/>
      <c r="EE151" s="169"/>
      <c r="EF151" s="164"/>
      <c r="EG151" s="169"/>
      <c r="EH151" s="169"/>
      <c r="EI151" s="164"/>
      <c r="EJ151" s="169"/>
      <c r="EK151" s="169"/>
      <c r="EL151" s="164"/>
      <c r="EM151" s="169"/>
      <c r="EN151" s="169"/>
      <c r="EO151" s="164"/>
      <c r="EP151" s="169"/>
      <c r="EQ151" s="169"/>
      <c r="ER151" s="164"/>
      <c r="ES151" s="169"/>
      <c r="ET151" s="169"/>
      <c r="EU151" s="164"/>
      <c r="EV151" s="169"/>
      <c r="EW151" s="169"/>
      <c r="EX151" s="164"/>
      <c r="EY151" s="169"/>
      <c r="EZ151" s="169"/>
      <c r="FA151" s="164"/>
      <c r="FB151" s="169"/>
      <c r="FC151" s="169"/>
      <c r="FD151" s="164"/>
    </row>
    <row r="152" spans="1:160">
      <c r="A152" s="162" t="s">
        <v>326</v>
      </c>
      <c r="B152" s="163">
        <v>54081</v>
      </c>
      <c r="C152" s="162" t="s">
        <v>10</v>
      </c>
      <c r="D152" s="162" t="s">
        <v>396</v>
      </c>
      <c r="E152" s="162" t="s">
        <v>400</v>
      </c>
      <c r="F152" s="162" t="s">
        <v>83</v>
      </c>
      <c r="G152" s="162" t="s">
        <v>330</v>
      </c>
      <c r="H152" s="162" t="s">
        <v>398</v>
      </c>
      <c r="I152" s="163">
        <v>28.7</v>
      </c>
      <c r="J152" s="163">
        <v>375</v>
      </c>
      <c r="K152" s="163">
        <v>13.066202090592334</v>
      </c>
      <c r="L152" s="162" t="s">
        <v>333</v>
      </c>
      <c r="M152" s="163">
        <v>8.5779456368863707E-2</v>
      </c>
      <c r="N152" s="163">
        <v>5.9170479426858642E-3</v>
      </c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3">
        <v>2.8317405026333334E-6</v>
      </c>
      <c r="Z152" s="163">
        <v>3.7000093675522646E-5</v>
      </c>
      <c r="AA152" s="164"/>
      <c r="AB152" s="164"/>
      <c r="AC152" s="163">
        <v>2.8317405026333334E-6</v>
      </c>
      <c r="AD152" s="163">
        <v>3.7000093675522646E-5</v>
      </c>
      <c r="AE152" s="163">
        <v>3.3865993091824855E-5</v>
      </c>
      <c r="AF152" s="163">
        <v>4.4249990973638747E-4</v>
      </c>
      <c r="AG152" s="164"/>
      <c r="AH152" s="164"/>
      <c r="AI152" s="164"/>
      <c r="AJ152" s="164"/>
      <c r="AK152" s="274">
        <v>3.3865993091824855E-5</v>
      </c>
      <c r="AL152" s="163">
        <v>4.4249990973638747E-4</v>
      </c>
      <c r="AM152" s="163">
        <v>3.0624778060072029E-4</v>
      </c>
      <c r="AN152" s="163">
        <v>4.001495391124394E-3</v>
      </c>
      <c r="AO152" s="164"/>
      <c r="AP152" s="164"/>
      <c r="AQ152" s="164"/>
      <c r="AR152" s="164"/>
      <c r="AS152" s="248">
        <v>3.0624778060072029E-4</v>
      </c>
      <c r="AT152" s="248">
        <v>4.001495391124394E-3</v>
      </c>
      <c r="AU152" s="165">
        <v>2.410000000000001E-2</v>
      </c>
      <c r="AV152" s="165">
        <v>0.31489547038327537</v>
      </c>
      <c r="AW152" s="163">
        <v>0.13135133909370569</v>
      </c>
      <c r="AX152" s="163">
        <v>1.7162631414682799</v>
      </c>
      <c r="AY152" s="164"/>
      <c r="AZ152" s="164"/>
      <c r="BA152" s="164"/>
      <c r="BB152" s="164"/>
      <c r="BC152" s="163">
        <v>2.410000000000001E-2</v>
      </c>
      <c r="BD152" s="163">
        <v>0.31489547038327537</v>
      </c>
      <c r="BE152" s="162" t="s">
        <v>345</v>
      </c>
      <c r="BF152" s="162" t="s">
        <v>352</v>
      </c>
      <c r="BG152" s="166">
        <v>33725</v>
      </c>
      <c r="BH152" s="162" t="s">
        <v>345</v>
      </c>
      <c r="BI152" s="162" t="s">
        <v>352</v>
      </c>
      <c r="BJ152" s="166">
        <v>33725</v>
      </c>
      <c r="BK152" s="162" t="s">
        <v>334</v>
      </c>
      <c r="BL152" s="162" t="s">
        <v>362</v>
      </c>
      <c r="BM152" s="172">
        <v>33725</v>
      </c>
      <c r="BN152" s="162" t="s">
        <v>334</v>
      </c>
      <c r="BO152" s="162" t="s">
        <v>362</v>
      </c>
      <c r="BP152" s="172">
        <v>33725</v>
      </c>
      <c r="BQ152" s="162" t="s">
        <v>336</v>
      </c>
      <c r="BR152" s="162" t="s">
        <v>336</v>
      </c>
      <c r="BS152" s="164"/>
      <c r="BT152" s="162" t="s">
        <v>336</v>
      </c>
      <c r="BU152" s="162" t="s">
        <v>336</v>
      </c>
      <c r="BV152" s="164"/>
      <c r="BW152" s="162" t="s">
        <v>336</v>
      </c>
      <c r="BX152" s="162" t="s">
        <v>336</v>
      </c>
      <c r="BY152" s="164"/>
      <c r="BZ152" s="162" t="s">
        <v>336</v>
      </c>
      <c r="CA152" s="162" t="s">
        <v>336</v>
      </c>
      <c r="CB152" s="164"/>
      <c r="CC152" s="162" t="s">
        <v>336</v>
      </c>
      <c r="CD152" s="162" t="s">
        <v>336</v>
      </c>
      <c r="CE152" s="164"/>
      <c r="CF152" s="162" t="s">
        <v>336</v>
      </c>
      <c r="CG152" s="162" t="s">
        <v>336</v>
      </c>
      <c r="CH152" s="164"/>
      <c r="CI152" s="162" t="s">
        <v>336</v>
      </c>
      <c r="CJ152" s="162" t="s">
        <v>336</v>
      </c>
      <c r="CK152" s="164"/>
      <c r="CL152" s="162" t="s">
        <v>336</v>
      </c>
      <c r="CM152" s="162" t="s">
        <v>336</v>
      </c>
      <c r="CN152" s="164"/>
      <c r="CS152" s="46"/>
      <c r="CT152" s="46"/>
      <c r="CY152" s="46"/>
      <c r="CZ152" s="46"/>
      <c r="DE152" s="46"/>
      <c r="DF152" s="46"/>
      <c r="DU152" s="46"/>
      <c r="DV152" s="46"/>
      <c r="DX152" s="46"/>
      <c r="DY152" s="46"/>
      <c r="EA152" s="46"/>
      <c r="EB152" s="46"/>
      <c r="ED152" s="46"/>
      <c r="EE152" s="46"/>
      <c r="EG152" s="46"/>
      <c r="EH152" s="46"/>
      <c r="EJ152" s="46"/>
      <c r="EK152" s="46"/>
      <c r="EM152" s="46"/>
      <c r="EN152" s="46"/>
      <c r="EP152" s="46"/>
      <c r="EQ152" s="46"/>
      <c r="ES152" s="46"/>
      <c r="ET152" s="46"/>
      <c r="EV152" s="46"/>
      <c r="EW152" s="46"/>
      <c r="EY152" s="46"/>
      <c r="EZ152" s="46"/>
      <c r="FB152" s="46"/>
      <c r="FC152" s="46"/>
    </row>
    <row r="153" spans="1:160">
      <c r="A153" s="162" t="s">
        <v>326</v>
      </c>
      <c r="B153" s="163">
        <v>54081</v>
      </c>
      <c r="C153" s="162" t="s">
        <v>10</v>
      </c>
      <c r="D153" s="162" t="s">
        <v>396</v>
      </c>
      <c r="E153" s="162" t="s">
        <v>400</v>
      </c>
      <c r="F153" s="162" t="s">
        <v>84</v>
      </c>
      <c r="G153" s="162" t="s">
        <v>330</v>
      </c>
      <c r="H153" s="162" t="s">
        <v>398</v>
      </c>
      <c r="I153" s="163">
        <v>28.7</v>
      </c>
      <c r="J153" s="163">
        <v>375</v>
      </c>
      <c r="K153" s="163">
        <v>13.066202090592334</v>
      </c>
      <c r="L153" s="162" t="s">
        <v>333</v>
      </c>
      <c r="M153" s="163">
        <v>8.5779456368863707E-2</v>
      </c>
      <c r="N153" s="163">
        <v>5.9170479426858642E-3</v>
      </c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3">
        <v>2.8317405026333334E-6</v>
      </c>
      <c r="Z153" s="163">
        <v>3.7000093675522646E-5</v>
      </c>
      <c r="AA153" s="164"/>
      <c r="AB153" s="164"/>
      <c r="AC153" s="163">
        <v>2.8317405026333334E-6</v>
      </c>
      <c r="AD153" s="163">
        <v>3.7000093675522646E-5</v>
      </c>
      <c r="AE153" s="163">
        <v>3.3865993091824855E-5</v>
      </c>
      <c r="AF153" s="163">
        <v>4.4249990973638747E-4</v>
      </c>
      <c r="AG153" s="164"/>
      <c r="AH153" s="164"/>
      <c r="AI153" s="164"/>
      <c r="AJ153" s="164"/>
      <c r="AK153" s="274">
        <v>3.3865993091824855E-5</v>
      </c>
      <c r="AL153" s="163">
        <v>4.4249990973638747E-4</v>
      </c>
      <c r="AM153" s="163">
        <v>3.0624778060072029E-4</v>
      </c>
      <c r="AN153" s="163">
        <v>4.001495391124394E-3</v>
      </c>
      <c r="AO153" s="164"/>
      <c r="AP153" s="164"/>
      <c r="AQ153" s="164"/>
      <c r="AR153" s="164"/>
      <c r="AS153" s="248">
        <v>3.0624778060072029E-4</v>
      </c>
      <c r="AT153" s="248">
        <v>4.001495391124394E-3</v>
      </c>
      <c r="AU153" s="163">
        <v>2.410000000000001E-2</v>
      </c>
      <c r="AV153" s="163">
        <v>0.31489547038327537</v>
      </c>
      <c r="AW153" s="165">
        <v>0.13135133909370569</v>
      </c>
      <c r="AX153" s="165">
        <v>1.7162631414682799</v>
      </c>
      <c r="AY153" s="164"/>
      <c r="AZ153" s="164"/>
      <c r="BA153" s="164"/>
      <c r="BB153" s="164"/>
      <c r="BC153" s="163">
        <v>2.410000000000001E-2</v>
      </c>
      <c r="BD153" s="163">
        <v>0.31489547038327537</v>
      </c>
      <c r="BE153" s="162" t="s">
        <v>345</v>
      </c>
      <c r="BF153" s="162" t="s">
        <v>352</v>
      </c>
      <c r="BG153" s="166">
        <v>33725</v>
      </c>
      <c r="BH153" s="162" t="s">
        <v>345</v>
      </c>
      <c r="BI153" s="162" t="s">
        <v>352</v>
      </c>
      <c r="BJ153" s="172">
        <v>33725</v>
      </c>
      <c r="BK153" s="162" t="s">
        <v>334</v>
      </c>
      <c r="BL153" s="162" t="s">
        <v>362</v>
      </c>
      <c r="BM153" s="172">
        <v>33725</v>
      </c>
      <c r="BN153" s="162" t="s">
        <v>334</v>
      </c>
      <c r="BO153" s="162" t="s">
        <v>362</v>
      </c>
      <c r="BP153" s="172">
        <v>33725</v>
      </c>
      <c r="BQ153" s="162" t="s">
        <v>336</v>
      </c>
      <c r="BR153" s="162" t="s">
        <v>336</v>
      </c>
      <c r="BS153" s="164"/>
      <c r="BT153" s="162" t="s">
        <v>336</v>
      </c>
      <c r="BU153" s="162" t="s">
        <v>336</v>
      </c>
      <c r="BV153" s="164"/>
      <c r="BW153" s="162" t="s">
        <v>336</v>
      </c>
      <c r="BX153" s="162" t="s">
        <v>336</v>
      </c>
      <c r="BY153" s="164"/>
      <c r="BZ153" s="162" t="s">
        <v>336</v>
      </c>
      <c r="CA153" s="162" t="s">
        <v>336</v>
      </c>
      <c r="CB153" s="164"/>
      <c r="CC153" s="162" t="s">
        <v>336</v>
      </c>
      <c r="CD153" s="162" t="s">
        <v>336</v>
      </c>
      <c r="CE153" s="164"/>
      <c r="CF153" s="162" t="s">
        <v>336</v>
      </c>
      <c r="CG153" s="162" t="s">
        <v>336</v>
      </c>
      <c r="CH153" s="164"/>
      <c r="CI153" s="162" t="s">
        <v>336</v>
      </c>
      <c r="CJ153" s="162" t="s">
        <v>336</v>
      </c>
      <c r="CK153" s="164"/>
      <c r="CL153" s="162" t="s">
        <v>336</v>
      </c>
      <c r="CM153" s="162" t="s">
        <v>336</v>
      </c>
      <c r="CN153" s="164"/>
      <c r="CQ153" s="164"/>
      <c r="CR153" s="164"/>
      <c r="CS153" s="170"/>
      <c r="CT153" s="170"/>
      <c r="CU153" s="164"/>
      <c r="CV153" s="164"/>
      <c r="CW153" s="164"/>
      <c r="CX153" s="164"/>
      <c r="CY153" s="170"/>
      <c r="CZ153" s="170"/>
      <c r="DA153" s="164"/>
      <c r="DB153" s="164"/>
      <c r="DC153" s="164"/>
      <c r="DD153" s="164"/>
      <c r="DE153" s="170"/>
      <c r="DF153" s="170"/>
      <c r="DG153" s="164"/>
      <c r="DH153" s="164"/>
      <c r="DI153" s="164"/>
      <c r="DJ153" s="164"/>
      <c r="DK153" s="164"/>
      <c r="DL153" s="164"/>
      <c r="DM153" s="164"/>
      <c r="DN153" s="164"/>
      <c r="DO153" s="164"/>
      <c r="DP153" s="164"/>
      <c r="DQ153" s="164"/>
      <c r="DR153" s="164"/>
      <c r="DS153" s="164"/>
      <c r="DT153" s="164"/>
      <c r="DU153" s="169"/>
      <c r="DV153" s="169"/>
      <c r="DW153" s="170"/>
      <c r="DX153" s="169"/>
      <c r="DY153" s="169"/>
      <c r="DZ153" s="164"/>
      <c r="EA153" s="169"/>
      <c r="EB153" s="169"/>
      <c r="EC153" s="164"/>
      <c r="ED153" s="169"/>
      <c r="EE153" s="169"/>
      <c r="EF153" s="164"/>
      <c r="EG153" s="169"/>
      <c r="EH153" s="169"/>
      <c r="EI153" s="164"/>
      <c r="EJ153" s="169"/>
      <c r="EK153" s="169"/>
      <c r="EL153" s="164"/>
      <c r="EM153" s="169"/>
      <c r="EN153" s="169"/>
      <c r="EO153" s="164"/>
      <c r="EP153" s="169"/>
      <c r="EQ153" s="169"/>
      <c r="ER153" s="164"/>
      <c r="ES153" s="169"/>
      <c r="ET153" s="169"/>
      <c r="EU153" s="164"/>
      <c r="EV153" s="169"/>
      <c r="EW153" s="169"/>
      <c r="EX153" s="164"/>
      <c r="EY153" s="169"/>
      <c r="EZ153" s="169"/>
      <c r="FA153" s="164"/>
      <c r="FB153" s="169"/>
      <c r="FC153" s="169"/>
      <c r="FD153" s="164"/>
    </row>
    <row r="154" spans="1:160">
      <c r="A154" s="162" t="s">
        <v>326</v>
      </c>
      <c r="B154" s="163">
        <v>3122</v>
      </c>
      <c r="C154" s="162" t="s">
        <v>157</v>
      </c>
      <c r="D154" s="162" t="s">
        <v>399</v>
      </c>
      <c r="E154" s="162" t="s">
        <v>532</v>
      </c>
      <c r="F154" s="162" t="s">
        <v>374</v>
      </c>
      <c r="G154" s="162" t="s">
        <v>330</v>
      </c>
      <c r="H154" s="162" t="s">
        <v>393</v>
      </c>
      <c r="I154" s="163">
        <v>680</v>
      </c>
      <c r="J154" s="163">
        <v>6175</v>
      </c>
      <c r="K154" s="163">
        <v>9.0808823529411757</v>
      </c>
      <c r="L154" s="162" t="s">
        <v>333</v>
      </c>
      <c r="M154" s="163">
        <v>0.11844588028643328</v>
      </c>
      <c r="N154" s="163">
        <v>5.7936052541133279E-3</v>
      </c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3">
        <v>5.6633333333333339E-5</v>
      </c>
      <c r="Z154" s="163">
        <v>5.1428063725490194E-4</v>
      </c>
      <c r="AA154" s="164"/>
      <c r="AB154" s="164"/>
      <c r="AC154" s="163">
        <v>5.6633333333333339E-5</v>
      </c>
      <c r="AD154" s="163">
        <v>5.1428063725490194E-4</v>
      </c>
      <c r="AE154" s="163">
        <v>4.0608274589813931E-4</v>
      </c>
      <c r="AF154" s="163">
        <v>3.6875896410603088E-3</v>
      </c>
      <c r="AG154" s="164"/>
      <c r="AH154" s="164"/>
      <c r="AI154" s="164"/>
      <c r="AJ154" s="164"/>
      <c r="AK154" s="274">
        <v>4.0608274589813931E-4</v>
      </c>
      <c r="AL154" s="163">
        <v>3.6875896410603088E-3</v>
      </c>
      <c r="AM154" s="163">
        <v>3.3332522786395528E-4</v>
      </c>
      <c r="AN154" s="163">
        <v>3.0268871794998879E-3</v>
      </c>
      <c r="AO154" s="164"/>
      <c r="AP154" s="164"/>
      <c r="AQ154" s="164"/>
      <c r="AR154" s="164"/>
      <c r="AS154" s="248">
        <v>3.3332522786395528E-4</v>
      </c>
      <c r="AT154" s="248">
        <v>3.0268871794998879E-3</v>
      </c>
      <c r="AU154" s="163">
        <v>0.22583333333333339</v>
      </c>
      <c r="AV154" s="163">
        <v>2.0507659313725495</v>
      </c>
      <c r="AW154" s="164"/>
      <c r="AX154" s="164"/>
      <c r="AY154" s="164"/>
      <c r="AZ154" s="164"/>
      <c r="BA154" s="164"/>
      <c r="BB154" s="164"/>
      <c r="BC154" s="163">
        <v>0.22583333333333339</v>
      </c>
      <c r="BD154" s="163">
        <v>2.0507659313725495</v>
      </c>
      <c r="BE154" s="162" t="s">
        <v>342</v>
      </c>
      <c r="BF154" s="162" t="s">
        <v>343</v>
      </c>
      <c r="BG154" s="166">
        <v>37043</v>
      </c>
      <c r="BH154" s="162" t="s">
        <v>334</v>
      </c>
      <c r="BI154" s="162" t="s">
        <v>344</v>
      </c>
      <c r="BJ154" s="166">
        <v>28460</v>
      </c>
      <c r="BK154" s="162" t="s">
        <v>345</v>
      </c>
      <c r="BL154" s="162" t="s">
        <v>363</v>
      </c>
      <c r="BM154" s="166">
        <v>37135</v>
      </c>
      <c r="BN154" s="162" t="s">
        <v>336</v>
      </c>
      <c r="BO154" s="162" t="s">
        <v>336</v>
      </c>
      <c r="BP154" s="167"/>
      <c r="BQ154" s="162" t="s">
        <v>336</v>
      </c>
      <c r="BR154" s="162" t="s">
        <v>336</v>
      </c>
      <c r="BS154" s="164"/>
      <c r="BT154" s="162" t="s">
        <v>336</v>
      </c>
      <c r="BU154" s="162" t="s">
        <v>336</v>
      </c>
      <c r="BV154" s="164"/>
      <c r="BW154" s="162" t="s">
        <v>336</v>
      </c>
      <c r="BX154" s="162" t="s">
        <v>336</v>
      </c>
      <c r="BY154" s="164"/>
      <c r="BZ154" s="162" t="s">
        <v>336</v>
      </c>
      <c r="CA154" s="162" t="s">
        <v>336</v>
      </c>
      <c r="CB154" s="164"/>
      <c r="CC154" s="162" t="s">
        <v>336</v>
      </c>
      <c r="CD154" s="162" t="s">
        <v>336</v>
      </c>
      <c r="CE154" s="164"/>
      <c r="CF154" s="162" t="s">
        <v>336</v>
      </c>
      <c r="CG154" s="162" t="s">
        <v>336</v>
      </c>
      <c r="CH154" s="164"/>
      <c r="CI154" s="162" t="s">
        <v>336</v>
      </c>
      <c r="CJ154" s="162" t="s">
        <v>336</v>
      </c>
      <c r="CK154" s="164"/>
      <c r="CL154" s="162" t="s">
        <v>336</v>
      </c>
      <c r="CM154" s="162" t="s">
        <v>336</v>
      </c>
      <c r="CN154" s="164"/>
      <c r="CQ154" s="164"/>
      <c r="CR154" s="164"/>
      <c r="CS154" s="168"/>
      <c r="CT154" s="168"/>
      <c r="CU154" s="164"/>
      <c r="CV154" s="164"/>
      <c r="CW154" s="164"/>
      <c r="CX154" s="164"/>
      <c r="CY154" s="168"/>
      <c r="CZ154" s="168"/>
      <c r="DA154" s="164"/>
      <c r="DB154" s="164"/>
      <c r="DC154" s="164"/>
      <c r="DD154" s="164"/>
      <c r="DE154" s="168"/>
      <c r="DF154" s="168"/>
      <c r="DG154" s="164"/>
      <c r="DH154" s="164"/>
      <c r="DI154" s="164"/>
      <c r="DJ154" s="164"/>
      <c r="DK154" s="164"/>
      <c r="DL154" s="164"/>
      <c r="DM154" s="164"/>
      <c r="DN154" s="164"/>
      <c r="DO154" s="164"/>
      <c r="DP154" s="164"/>
      <c r="DQ154" s="164"/>
      <c r="DR154" s="164"/>
      <c r="DS154" s="164"/>
      <c r="DT154" s="164"/>
      <c r="DU154" s="169"/>
      <c r="DV154" s="169"/>
      <c r="DW154" s="164"/>
      <c r="DX154" s="169"/>
      <c r="DY154" s="169"/>
      <c r="DZ154" s="164"/>
      <c r="EA154" s="169"/>
      <c r="EB154" s="169"/>
      <c r="EC154" s="164"/>
      <c r="ED154" s="169"/>
      <c r="EE154" s="169"/>
      <c r="EF154" s="164"/>
      <c r="EG154" s="169"/>
      <c r="EH154" s="169"/>
      <c r="EI154" s="164"/>
      <c r="EJ154" s="169"/>
      <c r="EK154" s="169"/>
      <c r="EL154" s="164"/>
      <c r="EM154" s="169"/>
      <c r="EN154" s="169"/>
      <c r="EO154" s="164"/>
      <c r="EP154" s="169"/>
      <c r="EQ154" s="169"/>
      <c r="ER154" s="164"/>
      <c r="ES154" s="169"/>
      <c r="ET154" s="169"/>
      <c r="EU154" s="164"/>
      <c r="EV154" s="169"/>
      <c r="EW154" s="169"/>
      <c r="EX154" s="164"/>
      <c r="EY154" s="169"/>
      <c r="EZ154" s="169"/>
      <c r="FA154" s="164"/>
      <c r="FB154" s="169"/>
      <c r="FC154" s="169"/>
      <c r="FD154" s="164"/>
    </row>
    <row r="155" spans="1:160">
      <c r="A155" s="162" t="s">
        <v>326</v>
      </c>
      <c r="B155" s="163">
        <v>3149</v>
      </c>
      <c r="C155" s="162" t="s">
        <v>146</v>
      </c>
      <c r="D155" s="162" t="s">
        <v>399</v>
      </c>
      <c r="E155" s="162" t="s">
        <v>548</v>
      </c>
      <c r="F155" s="162" t="s">
        <v>329</v>
      </c>
      <c r="G155" s="162" t="s">
        <v>330</v>
      </c>
      <c r="H155" s="162" t="s">
        <v>350</v>
      </c>
      <c r="I155" s="163">
        <v>792</v>
      </c>
      <c r="J155" s="163">
        <v>7239</v>
      </c>
      <c r="K155" s="163">
        <v>9.1401515151515156</v>
      </c>
      <c r="L155" s="162" t="s">
        <v>333</v>
      </c>
      <c r="M155" s="165">
        <v>8.1400339596262139E-2</v>
      </c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5">
        <v>7.64E-5</v>
      </c>
      <c r="Z155" s="165">
        <v>6.9830757575757585E-4</v>
      </c>
      <c r="AA155" s="164"/>
      <c r="AB155" s="164"/>
      <c r="AC155" s="165">
        <v>7.64E-5</v>
      </c>
      <c r="AD155" s="165">
        <v>6.9830757575757585E-4</v>
      </c>
      <c r="AE155" s="165">
        <v>3.5654215755528501E-4</v>
      </c>
      <c r="AF155" s="165">
        <v>3.2588493415943286E-3</v>
      </c>
      <c r="AG155" s="164"/>
      <c r="AH155" s="164"/>
      <c r="AI155" s="164"/>
      <c r="AJ155" s="164"/>
      <c r="AK155" s="273">
        <v>3.5654215755528501E-4</v>
      </c>
      <c r="AL155" s="165">
        <v>3.2588493415943286E-3</v>
      </c>
      <c r="AM155" s="165">
        <v>3.5654215755528501E-4</v>
      </c>
      <c r="AN155" s="165">
        <v>3.2588493415943286E-3</v>
      </c>
      <c r="AO155" s="164"/>
      <c r="AP155" s="164"/>
      <c r="AQ155" s="164"/>
      <c r="AR155" s="164"/>
      <c r="AS155" s="247">
        <v>3.5654215755528501E-4</v>
      </c>
      <c r="AT155" s="247">
        <v>3.2588493415943286E-3</v>
      </c>
      <c r="AU155" s="164"/>
      <c r="AV155" s="164"/>
      <c r="AW155" s="165">
        <v>0.27721706375550142</v>
      </c>
      <c r="AX155" s="165">
        <v>2.5338059653107008</v>
      </c>
      <c r="AY155" s="164"/>
      <c r="AZ155" s="164"/>
      <c r="BA155" s="167"/>
      <c r="BB155" s="167"/>
      <c r="BC155" s="163">
        <v>0.27721706375550142</v>
      </c>
      <c r="BD155" s="163">
        <v>2.5338059653107008</v>
      </c>
      <c r="BE155" s="162" t="s">
        <v>334</v>
      </c>
      <c r="BF155" s="162" t="s">
        <v>358</v>
      </c>
      <c r="BG155" s="166">
        <v>36647</v>
      </c>
      <c r="BH155" s="162" t="s">
        <v>342</v>
      </c>
      <c r="BI155" s="162" t="s">
        <v>343</v>
      </c>
      <c r="BJ155" s="172">
        <v>36647</v>
      </c>
      <c r="BK155" s="162" t="s">
        <v>345</v>
      </c>
      <c r="BL155" s="162" t="s">
        <v>429</v>
      </c>
      <c r="BM155" s="172">
        <v>39508</v>
      </c>
      <c r="BN155" s="162" t="s">
        <v>336</v>
      </c>
      <c r="BO155" s="162" t="s">
        <v>336</v>
      </c>
      <c r="BP155" s="164"/>
      <c r="BQ155" s="162" t="s">
        <v>336</v>
      </c>
      <c r="BR155" s="162" t="s">
        <v>336</v>
      </c>
      <c r="BS155" s="164"/>
      <c r="BT155" s="162" t="s">
        <v>336</v>
      </c>
      <c r="BU155" s="162" t="s">
        <v>336</v>
      </c>
      <c r="BV155" s="164"/>
      <c r="BW155" s="162" t="s">
        <v>336</v>
      </c>
      <c r="BX155" s="162" t="s">
        <v>336</v>
      </c>
      <c r="BY155" s="164"/>
      <c r="BZ155" s="162" t="s">
        <v>336</v>
      </c>
      <c r="CA155" s="162" t="s">
        <v>336</v>
      </c>
      <c r="CB155" s="164"/>
      <c r="CC155" s="162" t="s">
        <v>336</v>
      </c>
      <c r="CD155" s="162" t="s">
        <v>336</v>
      </c>
      <c r="CE155" s="164"/>
      <c r="CF155" s="162" t="s">
        <v>336</v>
      </c>
      <c r="CG155" s="162" t="s">
        <v>336</v>
      </c>
      <c r="CH155" s="164"/>
      <c r="CI155" s="162" t="s">
        <v>336</v>
      </c>
      <c r="CJ155" s="162" t="s">
        <v>336</v>
      </c>
      <c r="CK155" s="164"/>
      <c r="CL155" s="162" t="s">
        <v>336</v>
      </c>
      <c r="CM155" s="162" t="s">
        <v>336</v>
      </c>
      <c r="CN155" s="164"/>
    </row>
    <row r="156" spans="1:160">
      <c r="A156" s="162" t="s">
        <v>326</v>
      </c>
      <c r="B156" s="163">
        <v>8219</v>
      </c>
      <c r="C156" s="162" t="s">
        <v>563</v>
      </c>
      <c r="D156" s="162" t="s">
        <v>454</v>
      </c>
      <c r="E156" s="162" t="s">
        <v>26</v>
      </c>
      <c r="F156" s="162" t="s">
        <v>339</v>
      </c>
      <c r="G156" s="162" t="s">
        <v>330</v>
      </c>
      <c r="H156" s="162" t="s">
        <v>331</v>
      </c>
      <c r="I156" s="163">
        <v>225</v>
      </c>
      <c r="J156" s="163">
        <v>2095</v>
      </c>
      <c r="K156" s="163">
        <v>9.3111111111111118</v>
      </c>
      <c r="L156" s="162" t="s">
        <v>341</v>
      </c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5">
        <v>5.8450000000000006E-4</v>
      </c>
      <c r="AJ156" s="165">
        <v>5.4423444444444457E-3</v>
      </c>
      <c r="AK156" s="273">
        <v>5.8450000000000006E-4</v>
      </c>
      <c r="AL156" s="165">
        <v>5.4423444444444457E-3</v>
      </c>
      <c r="AM156" s="164"/>
      <c r="AN156" s="164"/>
      <c r="AO156" s="164"/>
      <c r="AP156" s="164"/>
      <c r="AQ156" s="165">
        <v>3.6333333333333335E-4</v>
      </c>
      <c r="AR156" s="165">
        <v>3.3830370370370373E-3</v>
      </c>
      <c r="AS156" s="247">
        <v>3.6333333333333335E-4</v>
      </c>
      <c r="AT156" s="247">
        <v>3.3830370370370373E-3</v>
      </c>
      <c r="AU156" s="164"/>
      <c r="AV156" s="164"/>
      <c r="AW156" s="164"/>
      <c r="AX156" s="164"/>
      <c r="AY156" s="164"/>
      <c r="AZ156" s="164"/>
      <c r="BA156" s="163">
        <v>0.39066666666666672</v>
      </c>
      <c r="BB156" s="163">
        <v>3.6375407407407416</v>
      </c>
      <c r="BC156" s="163">
        <v>0.39066666666666672</v>
      </c>
      <c r="BD156" s="163">
        <v>3.6375407407407416</v>
      </c>
      <c r="BE156" s="162" t="s">
        <v>334</v>
      </c>
      <c r="BF156" s="162" t="s">
        <v>353</v>
      </c>
      <c r="BG156" s="166">
        <v>29312</v>
      </c>
      <c r="BH156" s="162" t="s">
        <v>336</v>
      </c>
      <c r="BI156" s="162" t="s">
        <v>336</v>
      </c>
      <c r="BJ156" s="164"/>
      <c r="BK156" s="162" t="s">
        <v>336</v>
      </c>
      <c r="BL156" s="162" t="s">
        <v>336</v>
      </c>
      <c r="BM156" s="164"/>
      <c r="BN156" s="162" t="s">
        <v>336</v>
      </c>
      <c r="BO156" s="162" t="s">
        <v>336</v>
      </c>
      <c r="BP156" s="164"/>
      <c r="BQ156" s="162" t="s">
        <v>336</v>
      </c>
      <c r="BR156" s="162" t="s">
        <v>336</v>
      </c>
      <c r="BS156" s="164"/>
      <c r="BT156" s="162" t="s">
        <v>336</v>
      </c>
      <c r="BU156" s="162" t="s">
        <v>336</v>
      </c>
      <c r="BV156" s="164"/>
      <c r="BW156" s="162" t="s">
        <v>336</v>
      </c>
      <c r="BX156" s="162" t="s">
        <v>336</v>
      </c>
      <c r="BY156" s="164"/>
      <c r="BZ156" s="162" t="s">
        <v>336</v>
      </c>
      <c r="CA156" s="162" t="s">
        <v>336</v>
      </c>
      <c r="CB156" s="164"/>
      <c r="CC156" s="162" t="s">
        <v>336</v>
      </c>
      <c r="CD156" s="162" t="s">
        <v>336</v>
      </c>
      <c r="CE156" s="164"/>
      <c r="CF156" s="162" t="s">
        <v>336</v>
      </c>
      <c r="CG156" s="162" t="s">
        <v>336</v>
      </c>
      <c r="CH156" s="164"/>
      <c r="CI156" s="162" t="s">
        <v>336</v>
      </c>
      <c r="CJ156" s="162" t="s">
        <v>336</v>
      </c>
      <c r="CK156" s="164"/>
      <c r="CL156" s="162" t="s">
        <v>336</v>
      </c>
      <c r="CM156" s="162" t="s">
        <v>336</v>
      </c>
      <c r="CN156" s="164"/>
    </row>
    <row r="157" spans="1:160">
      <c r="A157" s="162" t="s">
        <v>326</v>
      </c>
      <c r="B157" s="163">
        <v>1943</v>
      </c>
      <c r="C157" s="162" t="s">
        <v>626</v>
      </c>
      <c r="D157" s="162" t="s">
        <v>372</v>
      </c>
      <c r="E157" s="162" t="s">
        <v>329</v>
      </c>
      <c r="F157" s="162" t="s">
        <v>434</v>
      </c>
      <c r="G157" s="162" t="s">
        <v>330</v>
      </c>
      <c r="H157" s="162" t="s">
        <v>350</v>
      </c>
      <c r="I157" s="163">
        <v>60.7</v>
      </c>
      <c r="J157" s="163">
        <v>747.2</v>
      </c>
      <c r="K157" s="163">
        <v>12.309719934102143</v>
      </c>
      <c r="L157" s="162" t="s">
        <v>341</v>
      </c>
      <c r="M157" s="165">
        <v>2.2412006222239755E-3</v>
      </c>
      <c r="N157" s="165">
        <v>3.7561516712212189E-3</v>
      </c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5">
        <v>6.6676318276333334E-4</v>
      </c>
      <c r="Z157" s="165">
        <v>8.2076680421871943E-3</v>
      </c>
      <c r="AA157" s="164"/>
      <c r="AB157" s="164"/>
      <c r="AC157" s="165">
        <v>6.6676318276333334E-4</v>
      </c>
      <c r="AD157" s="165">
        <v>8.2076680421871943E-3</v>
      </c>
      <c r="AE157" s="165">
        <v>6.8829413712907285E-4</v>
      </c>
      <c r="AF157" s="165">
        <v>8.472708060343382E-3</v>
      </c>
      <c r="AG157" s="164"/>
      <c r="AH157" s="164"/>
      <c r="AI157" s="164"/>
      <c r="AJ157" s="164"/>
      <c r="AK157" s="273">
        <v>6.8829413712907285E-4</v>
      </c>
      <c r="AL157" s="165">
        <v>8.472708060343382E-3</v>
      </c>
      <c r="AM157" s="165">
        <v>3.6715275881546959E-4</v>
      </c>
      <c r="AN157" s="165">
        <v>4.5195476340513822E-3</v>
      </c>
      <c r="AO157" s="164"/>
      <c r="AP157" s="164"/>
      <c r="AQ157" s="164"/>
      <c r="AR157" s="164"/>
      <c r="AS157" s="247">
        <v>3.6715275881546959E-4</v>
      </c>
      <c r="AT157" s="247">
        <v>4.5195476340513822E-3</v>
      </c>
      <c r="AU157" s="165">
        <v>0.57276666666666665</v>
      </c>
      <c r="AV157" s="165">
        <v>7.0505972542559032</v>
      </c>
      <c r="AW157" s="164"/>
      <c r="AX157" s="164"/>
      <c r="AY157" s="164"/>
      <c r="AZ157" s="164"/>
      <c r="BA157" s="167"/>
      <c r="BB157" s="167"/>
      <c r="BC157" s="163">
        <v>0.57276666666666665</v>
      </c>
      <c r="BD157" s="163">
        <v>7.0505972542559032</v>
      </c>
      <c r="BE157" s="162" t="s">
        <v>334</v>
      </c>
      <c r="BF157" s="162" t="s">
        <v>358</v>
      </c>
      <c r="BG157" s="166">
        <v>26451</v>
      </c>
      <c r="BH157" s="162" t="s">
        <v>336</v>
      </c>
      <c r="BI157" s="162" t="s">
        <v>336</v>
      </c>
      <c r="BJ157" s="164"/>
      <c r="BK157" s="162" t="s">
        <v>336</v>
      </c>
      <c r="BL157" s="162" t="s">
        <v>336</v>
      </c>
      <c r="BM157" s="164"/>
      <c r="BN157" s="162" t="s">
        <v>336</v>
      </c>
      <c r="BO157" s="162" t="s">
        <v>336</v>
      </c>
      <c r="BP157" s="164"/>
      <c r="BQ157" s="162" t="s">
        <v>336</v>
      </c>
      <c r="BR157" s="162" t="s">
        <v>336</v>
      </c>
      <c r="BS157" s="164"/>
      <c r="BT157" s="162" t="s">
        <v>336</v>
      </c>
      <c r="BU157" s="162" t="s">
        <v>336</v>
      </c>
      <c r="BV157" s="164"/>
      <c r="BW157" s="162" t="s">
        <v>336</v>
      </c>
      <c r="BX157" s="162" t="s">
        <v>336</v>
      </c>
      <c r="BY157" s="164"/>
      <c r="BZ157" s="162" t="s">
        <v>336</v>
      </c>
      <c r="CA157" s="162" t="s">
        <v>336</v>
      </c>
      <c r="CB157" s="164"/>
      <c r="CC157" s="162" t="s">
        <v>336</v>
      </c>
      <c r="CD157" s="162" t="s">
        <v>336</v>
      </c>
      <c r="CE157" s="164"/>
      <c r="CF157" s="162" t="s">
        <v>336</v>
      </c>
      <c r="CG157" s="162" t="s">
        <v>336</v>
      </c>
      <c r="CH157" s="164"/>
      <c r="CI157" s="162" t="s">
        <v>336</v>
      </c>
      <c r="CJ157" s="162" t="s">
        <v>336</v>
      </c>
      <c r="CK157" s="164"/>
      <c r="CL157" s="162" t="s">
        <v>336</v>
      </c>
      <c r="CM157" s="162" t="s">
        <v>336</v>
      </c>
      <c r="CN157" s="164"/>
    </row>
    <row r="158" spans="1:160">
      <c r="A158" s="162" t="s">
        <v>326</v>
      </c>
      <c r="B158" s="163">
        <v>7504</v>
      </c>
      <c r="C158" s="162" t="s">
        <v>117</v>
      </c>
      <c r="D158" s="162" t="s">
        <v>448</v>
      </c>
      <c r="E158" s="162" t="s">
        <v>486</v>
      </c>
      <c r="F158" s="162" t="s">
        <v>329</v>
      </c>
      <c r="G158" s="162" t="s">
        <v>330</v>
      </c>
      <c r="H158" s="162" t="s">
        <v>331</v>
      </c>
      <c r="I158" s="163">
        <v>88</v>
      </c>
      <c r="J158" s="163">
        <v>1100</v>
      </c>
      <c r="K158" s="163">
        <v>12.5</v>
      </c>
      <c r="L158" s="162" t="s">
        <v>341</v>
      </c>
      <c r="M158" s="165">
        <v>7.844504488799791E-4</v>
      </c>
      <c r="N158" s="165">
        <v>5.4911531421598537E-3</v>
      </c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5">
        <v>4.9999999999999996E-5</v>
      </c>
      <c r="Z158" s="165">
        <v>6.249999999999999E-4</v>
      </c>
      <c r="AA158" s="164"/>
      <c r="AB158" s="164"/>
      <c r="AC158" s="165">
        <v>4.9999999999999996E-5</v>
      </c>
      <c r="AD158" s="165">
        <v>6.249999999999999E-4</v>
      </c>
      <c r="AE158" s="165">
        <v>1.4749511877297958E-4</v>
      </c>
      <c r="AF158" s="165">
        <v>1.8436889846622448E-3</v>
      </c>
      <c r="AG158" s="165">
        <v>1.4766666666666669E-4</v>
      </c>
      <c r="AH158" s="165">
        <v>1.8458333333333337E-3</v>
      </c>
      <c r="AI158" s="164"/>
      <c r="AJ158" s="164"/>
      <c r="AK158" s="273">
        <v>1.4749511877297958E-4</v>
      </c>
      <c r="AL158" s="165">
        <v>1.8436889846622448E-3</v>
      </c>
      <c r="AM158" s="165">
        <v>3.6952649458441705E-4</v>
      </c>
      <c r="AN158" s="165">
        <v>4.6190811823052132E-3</v>
      </c>
      <c r="AO158" s="165">
        <v>3.6966666666666674E-4</v>
      </c>
      <c r="AP158" s="165">
        <v>4.6208333333333344E-3</v>
      </c>
      <c r="AQ158" s="164"/>
      <c r="AR158" s="164"/>
      <c r="AS158" s="247">
        <v>3.6952649458441705E-4</v>
      </c>
      <c r="AT158" s="247">
        <v>4.6190811823052132E-3</v>
      </c>
      <c r="AU158" s="165">
        <v>9.2100000000000015E-2</v>
      </c>
      <c r="AV158" s="165">
        <v>1.1512500000000001</v>
      </c>
      <c r="AW158" s="164"/>
      <c r="AX158" s="164"/>
      <c r="AY158" s="164"/>
      <c r="AZ158" s="164"/>
      <c r="BA158" s="167"/>
      <c r="BB158" s="167"/>
      <c r="BC158" s="163">
        <v>9.2100000000000015E-2</v>
      </c>
      <c r="BD158" s="163">
        <v>1.1512500000000001</v>
      </c>
      <c r="BE158" s="162" t="s">
        <v>345</v>
      </c>
      <c r="BF158" s="162" t="s">
        <v>371</v>
      </c>
      <c r="BG158" s="166">
        <v>34943</v>
      </c>
      <c r="BH158" s="162" t="s">
        <v>334</v>
      </c>
      <c r="BI158" s="162" t="s">
        <v>358</v>
      </c>
      <c r="BJ158" s="172">
        <v>34943</v>
      </c>
      <c r="BK158" s="162" t="s">
        <v>336</v>
      </c>
      <c r="BL158" s="162" t="s">
        <v>336</v>
      </c>
      <c r="BM158" s="164"/>
      <c r="BN158" s="162" t="s">
        <v>336</v>
      </c>
      <c r="BO158" s="162" t="s">
        <v>336</v>
      </c>
      <c r="BP158" s="164"/>
      <c r="BQ158" s="162" t="s">
        <v>336</v>
      </c>
      <c r="BR158" s="162" t="s">
        <v>336</v>
      </c>
      <c r="BS158" s="164"/>
      <c r="BT158" s="162" t="s">
        <v>336</v>
      </c>
      <c r="BU158" s="162" t="s">
        <v>336</v>
      </c>
      <c r="BV158" s="164"/>
      <c r="BW158" s="162" t="s">
        <v>336</v>
      </c>
      <c r="BX158" s="162" t="s">
        <v>336</v>
      </c>
      <c r="BY158" s="164"/>
      <c r="BZ158" s="162" t="s">
        <v>336</v>
      </c>
      <c r="CA158" s="162" t="s">
        <v>336</v>
      </c>
      <c r="CB158" s="164"/>
      <c r="CC158" s="162" t="s">
        <v>336</v>
      </c>
      <c r="CD158" s="162" t="s">
        <v>336</v>
      </c>
      <c r="CE158" s="164"/>
      <c r="CF158" s="162" t="s">
        <v>336</v>
      </c>
      <c r="CG158" s="162" t="s">
        <v>336</v>
      </c>
      <c r="CH158" s="164"/>
      <c r="CI158" s="162" t="s">
        <v>336</v>
      </c>
      <c r="CJ158" s="162" t="s">
        <v>336</v>
      </c>
      <c r="CK158" s="164"/>
      <c r="CL158" s="162" t="s">
        <v>336</v>
      </c>
      <c r="CM158" s="162" t="s">
        <v>336</v>
      </c>
      <c r="CN158" s="164"/>
      <c r="CO158" s="164"/>
      <c r="CP158" s="164"/>
      <c r="CQ158" s="164"/>
      <c r="CR158" s="164"/>
      <c r="CS158" s="170"/>
      <c r="CT158" s="170"/>
      <c r="CU158" s="164"/>
      <c r="CV158" s="164"/>
      <c r="CW158" s="164"/>
      <c r="CX158" s="164"/>
      <c r="CY158" s="170"/>
      <c r="CZ158" s="170"/>
      <c r="DA158" s="164"/>
      <c r="DB158" s="164"/>
      <c r="DC158" s="164"/>
      <c r="DD158" s="164"/>
      <c r="DE158" s="170"/>
      <c r="DF158" s="170"/>
      <c r="DG158" s="164"/>
      <c r="DH158" s="164"/>
      <c r="DI158" s="164"/>
      <c r="DJ158" s="164"/>
      <c r="DK158" s="164"/>
      <c r="DL158" s="164"/>
      <c r="DM158" s="164"/>
      <c r="DN158" s="164"/>
      <c r="DO158" s="164"/>
      <c r="DP158" s="164"/>
      <c r="DQ158" s="164"/>
      <c r="DR158" s="164"/>
      <c r="DS158" s="164"/>
      <c r="DT158" s="164"/>
      <c r="DU158" s="169"/>
      <c r="DV158" s="169"/>
      <c r="DW158" s="164"/>
      <c r="DX158" s="169"/>
      <c r="DY158" s="169"/>
      <c r="DZ158" s="164"/>
      <c r="EA158" s="169"/>
      <c r="EB158" s="169"/>
      <c r="EC158" s="164"/>
      <c r="ED158" s="169"/>
      <c r="EE158" s="169"/>
      <c r="EF158" s="164"/>
      <c r="EG158" s="169"/>
      <c r="EH158" s="169"/>
      <c r="EI158" s="164"/>
      <c r="EJ158" s="169"/>
      <c r="EK158" s="169"/>
      <c r="EL158" s="164"/>
      <c r="EM158" s="169"/>
      <c r="EN158" s="169"/>
      <c r="EO158" s="164"/>
      <c r="EP158" s="169"/>
      <c r="EQ158" s="169"/>
      <c r="ER158" s="164"/>
      <c r="ES158" s="169"/>
      <c r="ET158" s="169"/>
      <c r="EU158" s="164"/>
      <c r="EV158" s="169"/>
      <c r="EW158" s="169"/>
      <c r="EX158" s="164"/>
      <c r="EY158" s="169"/>
      <c r="EZ158" s="169"/>
      <c r="FA158" s="164"/>
      <c r="FB158" s="169"/>
      <c r="FC158" s="169"/>
      <c r="FD158" s="164"/>
    </row>
    <row r="159" spans="1:160">
      <c r="A159" s="162" t="s">
        <v>326</v>
      </c>
      <c r="B159" s="163">
        <v>55479</v>
      </c>
      <c r="C159" s="162" t="s">
        <v>118</v>
      </c>
      <c r="D159" s="162" t="s">
        <v>448</v>
      </c>
      <c r="E159" s="162" t="s">
        <v>508</v>
      </c>
      <c r="F159" s="162" t="s">
        <v>374</v>
      </c>
      <c r="G159" s="162" t="s">
        <v>330</v>
      </c>
      <c r="H159" s="162" t="s">
        <v>331</v>
      </c>
      <c r="I159" s="163">
        <v>91</v>
      </c>
      <c r="J159" s="163">
        <v>1053</v>
      </c>
      <c r="K159" s="163">
        <v>11.571428571428571</v>
      </c>
      <c r="L159" s="162" t="s">
        <v>341</v>
      </c>
      <c r="M159" s="165">
        <v>8.5128117817315056E-4</v>
      </c>
      <c r="N159" s="165">
        <v>8.1722993104622454E-3</v>
      </c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5">
        <v>4.5500000000000001E-5</v>
      </c>
      <c r="Z159" s="165">
        <v>5.2650000000000006E-4</v>
      </c>
      <c r="AA159" s="164"/>
      <c r="AB159" s="164"/>
      <c r="AC159" s="165">
        <v>4.5500000000000001E-5</v>
      </c>
      <c r="AD159" s="165">
        <v>5.2650000000000006E-4</v>
      </c>
      <c r="AE159" s="165">
        <v>1.5658193226885682E-4</v>
      </c>
      <c r="AF159" s="165">
        <v>1.8118766448253431E-3</v>
      </c>
      <c r="AG159" s="165">
        <v>1.5349999999999999E-4</v>
      </c>
      <c r="AH159" s="165">
        <v>1.7762142857142855E-3</v>
      </c>
      <c r="AI159" s="167"/>
      <c r="AJ159" s="167"/>
      <c r="AK159" s="274">
        <v>1.5349999999999999E-4</v>
      </c>
      <c r="AL159" s="163">
        <v>1.7762142857142855E-3</v>
      </c>
      <c r="AM159" s="165">
        <v>3.9127996095094758E-4</v>
      </c>
      <c r="AN159" s="165">
        <v>4.5276681195752502E-3</v>
      </c>
      <c r="AO159" s="165">
        <v>3.8400000000000001E-4</v>
      </c>
      <c r="AP159" s="165">
        <v>4.4434285714285713E-3</v>
      </c>
      <c r="AQ159" s="164"/>
      <c r="AR159" s="164"/>
      <c r="AS159" s="247">
        <v>3.8400000000000001E-4</v>
      </c>
      <c r="AT159" s="247">
        <v>4.4434285714285713E-3</v>
      </c>
      <c r="AU159" s="165">
        <v>0.12766666666666671</v>
      </c>
      <c r="AV159" s="165">
        <v>1.4772857142857148</v>
      </c>
      <c r="AW159" s="164"/>
      <c r="AX159" s="164"/>
      <c r="AY159" s="164"/>
      <c r="AZ159" s="164"/>
      <c r="BA159" s="167"/>
      <c r="BB159" s="167"/>
      <c r="BC159" s="163">
        <v>0.12766666666666671</v>
      </c>
      <c r="BD159" s="163">
        <v>1.4772857142857148</v>
      </c>
      <c r="BE159" s="162" t="s">
        <v>342</v>
      </c>
      <c r="BF159" s="162" t="s">
        <v>343</v>
      </c>
      <c r="BG159" s="166">
        <v>37712</v>
      </c>
      <c r="BH159" s="162" t="s">
        <v>345</v>
      </c>
      <c r="BI159" s="162" t="s">
        <v>352</v>
      </c>
      <c r="BJ159" s="172">
        <v>37712</v>
      </c>
      <c r="BK159" s="162" t="s">
        <v>334</v>
      </c>
      <c r="BL159" s="162" t="s">
        <v>362</v>
      </c>
      <c r="BM159" s="172">
        <v>37712</v>
      </c>
      <c r="BN159" s="162" t="s">
        <v>336</v>
      </c>
      <c r="BO159" s="162" t="s">
        <v>336</v>
      </c>
      <c r="BP159" s="164"/>
      <c r="BQ159" s="162" t="s">
        <v>336</v>
      </c>
      <c r="BR159" s="162" t="s">
        <v>336</v>
      </c>
      <c r="BS159" s="164"/>
      <c r="BT159" s="162" t="s">
        <v>336</v>
      </c>
      <c r="BU159" s="162" t="s">
        <v>336</v>
      </c>
      <c r="BV159" s="164"/>
      <c r="BW159" s="162" t="s">
        <v>336</v>
      </c>
      <c r="BX159" s="162" t="s">
        <v>336</v>
      </c>
      <c r="BY159" s="164"/>
      <c r="BZ159" s="162" t="s">
        <v>336</v>
      </c>
      <c r="CA159" s="162" t="s">
        <v>336</v>
      </c>
      <c r="CB159" s="164"/>
      <c r="CC159" s="162" t="s">
        <v>336</v>
      </c>
      <c r="CD159" s="162" t="s">
        <v>336</v>
      </c>
      <c r="CE159" s="164"/>
      <c r="CF159" s="162" t="s">
        <v>336</v>
      </c>
      <c r="CG159" s="162" t="s">
        <v>336</v>
      </c>
      <c r="CH159" s="164"/>
      <c r="CI159" s="162" t="s">
        <v>336</v>
      </c>
      <c r="CJ159" s="162" t="s">
        <v>336</v>
      </c>
      <c r="CK159" s="164"/>
      <c r="CL159" s="162" t="s">
        <v>336</v>
      </c>
      <c r="CM159" s="162" t="s">
        <v>336</v>
      </c>
      <c r="CN159" s="164"/>
      <c r="CS159" s="46"/>
      <c r="CT159" s="46"/>
      <c r="CY159" s="46"/>
      <c r="CZ159" s="46"/>
      <c r="DE159" s="46"/>
      <c r="DF159" s="46"/>
      <c r="DU159" s="46"/>
      <c r="DV159" s="46"/>
      <c r="DW159" s="46"/>
      <c r="DX159" s="46"/>
      <c r="DY159" s="46"/>
      <c r="EA159" s="46"/>
      <c r="EB159" s="46"/>
      <c r="ED159" s="46"/>
      <c r="EE159" s="46"/>
      <c r="EG159" s="46"/>
      <c r="EH159" s="46"/>
      <c r="EJ159" s="46"/>
      <c r="EK159" s="46"/>
      <c r="EM159" s="46"/>
      <c r="EN159" s="46"/>
      <c r="EP159" s="46"/>
      <c r="EQ159" s="46"/>
      <c r="ES159" s="46"/>
      <c r="ET159" s="46"/>
      <c r="EV159" s="46"/>
      <c r="EW159" s="46"/>
      <c r="EY159" s="46"/>
      <c r="EZ159" s="46"/>
      <c r="FB159" s="46"/>
      <c r="FC159" s="46"/>
    </row>
    <row r="160" spans="1:160">
      <c r="A160" s="162" t="s">
        <v>326</v>
      </c>
      <c r="B160" s="163">
        <v>2080</v>
      </c>
      <c r="C160" s="162" t="s">
        <v>145</v>
      </c>
      <c r="D160" s="162" t="s">
        <v>502</v>
      </c>
      <c r="E160" s="162" t="s">
        <v>339</v>
      </c>
      <c r="F160" s="162" t="s">
        <v>339</v>
      </c>
      <c r="G160" s="162" t="s">
        <v>330</v>
      </c>
      <c r="H160" s="162" t="s">
        <v>350</v>
      </c>
      <c r="I160" s="163">
        <v>188</v>
      </c>
      <c r="J160" s="163">
        <v>2140</v>
      </c>
      <c r="K160" s="163">
        <v>11.382978723404255</v>
      </c>
      <c r="L160" s="162" t="s">
        <v>351</v>
      </c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5">
        <v>2.9999999999999997E-4</v>
      </c>
      <c r="AJ160" s="165">
        <v>3.4148936170212761E-3</v>
      </c>
      <c r="AK160" s="273">
        <v>2.9999999999999997E-4</v>
      </c>
      <c r="AL160" s="165">
        <v>3.4148936170212761E-3</v>
      </c>
      <c r="AM160" s="164"/>
      <c r="AN160" s="164"/>
      <c r="AO160" s="164"/>
      <c r="AP160" s="164"/>
      <c r="AQ160" s="165">
        <v>4.0000000000000002E-4</v>
      </c>
      <c r="AR160" s="165">
        <v>4.553191489361702E-3</v>
      </c>
      <c r="AS160" s="247">
        <v>4.0000000000000002E-4</v>
      </c>
      <c r="AT160" s="247">
        <v>4.553191489361702E-3</v>
      </c>
      <c r="AU160" s="164"/>
      <c r="AV160" s="164"/>
      <c r="AW160" s="164"/>
      <c r="AX160" s="164"/>
      <c r="AY160" s="164"/>
      <c r="AZ160" s="164"/>
      <c r="BA160" s="167"/>
      <c r="BB160" s="167"/>
      <c r="BC160" s="167"/>
      <c r="BD160" s="167"/>
      <c r="BE160" s="162" t="s">
        <v>364</v>
      </c>
      <c r="BF160" s="162" t="s">
        <v>712</v>
      </c>
      <c r="BG160" s="166">
        <v>34090</v>
      </c>
      <c r="BH160" s="162" t="s">
        <v>334</v>
      </c>
      <c r="BI160" s="162" t="s">
        <v>358</v>
      </c>
      <c r="BJ160" s="172">
        <v>21337</v>
      </c>
      <c r="BK160" s="162" t="s">
        <v>336</v>
      </c>
      <c r="BL160" s="162" t="s">
        <v>336</v>
      </c>
      <c r="BM160" s="164"/>
      <c r="BN160" s="162" t="s">
        <v>336</v>
      </c>
      <c r="BO160" s="162" t="s">
        <v>336</v>
      </c>
      <c r="BP160" s="164"/>
      <c r="BQ160" s="162" t="s">
        <v>336</v>
      </c>
      <c r="BR160" s="162" t="s">
        <v>336</v>
      </c>
      <c r="BS160" s="164"/>
      <c r="BT160" s="162" t="s">
        <v>336</v>
      </c>
      <c r="BU160" s="162" t="s">
        <v>336</v>
      </c>
      <c r="BV160" s="164"/>
      <c r="BW160" s="162" t="s">
        <v>336</v>
      </c>
      <c r="BX160" s="162" t="s">
        <v>336</v>
      </c>
      <c r="BY160" s="164"/>
      <c r="BZ160" s="162" t="s">
        <v>336</v>
      </c>
      <c r="CA160" s="162" t="s">
        <v>336</v>
      </c>
      <c r="CB160" s="164"/>
      <c r="CC160" s="162" t="s">
        <v>336</v>
      </c>
      <c r="CD160" s="162" t="s">
        <v>336</v>
      </c>
      <c r="CE160" s="164"/>
      <c r="CF160" s="162" t="s">
        <v>336</v>
      </c>
      <c r="CG160" s="162" t="s">
        <v>336</v>
      </c>
      <c r="CH160" s="164"/>
      <c r="CI160" s="162" t="s">
        <v>336</v>
      </c>
      <c r="CJ160" s="162" t="s">
        <v>336</v>
      </c>
      <c r="CK160" s="164"/>
      <c r="CL160" s="162" t="s">
        <v>336</v>
      </c>
      <c r="CM160" s="162" t="s">
        <v>336</v>
      </c>
      <c r="CN160" s="164"/>
      <c r="DU160" s="46"/>
      <c r="DV160" s="46"/>
      <c r="DX160" s="46"/>
      <c r="DY160" s="46"/>
      <c r="EA160" s="46"/>
      <c r="EB160" s="46"/>
      <c r="ED160" s="46"/>
      <c r="EE160" s="46"/>
      <c r="EG160" s="46"/>
      <c r="EH160" s="46"/>
      <c r="EJ160" s="46"/>
      <c r="EK160" s="46"/>
      <c r="EM160" s="46"/>
      <c r="EN160" s="46"/>
      <c r="EP160" s="46"/>
      <c r="EQ160" s="46"/>
      <c r="ES160" s="46"/>
      <c r="ET160" s="46"/>
      <c r="EV160" s="46"/>
      <c r="EW160" s="46"/>
      <c r="EY160" s="46"/>
      <c r="EZ160" s="46"/>
      <c r="FB160" s="46"/>
      <c r="FC160" s="46"/>
    </row>
    <row r="161" spans="1:160">
      <c r="A161" s="162" t="s">
        <v>326</v>
      </c>
      <c r="B161" s="163">
        <v>56319</v>
      </c>
      <c r="C161" s="162" t="s">
        <v>155</v>
      </c>
      <c r="D161" s="162" t="s">
        <v>448</v>
      </c>
      <c r="E161" s="162" t="s">
        <v>449</v>
      </c>
      <c r="F161" s="162" t="s">
        <v>450</v>
      </c>
      <c r="G161" s="162" t="s">
        <v>330</v>
      </c>
      <c r="H161" s="162" t="s">
        <v>331</v>
      </c>
      <c r="I161" s="163">
        <v>96</v>
      </c>
      <c r="J161" s="163">
        <v>1300</v>
      </c>
      <c r="K161" s="163">
        <v>13.541666666666666</v>
      </c>
      <c r="L161" s="162" t="s">
        <v>341</v>
      </c>
      <c r="M161" s="163">
        <v>8.4990651028386875E-4</v>
      </c>
      <c r="N161" s="163">
        <v>1.8187999320074791E-3</v>
      </c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3">
        <v>8.7200000000000005E-5</v>
      </c>
      <c r="Z161" s="163">
        <v>1.1808333333333334E-3</v>
      </c>
      <c r="AA161" s="164"/>
      <c r="AB161" s="164"/>
      <c r="AC161" s="163">
        <v>8.7200000000000005E-5</v>
      </c>
      <c r="AD161" s="163">
        <v>1.1808333333333334E-3</v>
      </c>
      <c r="AE161" s="163">
        <v>4.0000065083638128E-4</v>
      </c>
      <c r="AF161" s="163">
        <v>5.4166754800759965E-3</v>
      </c>
      <c r="AG161" s="165">
        <v>3.9233333333333335E-4</v>
      </c>
      <c r="AH161" s="165">
        <v>5.3128472222222223E-3</v>
      </c>
      <c r="AI161" s="164"/>
      <c r="AJ161" s="164"/>
      <c r="AK161" s="274">
        <v>3.9233333333333335E-4</v>
      </c>
      <c r="AL161" s="163">
        <v>5.3128472222222223E-3</v>
      </c>
      <c r="AM161" s="163">
        <v>4.0000065083638128E-4</v>
      </c>
      <c r="AN161" s="163">
        <v>5.4166754800759965E-3</v>
      </c>
      <c r="AO161" s="165">
        <v>4.0866666666666661E-4</v>
      </c>
      <c r="AP161" s="165">
        <v>5.5340277777777766E-3</v>
      </c>
      <c r="AQ161" s="164"/>
      <c r="AR161" s="164"/>
      <c r="AS161" s="248">
        <v>4.0000065083638128E-4</v>
      </c>
      <c r="AT161" s="248">
        <v>5.4166754800759965E-3</v>
      </c>
      <c r="AU161" s="165">
        <v>4.8000000000000022E-2</v>
      </c>
      <c r="AV161" s="165">
        <v>0.65000000000000024</v>
      </c>
      <c r="AW161" s="167"/>
      <c r="AX161" s="167"/>
      <c r="AY161" s="164"/>
      <c r="AZ161" s="164"/>
      <c r="BA161" s="164"/>
      <c r="BB161" s="164"/>
      <c r="BC161" s="163">
        <v>4.8000000000000022E-2</v>
      </c>
      <c r="BD161" s="163">
        <v>0.65000000000000024</v>
      </c>
      <c r="BE161" s="162" t="s">
        <v>342</v>
      </c>
      <c r="BF161" s="162" t="s">
        <v>343</v>
      </c>
      <c r="BG161" s="166">
        <v>39448</v>
      </c>
      <c r="BH161" s="162" t="s">
        <v>345</v>
      </c>
      <c r="BI161" s="162" t="s">
        <v>352</v>
      </c>
      <c r="BJ161" s="166">
        <v>39448</v>
      </c>
      <c r="BK161" s="162" t="s">
        <v>334</v>
      </c>
      <c r="BL161" s="162" t="s">
        <v>362</v>
      </c>
      <c r="BM161" s="166">
        <v>39448</v>
      </c>
      <c r="BN161" s="162" t="s">
        <v>336</v>
      </c>
      <c r="BO161" s="162" t="s">
        <v>336</v>
      </c>
      <c r="BP161" s="167"/>
      <c r="BQ161" s="162" t="s">
        <v>336</v>
      </c>
      <c r="BR161" s="162" t="s">
        <v>336</v>
      </c>
      <c r="BS161" s="164"/>
      <c r="BT161" s="162" t="s">
        <v>336</v>
      </c>
      <c r="BU161" s="162" t="s">
        <v>336</v>
      </c>
      <c r="BV161" s="164"/>
      <c r="BW161" s="162" t="s">
        <v>336</v>
      </c>
      <c r="BX161" s="162" t="s">
        <v>336</v>
      </c>
      <c r="BY161" s="164"/>
      <c r="BZ161" s="162" t="s">
        <v>336</v>
      </c>
      <c r="CA161" s="162" t="s">
        <v>336</v>
      </c>
      <c r="CB161" s="164"/>
      <c r="CC161" s="162" t="s">
        <v>336</v>
      </c>
      <c r="CD161" s="162" t="s">
        <v>336</v>
      </c>
      <c r="CE161" s="164"/>
      <c r="CF161" s="162" t="s">
        <v>336</v>
      </c>
      <c r="CG161" s="162" t="s">
        <v>336</v>
      </c>
      <c r="CH161" s="164"/>
      <c r="CI161" s="162" t="s">
        <v>336</v>
      </c>
      <c r="CJ161" s="162" t="s">
        <v>336</v>
      </c>
      <c r="CK161" s="164"/>
      <c r="CL161" s="162" t="s">
        <v>336</v>
      </c>
      <c r="CM161" s="162" t="s">
        <v>336</v>
      </c>
      <c r="CN161" s="164"/>
      <c r="CO161" s="164"/>
      <c r="CP161" s="164"/>
      <c r="CQ161" s="164"/>
      <c r="CR161" s="164"/>
      <c r="CS161" s="170"/>
      <c r="CT161" s="170"/>
      <c r="CU161" s="164"/>
      <c r="CV161" s="164"/>
      <c r="CW161" s="164"/>
      <c r="CX161" s="164"/>
      <c r="CY161" s="170"/>
      <c r="CZ161" s="170"/>
      <c r="DA161" s="164"/>
      <c r="DB161" s="164"/>
      <c r="DC161" s="164"/>
      <c r="DD161" s="164"/>
      <c r="DE161" s="170"/>
      <c r="DF161" s="170"/>
      <c r="DG161" s="164"/>
      <c r="DH161" s="164"/>
      <c r="DI161" s="165"/>
      <c r="DJ161" s="165"/>
      <c r="DK161" s="164"/>
      <c r="DL161" s="164"/>
      <c r="DM161" s="164"/>
      <c r="DN161" s="164"/>
      <c r="DO161" s="164"/>
      <c r="DP161" s="164"/>
      <c r="DQ161" s="164"/>
      <c r="DR161" s="164"/>
      <c r="DS161" s="164"/>
      <c r="DT161" s="164"/>
      <c r="DU161" s="169"/>
      <c r="DV161" s="169"/>
      <c r="DW161" s="172"/>
      <c r="DX161" s="169"/>
      <c r="DY161" s="169"/>
      <c r="DZ161" s="164"/>
      <c r="EA161" s="169"/>
      <c r="EB161" s="169"/>
      <c r="EC161" s="164"/>
      <c r="ED161" s="169"/>
      <c r="EE161" s="169"/>
      <c r="EF161" s="164"/>
      <c r="EG161" s="169"/>
      <c r="EH161" s="169"/>
      <c r="EI161" s="164"/>
      <c r="EJ161" s="169"/>
      <c r="EK161" s="169"/>
      <c r="EL161" s="164"/>
      <c r="EM161" s="169"/>
      <c r="EN161" s="169"/>
      <c r="EO161" s="164"/>
      <c r="EP161" s="169"/>
      <c r="EQ161" s="169"/>
      <c r="ER161" s="164"/>
      <c r="ES161" s="169"/>
      <c r="ET161" s="169"/>
      <c r="EU161" s="164"/>
      <c r="EV161" s="169"/>
      <c r="EW161" s="169"/>
      <c r="EX161" s="164"/>
      <c r="EY161" s="169"/>
      <c r="EZ161" s="169"/>
      <c r="FA161" s="164"/>
      <c r="FB161" s="169"/>
      <c r="FC161" s="169"/>
      <c r="FD161" s="164"/>
    </row>
    <row r="162" spans="1:160">
      <c r="A162" s="162" t="s">
        <v>326</v>
      </c>
      <c r="B162" s="163">
        <v>1241</v>
      </c>
      <c r="C162" s="162" t="s">
        <v>632</v>
      </c>
      <c r="D162" s="162" t="s">
        <v>578</v>
      </c>
      <c r="E162" s="162" t="s">
        <v>329</v>
      </c>
      <c r="F162" s="162" t="s">
        <v>329</v>
      </c>
      <c r="G162" s="162" t="s">
        <v>330</v>
      </c>
      <c r="H162" s="162" t="s">
        <v>393</v>
      </c>
      <c r="I162" s="163">
        <v>685</v>
      </c>
      <c r="J162" s="163">
        <v>7700</v>
      </c>
      <c r="K162" s="163">
        <v>11.240875912408759</v>
      </c>
      <c r="L162" s="162" t="s">
        <v>341</v>
      </c>
      <c r="M162" s="165">
        <v>1.4739627694631198E-3</v>
      </c>
      <c r="N162" s="165">
        <v>5.3120454686091554E-3</v>
      </c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5">
        <v>4.1066666666666671E-5</v>
      </c>
      <c r="Z162" s="165">
        <v>4.6162530413625309E-4</v>
      </c>
      <c r="AA162" s="164"/>
      <c r="AB162" s="164"/>
      <c r="AC162" s="165">
        <v>4.1066666666666671E-5</v>
      </c>
      <c r="AD162" s="165">
        <v>4.6162530413625309E-4</v>
      </c>
      <c r="AE162" s="165">
        <v>7.3104455206542487E-4</v>
      </c>
      <c r="AF162" s="165">
        <v>8.2175810962098854E-3</v>
      </c>
      <c r="AG162" s="164"/>
      <c r="AH162" s="164"/>
      <c r="AI162" s="165">
        <v>8.9999999999999998E-4</v>
      </c>
      <c r="AJ162" s="165">
        <v>1.0116788321167884E-2</v>
      </c>
      <c r="AK162" s="273">
        <v>7.3104455206542487E-4</v>
      </c>
      <c r="AL162" s="165">
        <v>8.2175810962098854E-3</v>
      </c>
      <c r="AM162" s="165">
        <v>7.9746724134112119E-4</v>
      </c>
      <c r="AN162" s="165">
        <v>8.9642303041264724E-3</v>
      </c>
      <c r="AO162" s="164"/>
      <c r="AP162" s="164"/>
      <c r="AQ162" s="165">
        <v>4.0244279529993814E-4</v>
      </c>
      <c r="AR162" s="165">
        <v>4.5238095238095237E-3</v>
      </c>
      <c r="AS162" s="247">
        <v>4.0244279529993814E-4</v>
      </c>
      <c r="AT162" s="247">
        <v>4.5238095238095237E-3</v>
      </c>
      <c r="AU162" s="167"/>
      <c r="AV162" s="167"/>
      <c r="AW162" s="165">
        <v>0.68767539826049229</v>
      </c>
      <c r="AX162" s="165">
        <v>7.7300738198624677</v>
      </c>
      <c r="AY162" s="164"/>
      <c r="AZ162" s="164"/>
      <c r="BA162" s="164"/>
      <c r="BB162" s="164"/>
      <c r="BC162" s="163">
        <v>0.68767539826049229</v>
      </c>
      <c r="BD162" s="163">
        <v>7.7300738198624677</v>
      </c>
      <c r="BE162" s="162" t="s">
        <v>334</v>
      </c>
      <c r="BF162" s="162" t="s">
        <v>358</v>
      </c>
      <c r="BG162" s="166">
        <v>28185</v>
      </c>
      <c r="BH162" s="162" t="s">
        <v>336</v>
      </c>
      <c r="BI162" s="162" t="s">
        <v>336</v>
      </c>
      <c r="BJ162" s="164"/>
      <c r="BK162" s="162" t="s">
        <v>336</v>
      </c>
      <c r="BL162" s="162" t="s">
        <v>336</v>
      </c>
      <c r="BM162" s="164"/>
      <c r="BN162" s="162" t="s">
        <v>336</v>
      </c>
      <c r="BO162" s="162" t="s">
        <v>336</v>
      </c>
      <c r="BP162" s="164"/>
      <c r="BQ162" s="162" t="s">
        <v>336</v>
      </c>
      <c r="BR162" s="162" t="s">
        <v>336</v>
      </c>
      <c r="BS162" s="164"/>
      <c r="BT162" s="162" t="s">
        <v>336</v>
      </c>
      <c r="BU162" s="162" t="s">
        <v>336</v>
      </c>
      <c r="BV162" s="164"/>
      <c r="BW162" s="162" t="s">
        <v>336</v>
      </c>
      <c r="BX162" s="162" t="s">
        <v>336</v>
      </c>
      <c r="BY162" s="164"/>
      <c r="BZ162" s="162" t="s">
        <v>336</v>
      </c>
      <c r="CA162" s="162" t="s">
        <v>336</v>
      </c>
      <c r="CB162" s="164"/>
      <c r="CC162" s="162" t="s">
        <v>336</v>
      </c>
      <c r="CD162" s="162" t="s">
        <v>336</v>
      </c>
      <c r="CE162" s="164"/>
      <c r="CF162" s="162" t="s">
        <v>336</v>
      </c>
      <c r="CG162" s="162" t="s">
        <v>336</v>
      </c>
      <c r="CH162" s="164"/>
      <c r="CI162" s="162" t="s">
        <v>336</v>
      </c>
      <c r="CJ162" s="162" t="s">
        <v>336</v>
      </c>
      <c r="CK162" s="164"/>
      <c r="CL162" s="162" t="s">
        <v>336</v>
      </c>
      <c r="CM162" s="162" t="s">
        <v>336</v>
      </c>
      <c r="CN162" s="164"/>
      <c r="CO162" s="164"/>
      <c r="CP162" s="164"/>
    </row>
    <row r="163" spans="1:160">
      <c r="A163" s="162" t="s">
        <v>326</v>
      </c>
      <c r="B163" s="163">
        <v>10671</v>
      </c>
      <c r="C163" s="162" t="s">
        <v>587</v>
      </c>
      <c r="D163" s="162" t="s">
        <v>588</v>
      </c>
      <c r="E163" s="162" t="s">
        <v>26</v>
      </c>
      <c r="F163" s="162" t="s">
        <v>190</v>
      </c>
      <c r="G163" s="162" t="s">
        <v>356</v>
      </c>
      <c r="H163" s="162" t="s">
        <v>356</v>
      </c>
      <c r="I163" s="163">
        <v>80</v>
      </c>
      <c r="J163" s="163">
        <v>1110.4350359049981</v>
      </c>
      <c r="K163" s="163">
        <v>13.880437948812476</v>
      </c>
      <c r="L163" s="162" t="s">
        <v>589</v>
      </c>
      <c r="M163" s="163">
        <v>8.4538013382373656E-3</v>
      </c>
      <c r="N163" s="163">
        <v>6.0327836282351825E-3</v>
      </c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3">
        <v>1.9035298568666665E-3</v>
      </c>
      <c r="Z163" s="163">
        <v>2.6421828061949659E-2</v>
      </c>
      <c r="AA163" s="164"/>
      <c r="AB163" s="164"/>
      <c r="AC163" s="163">
        <v>1.9035298568666665E-3</v>
      </c>
      <c r="AD163" s="163">
        <v>2.6421828061949659E-2</v>
      </c>
      <c r="AE163" s="163">
        <v>6.5299859280158398E-3</v>
      </c>
      <c r="AF163" s="163">
        <v>9.0639064480442524E-2</v>
      </c>
      <c r="AG163" s="164"/>
      <c r="AH163" s="164"/>
      <c r="AI163" s="164"/>
      <c r="AJ163" s="164"/>
      <c r="AK163" s="274">
        <v>6.5299859280158398E-3</v>
      </c>
      <c r="AL163" s="163">
        <v>9.0639064480442524E-2</v>
      </c>
      <c r="AM163" s="163">
        <v>4.0692665480866823E-4</v>
      </c>
      <c r="AN163" s="163">
        <v>5.6483201817895531E-3</v>
      </c>
      <c r="AO163" s="164"/>
      <c r="AP163" s="164"/>
      <c r="AQ163" s="164"/>
      <c r="AR163" s="164"/>
      <c r="AS163" s="248">
        <v>4.0692665480866823E-4</v>
      </c>
      <c r="AT163" s="248">
        <v>5.6483201817895531E-3</v>
      </c>
      <c r="AU163" s="165">
        <v>0.34833333333333338</v>
      </c>
      <c r="AV163" s="165">
        <v>4.8350192188363463</v>
      </c>
      <c r="AW163" s="164"/>
      <c r="AX163" s="164"/>
      <c r="AY163" s="164"/>
      <c r="AZ163" s="164"/>
      <c r="BA163" s="164"/>
      <c r="BB163" s="164"/>
      <c r="BC163" s="165">
        <v>0.34833333333333338</v>
      </c>
      <c r="BD163" s="165">
        <v>4.8350192188363463</v>
      </c>
      <c r="BE163" s="162" t="s">
        <v>334</v>
      </c>
      <c r="BF163" s="162" t="s">
        <v>362</v>
      </c>
      <c r="BG163" s="166">
        <v>33239</v>
      </c>
      <c r="BH163" s="162" t="s">
        <v>336</v>
      </c>
      <c r="BI163" s="162" t="s">
        <v>336</v>
      </c>
      <c r="BJ163" s="167"/>
      <c r="BK163" s="162" t="s">
        <v>336</v>
      </c>
      <c r="BL163" s="162" t="s">
        <v>336</v>
      </c>
      <c r="BM163" s="167"/>
      <c r="BN163" s="162" t="s">
        <v>336</v>
      </c>
      <c r="BO163" s="162" t="s">
        <v>336</v>
      </c>
      <c r="BP163" s="167"/>
      <c r="BQ163" s="162" t="s">
        <v>336</v>
      </c>
      <c r="BR163" s="162" t="s">
        <v>336</v>
      </c>
      <c r="BS163" s="164"/>
      <c r="BT163" s="162" t="s">
        <v>336</v>
      </c>
      <c r="BU163" s="162" t="s">
        <v>336</v>
      </c>
      <c r="BV163" s="164"/>
      <c r="BW163" s="162" t="s">
        <v>336</v>
      </c>
      <c r="BX163" s="162" t="s">
        <v>336</v>
      </c>
      <c r="BY163" s="164"/>
      <c r="BZ163" s="162" t="s">
        <v>336</v>
      </c>
      <c r="CA163" s="162" t="s">
        <v>336</v>
      </c>
      <c r="CB163" s="164"/>
      <c r="CC163" s="162" t="s">
        <v>336</v>
      </c>
      <c r="CD163" s="162" t="s">
        <v>336</v>
      </c>
      <c r="CE163" s="164"/>
      <c r="CF163" s="162" t="s">
        <v>336</v>
      </c>
      <c r="CG163" s="162" t="s">
        <v>336</v>
      </c>
      <c r="CH163" s="164"/>
      <c r="CI163" s="162" t="s">
        <v>336</v>
      </c>
      <c r="CJ163" s="162" t="s">
        <v>336</v>
      </c>
      <c r="CK163" s="164"/>
      <c r="CL163" s="162" t="s">
        <v>336</v>
      </c>
      <c r="CM163" s="162" t="s">
        <v>336</v>
      </c>
      <c r="CN163" s="164"/>
    </row>
    <row r="164" spans="1:160">
      <c r="A164" s="162" t="s">
        <v>326</v>
      </c>
      <c r="B164" s="163">
        <v>10671</v>
      </c>
      <c r="C164" s="162" t="s">
        <v>587</v>
      </c>
      <c r="D164" s="162" t="s">
        <v>588</v>
      </c>
      <c r="E164" s="162" t="s">
        <v>26</v>
      </c>
      <c r="F164" s="162" t="s">
        <v>590</v>
      </c>
      <c r="G164" s="162" t="s">
        <v>356</v>
      </c>
      <c r="H164" s="162" t="s">
        <v>356</v>
      </c>
      <c r="I164" s="163">
        <v>80</v>
      </c>
      <c r="J164" s="163">
        <v>1110.4350359049981</v>
      </c>
      <c r="K164" s="163">
        <v>13.880437948812476</v>
      </c>
      <c r="L164" s="162" t="s">
        <v>589</v>
      </c>
      <c r="M164" s="163">
        <v>8.4538013382373656E-3</v>
      </c>
      <c r="N164" s="163">
        <v>6.0327836282351825E-3</v>
      </c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3">
        <v>1.9035298568666665E-3</v>
      </c>
      <c r="Z164" s="163">
        <v>2.6421828061949659E-2</v>
      </c>
      <c r="AA164" s="164"/>
      <c r="AB164" s="164"/>
      <c r="AC164" s="163">
        <v>1.9035298568666665E-3</v>
      </c>
      <c r="AD164" s="163">
        <v>2.6421828061949659E-2</v>
      </c>
      <c r="AE164" s="163">
        <v>6.5299859280158398E-3</v>
      </c>
      <c r="AF164" s="163">
        <v>9.0639064480442524E-2</v>
      </c>
      <c r="AG164" s="164"/>
      <c r="AH164" s="164"/>
      <c r="AI164" s="164"/>
      <c r="AJ164" s="164"/>
      <c r="AK164" s="274">
        <v>6.5299859280158398E-3</v>
      </c>
      <c r="AL164" s="163">
        <v>9.0639064480442524E-2</v>
      </c>
      <c r="AM164" s="163">
        <v>4.0692665480866823E-4</v>
      </c>
      <c r="AN164" s="163">
        <v>5.6483201817895531E-3</v>
      </c>
      <c r="AO164" s="164"/>
      <c r="AP164" s="164"/>
      <c r="AQ164" s="164"/>
      <c r="AR164" s="164"/>
      <c r="AS164" s="248">
        <v>4.0692665480866823E-4</v>
      </c>
      <c r="AT164" s="248">
        <v>5.6483201817895531E-3</v>
      </c>
      <c r="AU164" s="165">
        <v>0.34833333333333338</v>
      </c>
      <c r="AV164" s="165">
        <v>4.8350192188363463</v>
      </c>
      <c r="AW164" s="164"/>
      <c r="AX164" s="164"/>
      <c r="AY164" s="164"/>
      <c r="AZ164" s="164"/>
      <c r="BA164" s="164"/>
      <c r="BB164" s="164"/>
      <c r="BC164" s="165">
        <v>0.34833333333333338</v>
      </c>
      <c r="BD164" s="165">
        <v>4.8350192188363463</v>
      </c>
      <c r="BE164" s="162" t="s">
        <v>334</v>
      </c>
      <c r="BF164" s="162" t="s">
        <v>362</v>
      </c>
      <c r="BG164" s="166">
        <v>33239</v>
      </c>
      <c r="BH164" s="162" t="s">
        <v>336</v>
      </c>
      <c r="BI164" s="162" t="s">
        <v>336</v>
      </c>
      <c r="BJ164" s="167"/>
      <c r="BK164" s="162" t="s">
        <v>336</v>
      </c>
      <c r="BL164" s="162" t="s">
        <v>336</v>
      </c>
      <c r="BM164" s="167"/>
      <c r="BN164" s="162" t="s">
        <v>336</v>
      </c>
      <c r="BO164" s="162" t="s">
        <v>336</v>
      </c>
      <c r="BP164" s="167"/>
      <c r="BQ164" s="162" t="s">
        <v>336</v>
      </c>
      <c r="BR164" s="162" t="s">
        <v>336</v>
      </c>
      <c r="BS164" s="164"/>
      <c r="BT164" s="162" t="s">
        <v>336</v>
      </c>
      <c r="BU164" s="162" t="s">
        <v>336</v>
      </c>
      <c r="BV164" s="164"/>
      <c r="BW164" s="162" t="s">
        <v>336</v>
      </c>
      <c r="BX164" s="162" t="s">
        <v>336</v>
      </c>
      <c r="BY164" s="164"/>
      <c r="BZ164" s="162" t="s">
        <v>336</v>
      </c>
      <c r="CA164" s="162" t="s">
        <v>336</v>
      </c>
      <c r="CB164" s="164"/>
      <c r="CC164" s="162" t="s">
        <v>336</v>
      </c>
      <c r="CD164" s="162" t="s">
        <v>336</v>
      </c>
      <c r="CE164" s="164"/>
      <c r="CF164" s="162" t="s">
        <v>336</v>
      </c>
      <c r="CG164" s="162" t="s">
        <v>336</v>
      </c>
      <c r="CH164" s="164"/>
      <c r="CI164" s="162" t="s">
        <v>336</v>
      </c>
      <c r="CJ164" s="162" t="s">
        <v>336</v>
      </c>
      <c r="CK164" s="164"/>
      <c r="CL164" s="162" t="s">
        <v>336</v>
      </c>
      <c r="CM164" s="162" t="s">
        <v>336</v>
      </c>
      <c r="CN164" s="164"/>
      <c r="CS164" s="46"/>
      <c r="CT164" s="46"/>
      <c r="CY164" s="46"/>
      <c r="CZ164" s="46"/>
      <c r="DE164" s="46"/>
      <c r="DF164" s="46"/>
      <c r="DU164" s="46"/>
      <c r="DV164" s="46"/>
      <c r="DX164" s="46"/>
      <c r="DY164" s="46"/>
      <c r="EA164" s="46"/>
      <c r="EB164" s="46"/>
      <c r="ED164" s="46"/>
      <c r="EE164" s="46"/>
      <c r="EG164" s="46"/>
      <c r="EH164" s="46"/>
      <c r="EJ164" s="46"/>
      <c r="EK164" s="46"/>
      <c r="EM164" s="46"/>
      <c r="EN164" s="46"/>
      <c r="EP164" s="46"/>
      <c r="EQ164" s="46"/>
      <c r="ES164" s="46"/>
      <c r="ET164" s="46"/>
      <c r="EV164" s="46"/>
      <c r="EW164" s="46"/>
      <c r="EY164" s="46"/>
      <c r="EZ164" s="46"/>
      <c r="FB164" s="46"/>
      <c r="FC164" s="46"/>
    </row>
    <row r="165" spans="1:160">
      <c r="A165" s="162" t="s">
        <v>326</v>
      </c>
      <c r="B165" s="163">
        <v>10671</v>
      </c>
      <c r="C165" s="162" t="s">
        <v>587</v>
      </c>
      <c r="D165" s="162" t="s">
        <v>588</v>
      </c>
      <c r="E165" s="162" t="s">
        <v>111</v>
      </c>
      <c r="F165" s="162" t="s">
        <v>591</v>
      </c>
      <c r="G165" s="162" t="s">
        <v>356</v>
      </c>
      <c r="H165" s="162" t="s">
        <v>356</v>
      </c>
      <c r="I165" s="163">
        <v>80</v>
      </c>
      <c r="J165" s="163">
        <v>1110.4350359049981</v>
      </c>
      <c r="K165" s="163">
        <v>13.880437948812476</v>
      </c>
      <c r="L165" s="162" t="s">
        <v>589</v>
      </c>
      <c r="M165" s="163">
        <v>8.4538013382373656E-3</v>
      </c>
      <c r="N165" s="163">
        <v>6.0327836282351825E-3</v>
      </c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3">
        <v>1.9035298568666665E-3</v>
      </c>
      <c r="Z165" s="163">
        <v>2.6421828061949659E-2</v>
      </c>
      <c r="AA165" s="164"/>
      <c r="AB165" s="164"/>
      <c r="AC165" s="163">
        <v>1.9035298568666665E-3</v>
      </c>
      <c r="AD165" s="163">
        <v>2.6421828061949659E-2</v>
      </c>
      <c r="AE165" s="163">
        <v>6.5299859280158398E-3</v>
      </c>
      <c r="AF165" s="163">
        <v>9.0639064480442524E-2</v>
      </c>
      <c r="AG165" s="164"/>
      <c r="AH165" s="164"/>
      <c r="AI165" s="164"/>
      <c r="AJ165" s="164"/>
      <c r="AK165" s="274">
        <v>6.5299859280158398E-3</v>
      </c>
      <c r="AL165" s="163">
        <v>9.0639064480442524E-2</v>
      </c>
      <c r="AM165" s="163">
        <v>4.0692665480866823E-4</v>
      </c>
      <c r="AN165" s="163">
        <v>5.6483201817895531E-3</v>
      </c>
      <c r="AO165" s="164"/>
      <c r="AP165" s="164"/>
      <c r="AQ165" s="164"/>
      <c r="AR165" s="164"/>
      <c r="AS165" s="248">
        <v>4.0692665480866823E-4</v>
      </c>
      <c r="AT165" s="248">
        <v>5.6483201817895531E-3</v>
      </c>
      <c r="AU165" s="165">
        <v>0.34833333333333338</v>
      </c>
      <c r="AV165" s="165">
        <v>4.8350192188363463</v>
      </c>
      <c r="AW165" s="164"/>
      <c r="AX165" s="164"/>
      <c r="AY165" s="164"/>
      <c r="AZ165" s="164"/>
      <c r="BA165" s="164"/>
      <c r="BB165" s="164"/>
      <c r="BC165" s="165">
        <v>0.34833333333333338</v>
      </c>
      <c r="BD165" s="165">
        <v>4.8350192188363463</v>
      </c>
      <c r="BE165" s="162" t="s">
        <v>334</v>
      </c>
      <c r="BF165" s="162" t="s">
        <v>362</v>
      </c>
      <c r="BG165" s="166">
        <v>33239</v>
      </c>
      <c r="BH165" s="162" t="s">
        <v>336</v>
      </c>
      <c r="BI165" s="162" t="s">
        <v>336</v>
      </c>
      <c r="BJ165" s="167"/>
      <c r="BK165" s="162" t="s">
        <v>336</v>
      </c>
      <c r="BL165" s="162" t="s">
        <v>336</v>
      </c>
      <c r="BM165" s="167"/>
      <c r="BN165" s="162" t="s">
        <v>336</v>
      </c>
      <c r="BO165" s="162" t="s">
        <v>336</v>
      </c>
      <c r="BP165" s="167"/>
      <c r="BQ165" s="162" t="s">
        <v>336</v>
      </c>
      <c r="BR165" s="162" t="s">
        <v>336</v>
      </c>
      <c r="BS165" s="164"/>
      <c r="BT165" s="162" t="s">
        <v>336</v>
      </c>
      <c r="BU165" s="162" t="s">
        <v>336</v>
      </c>
      <c r="BV165" s="164"/>
      <c r="BW165" s="162" t="s">
        <v>336</v>
      </c>
      <c r="BX165" s="162" t="s">
        <v>336</v>
      </c>
      <c r="BY165" s="164"/>
      <c r="BZ165" s="162" t="s">
        <v>336</v>
      </c>
      <c r="CA165" s="162" t="s">
        <v>336</v>
      </c>
      <c r="CB165" s="164"/>
      <c r="CC165" s="162" t="s">
        <v>336</v>
      </c>
      <c r="CD165" s="162" t="s">
        <v>336</v>
      </c>
      <c r="CE165" s="164"/>
      <c r="CF165" s="162" t="s">
        <v>336</v>
      </c>
      <c r="CG165" s="162" t="s">
        <v>336</v>
      </c>
      <c r="CH165" s="164"/>
      <c r="CI165" s="162" t="s">
        <v>336</v>
      </c>
      <c r="CJ165" s="162" t="s">
        <v>336</v>
      </c>
      <c r="CK165" s="164"/>
      <c r="CL165" s="162" t="s">
        <v>336</v>
      </c>
      <c r="CM165" s="162" t="s">
        <v>336</v>
      </c>
      <c r="CN165" s="164"/>
      <c r="CS165" s="46"/>
      <c r="CT165" s="46"/>
      <c r="CY165" s="46"/>
      <c r="CZ165" s="46"/>
      <c r="DE165" s="46"/>
      <c r="DF165" s="46"/>
    </row>
    <row r="166" spans="1:160">
      <c r="A166" s="162" t="s">
        <v>326</v>
      </c>
      <c r="B166" s="163">
        <v>10671</v>
      </c>
      <c r="C166" s="162" t="s">
        <v>587</v>
      </c>
      <c r="D166" s="162" t="s">
        <v>588</v>
      </c>
      <c r="E166" s="162" t="s">
        <v>111</v>
      </c>
      <c r="F166" s="162" t="s">
        <v>592</v>
      </c>
      <c r="G166" s="162" t="s">
        <v>356</v>
      </c>
      <c r="H166" s="162" t="s">
        <v>356</v>
      </c>
      <c r="I166" s="163">
        <v>80</v>
      </c>
      <c r="J166" s="163">
        <v>1110.4350359049981</v>
      </c>
      <c r="K166" s="163">
        <v>13.880437948812476</v>
      </c>
      <c r="L166" s="162" t="s">
        <v>589</v>
      </c>
      <c r="M166" s="163">
        <v>8.4538013382373656E-3</v>
      </c>
      <c r="N166" s="163">
        <v>6.0327836282351825E-3</v>
      </c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3">
        <v>1.9035298568666665E-3</v>
      </c>
      <c r="Z166" s="163">
        <v>2.6421828061949659E-2</v>
      </c>
      <c r="AA166" s="164"/>
      <c r="AB166" s="164"/>
      <c r="AC166" s="163">
        <v>1.9035298568666665E-3</v>
      </c>
      <c r="AD166" s="163">
        <v>2.6421828061949659E-2</v>
      </c>
      <c r="AE166" s="163">
        <v>6.5299859280158398E-3</v>
      </c>
      <c r="AF166" s="163">
        <v>9.0639064480442524E-2</v>
      </c>
      <c r="AG166" s="164"/>
      <c r="AH166" s="164"/>
      <c r="AI166" s="164"/>
      <c r="AJ166" s="164"/>
      <c r="AK166" s="274">
        <v>6.5299859280158398E-3</v>
      </c>
      <c r="AL166" s="163">
        <v>9.0639064480442524E-2</v>
      </c>
      <c r="AM166" s="163">
        <v>4.0692665480866823E-4</v>
      </c>
      <c r="AN166" s="163">
        <v>5.6483201817895531E-3</v>
      </c>
      <c r="AO166" s="164"/>
      <c r="AP166" s="164"/>
      <c r="AQ166" s="164"/>
      <c r="AR166" s="164"/>
      <c r="AS166" s="248">
        <v>4.0692665480866823E-4</v>
      </c>
      <c r="AT166" s="248">
        <v>5.6483201817895531E-3</v>
      </c>
      <c r="AU166" s="165">
        <v>0.34833333333333338</v>
      </c>
      <c r="AV166" s="165">
        <v>4.8350192188363463</v>
      </c>
      <c r="AW166" s="164"/>
      <c r="AX166" s="164"/>
      <c r="AY166" s="164"/>
      <c r="AZ166" s="164"/>
      <c r="BA166" s="164"/>
      <c r="BB166" s="164"/>
      <c r="BC166" s="165">
        <v>0.34833333333333338</v>
      </c>
      <c r="BD166" s="165">
        <v>4.8350192188363463</v>
      </c>
      <c r="BE166" s="162" t="s">
        <v>334</v>
      </c>
      <c r="BF166" s="162" t="s">
        <v>362</v>
      </c>
      <c r="BG166" s="166">
        <v>33239</v>
      </c>
      <c r="BH166" s="162" t="s">
        <v>336</v>
      </c>
      <c r="BI166" s="162" t="s">
        <v>336</v>
      </c>
      <c r="BJ166" s="167"/>
      <c r="BK166" s="162" t="s">
        <v>336</v>
      </c>
      <c r="BL166" s="162" t="s">
        <v>336</v>
      </c>
      <c r="BM166" s="167"/>
      <c r="BN166" s="162" t="s">
        <v>336</v>
      </c>
      <c r="BO166" s="162" t="s">
        <v>336</v>
      </c>
      <c r="BP166" s="167"/>
      <c r="BQ166" s="162" t="s">
        <v>336</v>
      </c>
      <c r="BR166" s="162" t="s">
        <v>336</v>
      </c>
      <c r="BS166" s="164"/>
      <c r="BT166" s="162" t="s">
        <v>336</v>
      </c>
      <c r="BU166" s="162" t="s">
        <v>336</v>
      </c>
      <c r="BV166" s="164"/>
      <c r="BW166" s="162" t="s">
        <v>336</v>
      </c>
      <c r="BX166" s="162" t="s">
        <v>336</v>
      </c>
      <c r="BY166" s="164"/>
      <c r="BZ166" s="162" t="s">
        <v>336</v>
      </c>
      <c r="CA166" s="162" t="s">
        <v>336</v>
      </c>
      <c r="CB166" s="164"/>
      <c r="CC166" s="162" t="s">
        <v>336</v>
      </c>
      <c r="CD166" s="162" t="s">
        <v>336</v>
      </c>
      <c r="CE166" s="164"/>
      <c r="CF166" s="162" t="s">
        <v>336</v>
      </c>
      <c r="CG166" s="162" t="s">
        <v>336</v>
      </c>
      <c r="CH166" s="164"/>
      <c r="CI166" s="162" t="s">
        <v>336</v>
      </c>
      <c r="CJ166" s="162" t="s">
        <v>336</v>
      </c>
      <c r="CK166" s="164"/>
      <c r="CL166" s="162" t="s">
        <v>336</v>
      </c>
      <c r="CM166" s="162" t="s">
        <v>336</v>
      </c>
      <c r="CN166" s="164"/>
    </row>
    <row r="167" spans="1:160">
      <c r="A167" s="162" t="s">
        <v>326</v>
      </c>
      <c r="B167" s="163">
        <v>3140</v>
      </c>
      <c r="C167" s="162" t="s">
        <v>156</v>
      </c>
      <c r="D167" s="162" t="s">
        <v>399</v>
      </c>
      <c r="E167" s="162" t="s">
        <v>548</v>
      </c>
      <c r="F167" s="162" t="s">
        <v>329</v>
      </c>
      <c r="G167" s="162" t="s">
        <v>330</v>
      </c>
      <c r="H167" s="162" t="s">
        <v>350</v>
      </c>
      <c r="I167" s="163">
        <v>393</v>
      </c>
      <c r="J167" s="163">
        <v>3790</v>
      </c>
      <c r="K167" s="163">
        <v>9.6437659033078873</v>
      </c>
      <c r="L167" s="162" t="s">
        <v>333</v>
      </c>
      <c r="M167" s="165">
        <v>7.7107639177860191E-2</v>
      </c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5">
        <v>6.9166666666666663E-5</v>
      </c>
      <c r="Z167" s="165">
        <v>6.6702714164546212E-4</v>
      </c>
      <c r="AA167" s="164"/>
      <c r="AB167" s="164"/>
      <c r="AC167" s="165">
        <v>6.9166666666666663E-5</v>
      </c>
      <c r="AD167" s="165">
        <v>6.6702714164546212E-4</v>
      </c>
      <c r="AE167" s="165">
        <v>3.9813778149642103E-4</v>
      </c>
      <c r="AF167" s="165">
        <v>3.8395475620138309E-3</v>
      </c>
      <c r="AG167" s="164"/>
      <c r="AH167" s="164"/>
      <c r="AI167" s="167"/>
      <c r="AJ167" s="167"/>
      <c r="AK167" s="274">
        <v>3.9813778149642103E-4</v>
      </c>
      <c r="AL167" s="163">
        <v>3.8395475620138309E-3</v>
      </c>
      <c r="AM167" s="165">
        <v>4.0753524757924475E-4</v>
      </c>
      <c r="AN167" s="165">
        <v>3.9301745250008586E-3</v>
      </c>
      <c r="AO167" s="164"/>
      <c r="AP167" s="164"/>
      <c r="AQ167" s="167"/>
      <c r="AR167" s="167"/>
      <c r="AS167" s="248">
        <v>4.0753524757924475E-4</v>
      </c>
      <c r="AT167" s="248">
        <v>3.9301745250008586E-3</v>
      </c>
      <c r="AU167" s="164"/>
      <c r="AV167" s="164"/>
      <c r="AW167" s="165">
        <v>0.40277115279491854</v>
      </c>
      <c r="AX167" s="165">
        <v>3.8842307101596467</v>
      </c>
      <c r="AY167" s="164"/>
      <c r="AZ167" s="164"/>
      <c r="BA167" s="164"/>
      <c r="BB167" s="164"/>
      <c r="BC167" s="165">
        <v>0.40277115279491854</v>
      </c>
      <c r="BD167" s="165">
        <v>3.8842307101596467</v>
      </c>
      <c r="BE167" s="162" t="s">
        <v>334</v>
      </c>
      <c r="BF167" s="162" t="s">
        <v>358</v>
      </c>
      <c r="BG167" s="166">
        <v>40087</v>
      </c>
      <c r="BH167" s="162" t="s">
        <v>345</v>
      </c>
      <c r="BI167" s="162" t="s">
        <v>429</v>
      </c>
      <c r="BJ167" s="172">
        <v>40118</v>
      </c>
      <c r="BK167" s="162" t="s">
        <v>336</v>
      </c>
      <c r="BL167" s="162" t="s">
        <v>336</v>
      </c>
      <c r="BM167" s="164"/>
      <c r="BN167" s="162" t="s">
        <v>336</v>
      </c>
      <c r="BO167" s="162" t="s">
        <v>336</v>
      </c>
      <c r="BP167" s="164"/>
      <c r="BQ167" s="162" t="s">
        <v>336</v>
      </c>
      <c r="BR167" s="162" t="s">
        <v>336</v>
      </c>
      <c r="BS167" s="164"/>
      <c r="BT167" s="162" t="s">
        <v>336</v>
      </c>
      <c r="BU167" s="162" t="s">
        <v>336</v>
      </c>
      <c r="BV167" s="164"/>
      <c r="BW167" s="162" t="s">
        <v>336</v>
      </c>
      <c r="BX167" s="162" t="s">
        <v>336</v>
      </c>
      <c r="BY167" s="164"/>
      <c r="BZ167" s="162" t="s">
        <v>336</v>
      </c>
      <c r="CA167" s="162" t="s">
        <v>336</v>
      </c>
      <c r="CB167" s="164"/>
      <c r="CC167" s="162" t="s">
        <v>336</v>
      </c>
      <c r="CD167" s="162" t="s">
        <v>336</v>
      </c>
      <c r="CE167" s="164"/>
      <c r="CF167" s="162" t="s">
        <v>336</v>
      </c>
      <c r="CG167" s="162" t="s">
        <v>336</v>
      </c>
      <c r="CH167" s="164"/>
      <c r="CI167" s="162" t="s">
        <v>336</v>
      </c>
      <c r="CJ167" s="162" t="s">
        <v>336</v>
      </c>
      <c r="CK167" s="164"/>
      <c r="CL167" s="162" t="s">
        <v>336</v>
      </c>
      <c r="CM167" s="162" t="s">
        <v>336</v>
      </c>
      <c r="CN167" s="164"/>
      <c r="CS167" s="46"/>
      <c r="CT167" s="46"/>
      <c r="CY167" s="46"/>
      <c r="CZ167" s="46"/>
    </row>
    <row r="168" spans="1:160">
      <c r="A168" s="162" t="s">
        <v>326</v>
      </c>
      <c r="B168" s="163">
        <v>3140</v>
      </c>
      <c r="C168" s="162" t="s">
        <v>156</v>
      </c>
      <c r="D168" s="162" t="s">
        <v>399</v>
      </c>
      <c r="E168" s="162" t="s">
        <v>572</v>
      </c>
      <c r="F168" s="162" t="s">
        <v>339</v>
      </c>
      <c r="G168" s="162" t="s">
        <v>330</v>
      </c>
      <c r="H168" s="162" t="s">
        <v>350</v>
      </c>
      <c r="I168" s="163">
        <v>330</v>
      </c>
      <c r="J168" s="163">
        <v>3345</v>
      </c>
      <c r="K168" s="163">
        <v>10.136363636363637</v>
      </c>
      <c r="L168" s="162" t="s">
        <v>333</v>
      </c>
      <c r="M168" s="163">
        <v>7.7107639177860191E-2</v>
      </c>
      <c r="N168" s="167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3">
        <v>6.9166666666666663E-5</v>
      </c>
      <c r="Z168" s="163">
        <v>7.0109848484848486E-4</v>
      </c>
      <c r="AA168" s="164"/>
      <c r="AB168" s="164"/>
      <c r="AC168" s="163">
        <v>6.9166666666666663E-5</v>
      </c>
      <c r="AD168" s="163">
        <v>7.0109848484848486E-4</v>
      </c>
      <c r="AE168" s="163">
        <v>3.9813778149642103E-4</v>
      </c>
      <c r="AF168" s="163">
        <v>4.0356693306228134E-3</v>
      </c>
      <c r="AG168" s="164"/>
      <c r="AH168" s="164"/>
      <c r="AI168" s="167"/>
      <c r="AJ168" s="167"/>
      <c r="AK168" s="274">
        <v>3.9813778149642103E-4</v>
      </c>
      <c r="AL168" s="163">
        <v>4.0356693306228134E-3</v>
      </c>
      <c r="AM168" s="163">
        <v>4.0753524757924475E-4</v>
      </c>
      <c r="AN168" s="163">
        <v>4.1309254640987079E-3</v>
      </c>
      <c r="AO168" s="164"/>
      <c r="AP168" s="164"/>
      <c r="AQ168" s="167"/>
      <c r="AR168" s="167"/>
      <c r="AS168" s="248">
        <v>4.0753524757924475E-4</v>
      </c>
      <c r="AT168" s="248">
        <v>4.1309254640987079E-3</v>
      </c>
      <c r="AU168" s="164"/>
      <c r="AV168" s="164"/>
      <c r="AW168" s="163">
        <v>0.40277115279491854</v>
      </c>
      <c r="AX168" s="163">
        <v>4.0826348669666741</v>
      </c>
      <c r="AY168" s="164"/>
      <c r="AZ168" s="164"/>
      <c r="BA168" s="164"/>
      <c r="BB168" s="164"/>
      <c r="BC168" s="163">
        <v>0.40277115279491854</v>
      </c>
      <c r="BD168" s="163">
        <v>4.0826348669666741</v>
      </c>
      <c r="BE168" s="162" t="s">
        <v>334</v>
      </c>
      <c r="BF168" s="162" t="s">
        <v>362</v>
      </c>
      <c r="BG168" s="166">
        <v>23743</v>
      </c>
      <c r="BH168" s="162" t="s">
        <v>345</v>
      </c>
      <c r="BI168" s="162" t="s">
        <v>429</v>
      </c>
      <c r="BJ168" s="166">
        <v>40118</v>
      </c>
      <c r="BK168" s="162" t="s">
        <v>336</v>
      </c>
      <c r="BL168" s="162" t="s">
        <v>336</v>
      </c>
      <c r="BM168" s="164"/>
      <c r="BN168" s="162" t="s">
        <v>336</v>
      </c>
      <c r="BO168" s="162" t="s">
        <v>336</v>
      </c>
      <c r="BP168" s="164"/>
      <c r="BQ168" s="162" t="s">
        <v>336</v>
      </c>
      <c r="BR168" s="162" t="s">
        <v>336</v>
      </c>
      <c r="BS168" s="164"/>
      <c r="BT168" s="162" t="s">
        <v>336</v>
      </c>
      <c r="BU168" s="162" t="s">
        <v>336</v>
      </c>
      <c r="BV168" s="164"/>
      <c r="BW168" s="162" t="s">
        <v>336</v>
      </c>
      <c r="BX168" s="162" t="s">
        <v>336</v>
      </c>
      <c r="BY168" s="164"/>
      <c r="BZ168" s="162" t="s">
        <v>336</v>
      </c>
      <c r="CA168" s="162" t="s">
        <v>336</v>
      </c>
      <c r="CB168" s="164"/>
      <c r="CC168" s="162" t="s">
        <v>336</v>
      </c>
      <c r="CD168" s="162" t="s">
        <v>336</v>
      </c>
      <c r="CE168" s="164"/>
      <c r="CF168" s="162" t="s">
        <v>336</v>
      </c>
      <c r="CG168" s="162" t="s">
        <v>336</v>
      </c>
      <c r="CH168" s="164"/>
      <c r="CI168" s="162" t="s">
        <v>336</v>
      </c>
      <c r="CJ168" s="162" t="s">
        <v>336</v>
      </c>
      <c r="CK168" s="164"/>
      <c r="CL168" s="162" t="s">
        <v>336</v>
      </c>
      <c r="CM168" s="162" t="s">
        <v>336</v>
      </c>
      <c r="CN168" s="164"/>
      <c r="DU168" s="46"/>
      <c r="DV168" s="46"/>
      <c r="DX168" s="46"/>
      <c r="DY168" s="46"/>
      <c r="EA168" s="46"/>
      <c r="EB168" s="46"/>
      <c r="ED168" s="46"/>
      <c r="EE168" s="46"/>
      <c r="EG168" s="46"/>
      <c r="EH168" s="46"/>
      <c r="EJ168" s="46"/>
      <c r="EK168" s="46"/>
      <c r="EM168" s="46"/>
      <c r="EN168" s="46"/>
      <c r="EP168" s="46"/>
      <c r="EQ168" s="46"/>
      <c r="ES168" s="46"/>
      <c r="ET168" s="46"/>
      <c r="EV168" s="46"/>
      <c r="EW168" s="46"/>
      <c r="EY168" s="46"/>
      <c r="EZ168" s="46"/>
      <c r="FB168" s="46"/>
      <c r="FC168" s="46"/>
    </row>
    <row r="169" spans="1:160">
      <c r="A169" s="162" t="s">
        <v>326</v>
      </c>
      <c r="B169" s="163">
        <v>883</v>
      </c>
      <c r="C169" s="162" t="s">
        <v>613</v>
      </c>
      <c r="D169" s="162" t="s">
        <v>337</v>
      </c>
      <c r="E169" s="162" t="s">
        <v>614</v>
      </c>
      <c r="F169" s="162" t="s">
        <v>440</v>
      </c>
      <c r="G169" s="162" t="s">
        <v>330</v>
      </c>
      <c r="H169" s="162" t="s">
        <v>350</v>
      </c>
      <c r="I169" s="163">
        <v>383</v>
      </c>
      <c r="J169" s="163">
        <v>3960.8919999999998</v>
      </c>
      <c r="K169" s="163">
        <v>10.3417545691906</v>
      </c>
      <c r="L169" s="162" t="s">
        <v>341</v>
      </c>
      <c r="M169" s="163">
        <v>8.3516515662814938E-4</v>
      </c>
      <c r="N169" s="163">
        <v>3.8683845805789676E-3</v>
      </c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3">
        <v>1.8000000000000001E-4</v>
      </c>
      <c r="Z169" s="163">
        <v>1.8615158224543082E-3</v>
      </c>
      <c r="AA169" s="164"/>
      <c r="AB169" s="164"/>
      <c r="AC169" s="163">
        <v>1.8000000000000001E-4</v>
      </c>
      <c r="AD169" s="163">
        <v>1.8615158224543082E-3</v>
      </c>
      <c r="AE169" s="163">
        <v>9.4096590435598451E-4</v>
      </c>
      <c r="AF169" s="163">
        <v>9.7312384408260681E-3</v>
      </c>
      <c r="AG169" s="164"/>
      <c r="AH169" s="164"/>
      <c r="AI169" s="167"/>
      <c r="AJ169" s="167"/>
      <c r="AK169" s="274">
        <v>9.4096590435598451E-4</v>
      </c>
      <c r="AL169" s="163">
        <v>9.7312384408260681E-3</v>
      </c>
      <c r="AM169" s="163">
        <v>4.1367415447754523E-4</v>
      </c>
      <c r="AN169" s="163">
        <v>4.2781165772242113E-3</v>
      </c>
      <c r="AO169" s="164"/>
      <c r="AP169" s="164"/>
      <c r="AQ169" s="167"/>
      <c r="AR169" s="167"/>
      <c r="AS169" s="248">
        <v>4.1367415447754523E-4</v>
      </c>
      <c r="AT169" s="248">
        <v>4.2781165772242113E-3</v>
      </c>
      <c r="AU169" s="165">
        <v>0.56689999999999996</v>
      </c>
      <c r="AV169" s="165">
        <v>5.8627406652741509</v>
      </c>
      <c r="AW169" s="167"/>
      <c r="AX169" s="167"/>
      <c r="AY169" s="164"/>
      <c r="AZ169" s="164"/>
      <c r="BA169" s="164"/>
      <c r="BB169" s="164"/>
      <c r="BC169" s="163">
        <v>0.56689999999999996</v>
      </c>
      <c r="BD169" s="163">
        <v>5.8627406652741509</v>
      </c>
      <c r="BE169" s="162" t="s">
        <v>364</v>
      </c>
      <c r="BF169" s="162" t="s">
        <v>370</v>
      </c>
      <c r="BG169" s="166">
        <v>39630</v>
      </c>
      <c r="BH169" s="162" t="s">
        <v>334</v>
      </c>
      <c r="BI169" s="162" t="s">
        <v>358</v>
      </c>
      <c r="BJ169" s="166">
        <v>22828</v>
      </c>
      <c r="BK169" s="162" t="s">
        <v>336</v>
      </c>
      <c r="BL169" s="162" t="s">
        <v>336</v>
      </c>
      <c r="BM169" s="164"/>
      <c r="BN169" s="162" t="s">
        <v>336</v>
      </c>
      <c r="BO169" s="162" t="s">
        <v>336</v>
      </c>
      <c r="BP169" s="164"/>
      <c r="BQ169" s="162" t="s">
        <v>336</v>
      </c>
      <c r="BR169" s="162" t="s">
        <v>336</v>
      </c>
      <c r="BS169" s="164"/>
      <c r="BT169" s="162" t="s">
        <v>336</v>
      </c>
      <c r="BU169" s="162" t="s">
        <v>336</v>
      </c>
      <c r="BV169" s="164"/>
      <c r="BW169" s="162" t="s">
        <v>336</v>
      </c>
      <c r="BX169" s="162" t="s">
        <v>336</v>
      </c>
      <c r="BY169" s="164"/>
      <c r="BZ169" s="162" t="s">
        <v>336</v>
      </c>
      <c r="CA169" s="162" t="s">
        <v>336</v>
      </c>
      <c r="CB169" s="164"/>
      <c r="CC169" s="162" t="s">
        <v>336</v>
      </c>
      <c r="CD169" s="162" t="s">
        <v>336</v>
      </c>
      <c r="CE169" s="164"/>
      <c r="CF169" s="162" t="s">
        <v>336</v>
      </c>
      <c r="CG169" s="162" t="s">
        <v>336</v>
      </c>
      <c r="CH169" s="164"/>
      <c r="CI169" s="162" t="s">
        <v>336</v>
      </c>
      <c r="CJ169" s="162" t="s">
        <v>336</v>
      </c>
      <c r="CK169" s="164"/>
      <c r="CL169" s="162" t="s">
        <v>336</v>
      </c>
      <c r="CM169" s="162" t="s">
        <v>336</v>
      </c>
      <c r="CN169" s="164"/>
    </row>
    <row r="170" spans="1:160">
      <c r="A170" s="162" t="s">
        <v>326</v>
      </c>
      <c r="B170" s="163">
        <v>2718</v>
      </c>
      <c r="C170" s="162" t="s">
        <v>218</v>
      </c>
      <c r="D170" s="162" t="s">
        <v>404</v>
      </c>
      <c r="E170" s="162" t="s">
        <v>478</v>
      </c>
      <c r="F170" s="162" t="s">
        <v>231</v>
      </c>
      <c r="G170" s="162" t="s">
        <v>330</v>
      </c>
      <c r="H170" s="162" t="s">
        <v>350</v>
      </c>
      <c r="I170" s="163">
        <v>177</v>
      </c>
      <c r="J170" s="163">
        <v>1509</v>
      </c>
      <c r="K170" s="163">
        <v>8.5254237288135588</v>
      </c>
      <c r="L170" s="162" t="s">
        <v>333</v>
      </c>
      <c r="M170" s="163">
        <v>8.0202288795340249E-2</v>
      </c>
      <c r="N170" s="163">
        <v>7.0921644444932258E-3</v>
      </c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3">
        <v>6.3760000000000004E-6</v>
      </c>
      <c r="Z170" s="163">
        <v>5.4358101694915256E-5</v>
      </c>
      <c r="AA170" s="164"/>
      <c r="AB170" s="164"/>
      <c r="AC170" s="163">
        <v>6.3760000000000004E-6</v>
      </c>
      <c r="AD170" s="163">
        <v>5.4358101694915256E-5</v>
      </c>
      <c r="AE170" s="163">
        <v>1.1427290670382338E-3</v>
      </c>
      <c r="AF170" s="163">
        <v>9.7422495037327375E-3</v>
      </c>
      <c r="AG170" s="164"/>
      <c r="AH170" s="164"/>
      <c r="AI170" s="164"/>
      <c r="AJ170" s="164"/>
      <c r="AK170" s="274">
        <v>1.1427290670382338E-3</v>
      </c>
      <c r="AL170" s="163">
        <v>9.7422495037327375E-3</v>
      </c>
      <c r="AM170" s="163">
        <v>4.1785089478686954E-4</v>
      </c>
      <c r="AN170" s="163">
        <v>3.5623559335219552E-3</v>
      </c>
      <c r="AO170" s="164"/>
      <c r="AP170" s="164"/>
      <c r="AQ170" s="164"/>
      <c r="AR170" s="164"/>
      <c r="AS170" s="248">
        <v>4.1785089478686954E-4</v>
      </c>
      <c r="AT170" s="248">
        <v>3.5623559335219552E-3</v>
      </c>
      <c r="AU170" s="167"/>
      <c r="AV170" s="167"/>
      <c r="AW170" s="165">
        <v>0.11924514949161609</v>
      </c>
      <c r="AX170" s="165">
        <v>1.0166154270217438</v>
      </c>
      <c r="AY170" s="164"/>
      <c r="AZ170" s="164"/>
      <c r="BA170" s="164"/>
      <c r="BB170" s="164"/>
      <c r="BC170" s="163">
        <v>0.11924514949161609</v>
      </c>
      <c r="BD170" s="163">
        <v>1.0166154270217438</v>
      </c>
      <c r="BE170" s="162" t="s">
        <v>342</v>
      </c>
      <c r="BF170" s="162" t="s">
        <v>357</v>
      </c>
      <c r="BG170" s="166">
        <v>39173</v>
      </c>
      <c r="BH170" s="162" t="s">
        <v>334</v>
      </c>
      <c r="BI170" s="162" t="s">
        <v>358</v>
      </c>
      <c r="BJ170" s="166">
        <v>32417</v>
      </c>
      <c r="BK170" s="162" t="s">
        <v>345</v>
      </c>
      <c r="BL170" s="162" t="s">
        <v>363</v>
      </c>
      <c r="BM170" s="166">
        <v>39845</v>
      </c>
      <c r="BN170" s="162" t="s">
        <v>336</v>
      </c>
      <c r="BO170" s="162" t="s">
        <v>336</v>
      </c>
      <c r="BP170" s="164"/>
      <c r="BQ170" s="162" t="s">
        <v>336</v>
      </c>
      <c r="BR170" s="162" t="s">
        <v>336</v>
      </c>
      <c r="BS170" s="164"/>
      <c r="BT170" s="162" t="s">
        <v>336</v>
      </c>
      <c r="BU170" s="162" t="s">
        <v>336</v>
      </c>
      <c r="BV170" s="164"/>
      <c r="BW170" s="162" t="s">
        <v>336</v>
      </c>
      <c r="BX170" s="162" t="s">
        <v>336</v>
      </c>
      <c r="BY170" s="164"/>
      <c r="BZ170" s="162" t="s">
        <v>336</v>
      </c>
      <c r="CA170" s="162" t="s">
        <v>336</v>
      </c>
      <c r="CB170" s="164"/>
      <c r="CC170" s="162" t="s">
        <v>336</v>
      </c>
      <c r="CD170" s="162" t="s">
        <v>336</v>
      </c>
      <c r="CE170" s="164"/>
      <c r="CF170" s="162" t="s">
        <v>336</v>
      </c>
      <c r="CG170" s="162" t="s">
        <v>336</v>
      </c>
      <c r="CH170" s="164"/>
      <c r="CI170" s="162" t="s">
        <v>336</v>
      </c>
      <c r="CJ170" s="162" t="s">
        <v>336</v>
      </c>
      <c r="CK170" s="164"/>
      <c r="CL170" s="162" t="s">
        <v>336</v>
      </c>
      <c r="CM170" s="162" t="s">
        <v>336</v>
      </c>
      <c r="CN170" s="164"/>
      <c r="CQ170" s="164"/>
      <c r="CR170" s="164"/>
      <c r="CS170" s="168"/>
      <c r="CT170" s="168"/>
      <c r="CU170" s="164"/>
      <c r="CV170" s="164"/>
      <c r="CW170" s="164"/>
      <c r="CX170" s="164"/>
      <c r="CY170" s="168"/>
      <c r="CZ170" s="168"/>
      <c r="DA170" s="164"/>
      <c r="DB170" s="164"/>
      <c r="DC170" s="164"/>
      <c r="DD170" s="164"/>
      <c r="DE170" s="168"/>
      <c r="DF170" s="168"/>
      <c r="DG170" s="164"/>
      <c r="DH170" s="164"/>
      <c r="DI170" s="164"/>
      <c r="DJ170" s="164"/>
      <c r="DK170" s="164"/>
      <c r="DL170" s="164"/>
      <c r="DM170" s="164"/>
      <c r="DN170" s="164"/>
      <c r="DO170" s="164"/>
      <c r="DP170" s="164"/>
      <c r="DQ170" s="164"/>
      <c r="DR170" s="164"/>
      <c r="DS170" s="164"/>
      <c r="DT170" s="164"/>
      <c r="DU170" s="169"/>
      <c r="DV170" s="169"/>
      <c r="DW170" s="170"/>
      <c r="DX170" s="169"/>
      <c r="DY170" s="169"/>
      <c r="DZ170" s="164"/>
      <c r="EA170" s="169"/>
      <c r="EB170" s="169"/>
      <c r="EC170" s="164"/>
      <c r="ED170" s="169"/>
      <c r="EE170" s="169"/>
      <c r="EF170" s="164"/>
      <c r="EG170" s="169"/>
      <c r="EH170" s="169"/>
      <c r="EI170" s="164"/>
      <c r="EJ170" s="169"/>
      <c r="EK170" s="169"/>
      <c r="EL170" s="164"/>
      <c r="EM170" s="169"/>
      <c r="EN170" s="169"/>
      <c r="EO170" s="164"/>
      <c r="EP170" s="169"/>
      <c r="EQ170" s="169"/>
      <c r="ER170" s="164"/>
      <c r="ES170" s="169"/>
      <c r="ET170" s="169"/>
      <c r="EU170" s="164"/>
      <c r="EV170" s="169"/>
      <c r="EW170" s="169"/>
      <c r="EX170" s="164"/>
      <c r="EY170" s="169"/>
      <c r="EZ170" s="169"/>
      <c r="FA170" s="164"/>
      <c r="FB170" s="169"/>
      <c r="FC170" s="169"/>
      <c r="FD170" s="164"/>
    </row>
    <row r="171" spans="1:160">
      <c r="A171" s="162" t="s">
        <v>326</v>
      </c>
      <c r="B171" s="163">
        <v>2718</v>
      </c>
      <c r="C171" s="162" t="s">
        <v>218</v>
      </c>
      <c r="D171" s="162" t="s">
        <v>404</v>
      </c>
      <c r="E171" s="162" t="s">
        <v>483</v>
      </c>
      <c r="F171" s="162" t="s">
        <v>232</v>
      </c>
      <c r="G171" s="162" t="s">
        <v>330</v>
      </c>
      <c r="H171" s="162" t="s">
        <v>350</v>
      </c>
      <c r="I171" s="163">
        <v>285.3</v>
      </c>
      <c r="J171" s="163">
        <v>2705</v>
      </c>
      <c r="K171" s="163">
        <v>9.4812478093235182</v>
      </c>
      <c r="L171" s="162" t="s">
        <v>333</v>
      </c>
      <c r="M171" s="163">
        <v>8.0202288795340249E-2</v>
      </c>
      <c r="N171" s="163">
        <v>7.0921644444932258E-3</v>
      </c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3">
        <v>6.3760000000000004E-6</v>
      </c>
      <c r="Z171" s="163">
        <v>6.0452436032246757E-5</v>
      </c>
      <c r="AA171" s="164"/>
      <c r="AB171" s="164"/>
      <c r="AC171" s="163">
        <v>6.3760000000000004E-6</v>
      </c>
      <c r="AD171" s="163">
        <v>6.0452436032246757E-5</v>
      </c>
      <c r="AE171" s="163">
        <v>1.1427290670382338E-3</v>
      </c>
      <c r="AF171" s="163">
        <v>1.0834497463506561E-2</v>
      </c>
      <c r="AG171" s="164"/>
      <c r="AH171" s="164"/>
      <c r="AI171" s="167"/>
      <c r="AJ171" s="167"/>
      <c r="AK171" s="274">
        <v>1.1427290670382338E-3</v>
      </c>
      <c r="AL171" s="163">
        <v>1.0834497463506561E-2</v>
      </c>
      <c r="AM171" s="163">
        <v>4.1785089478686954E-4</v>
      </c>
      <c r="AN171" s="163">
        <v>3.9617478808218788E-3</v>
      </c>
      <c r="AO171" s="164"/>
      <c r="AP171" s="164"/>
      <c r="AQ171" s="167"/>
      <c r="AR171" s="167"/>
      <c r="AS171" s="248">
        <v>4.1785089478686954E-4</v>
      </c>
      <c r="AT171" s="248">
        <v>3.9617478808218788E-3</v>
      </c>
      <c r="AU171" s="164"/>
      <c r="AV171" s="164"/>
      <c r="AW171" s="163">
        <v>0.11924514949161609</v>
      </c>
      <c r="AX171" s="163">
        <v>1.1305928123898406</v>
      </c>
      <c r="AY171" s="164"/>
      <c r="AZ171" s="164"/>
      <c r="BA171" s="164"/>
      <c r="BB171" s="164"/>
      <c r="BC171" s="163">
        <v>0.11924514949161609</v>
      </c>
      <c r="BD171" s="163">
        <v>1.1305928123898406</v>
      </c>
      <c r="BE171" s="162" t="s">
        <v>342</v>
      </c>
      <c r="BF171" s="162" t="s">
        <v>357</v>
      </c>
      <c r="BG171" s="166">
        <v>39569</v>
      </c>
      <c r="BH171" s="162" t="s">
        <v>334</v>
      </c>
      <c r="BI171" s="162" t="s">
        <v>344</v>
      </c>
      <c r="BJ171" s="166">
        <v>36678</v>
      </c>
      <c r="BK171" s="162" t="s">
        <v>345</v>
      </c>
      <c r="BL171" s="162" t="s">
        <v>363</v>
      </c>
      <c r="BM171" s="172">
        <v>39873</v>
      </c>
      <c r="BN171" s="162" t="s">
        <v>336</v>
      </c>
      <c r="BO171" s="162" t="s">
        <v>336</v>
      </c>
      <c r="BP171" s="164"/>
      <c r="BQ171" s="162" t="s">
        <v>336</v>
      </c>
      <c r="BR171" s="162" t="s">
        <v>336</v>
      </c>
      <c r="BS171" s="164"/>
      <c r="BT171" s="162" t="s">
        <v>336</v>
      </c>
      <c r="BU171" s="162" t="s">
        <v>336</v>
      </c>
      <c r="BV171" s="164"/>
      <c r="BW171" s="162" t="s">
        <v>336</v>
      </c>
      <c r="BX171" s="162" t="s">
        <v>336</v>
      </c>
      <c r="BY171" s="164"/>
      <c r="BZ171" s="162" t="s">
        <v>336</v>
      </c>
      <c r="CA171" s="162" t="s">
        <v>336</v>
      </c>
      <c r="CB171" s="164"/>
      <c r="CC171" s="162" t="s">
        <v>336</v>
      </c>
      <c r="CD171" s="162" t="s">
        <v>336</v>
      </c>
      <c r="CE171" s="164"/>
      <c r="CF171" s="162" t="s">
        <v>336</v>
      </c>
      <c r="CG171" s="162" t="s">
        <v>336</v>
      </c>
      <c r="CH171" s="164"/>
      <c r="CI171" s="162" t="s">
        <v>336</v>
      </c>
      <c r="CJ171" s="162" t="s">
        <v>336</v>
      </c>
      <c r="CK171" s="164"/>
      <c r="CL171" s="162" t="s">
        <v>336</v>
      </c>
      <c r="CM171" s="162" t="s">
        <v>336</v>
      </c>
      <c r="CN171" s="164"/>
      <c r="CO171" s="164"/>
      <c r="CP171" s="164"/>
    </row>
    <row r="172" spans="1:160">
      <c r="A172" s="162" t="s">
        <v>326</v>
      </c>
      <c r="B172" s="163">
        <v>2718</v>
      </c>
      <c r="C172" s="162" t="s">
        <v>218</v>
      </c>
      <c r="D172" s="162" t="s">
        <v>404</v>
      </c>
      <c r="E172" s="162" t="s">
        <v>491</v>
      </c>
      <c r="F172" s="162" t="s">
        <v>233</v>
      </c>
      <c r="G172" s="162" t="s">
        <v>330</v>
      </c>
      <c r="H172" s="162" t="s">
        <v>350</v>
      </c>
      <c r="I172" s="163">
        <v>176.2</v>
      </c>
      <c r="J172" s="163">
        <v>1738</v>
      </c>
      <c r="K172" s="163">
        <v>9.8637911464245178</v>
      </c>
      <c r="L172" s="162" t="s">
        <v>333</v>
      </c>
      <c r="M172" s="163">
        <v>8.0202288795340249E-2</v>
      </c>
      <c r="N172" s="163">
        <v>7.0921644444932258E-3</v>
      </c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3">
        <v>6.3760000000000004E-6</v>
      </c>
      <c r="Z172" s="163">
        <v>6.2891532349602732E-5</v>
      </c>
      <c r="AA172" s="164"/>
      <c r="AB172" s="164"/>
      <c r="AC172" s="163">
        <v>6.3760000000000004E-6</v>
      </c>
      <c r="AD172" s="163">
        <v>6.2891532349602732E-5</v>
      </c>
      <c r="AE172" s="163">
        <v>1.1427290670382338E-3</v>
      </c>
      <c r="AF172" s="163">
        <v>1.127164085421368E-2</v>
      </c>
      <c r="AG172" s="164"/>
      <c r="AH172" s="164"/>
      <c r="AI172" s="167"/>
      <c r="AJ172" s="167"/>
      <c r="AK172" s="274">
        <v>1.1427290670382338E-3</v>
      </c>
      <c r="AL172" s="163">
        <v>1.127164085421368E-2</v>
      </c>
      <c r="AM172" s="163">
        <v>4.1785089478686954E-4</v>
      </c>
      <c r="AN172" s="163">
        <v>4.1215939565242866E-3</v>
      </c>
      <c r="AO172" s="164"/>
      <c r="AP172" s="164"/>
      <c r="AQ172" s="167"/>
      <c r="AR172" s="167"/>
      <c r="AS172" s="248">
        <v>4.1785089478686954E-4</v>
      </c>
      <c r="AT172" s="248">
        <v>4.1215939565242866E-3</v>
      </c>
      <c r="AU172" s="164"/>
      <c r="AV172" s="164"/>
      <c r="AW172" s="163">
        <v>0.11924514949161609</v>
      </c>
      <c r="AX172" s="163">
        <v>1.1762092498094709</v>
      </c>
      <c r="AY172" s="164"/>
      <c r="AZ172" s="164"/>
      <c r="BA172" s="164"/>
      <c r="BB172" s="164"/>
      <c r="BC172" s="163">
        <v>0.11924514949161609</v>
      </c>
      <c r="BD172" s="163">
        <v>1.1762092498094709</v>
      </c>
      <c r="BE172" s="162" t="s">
        <v>342</v>
      </c>
      <c r="BF172" s="162" t="s">
        <v>357</v>
      </c>
      <c r="BG172" s="166">
        <v>38108</v>
      </c>
      <c r="BH172" s="162" t="s">
        <v>334</v>
      </c>
      <c r="BI172" s="162" t="s">
        <v>358</v>
      </c>
      <c r="BJ172" s="166">
        <v>32417</v>
      </c>
      <c r="BK172" s="162" t="s">
        <v>345</v>
      </c>
      <c r="BL172" s="162" t="s">
        <v>363</v>
      </c>
      <c r="BM172" s="172">
        <v>39845</v>
      </c>
      <c r="BN172" s="162" t="s">
        <v>336</v>
      </c>
      <c r="BO172" s="162" t="s">
        <v>336</v>
      </c>
      <c r="BP172" s="164"/>
      <c r="BQ172" s="162" t="s">
        <v>336</v>
      </c>
      <c r="BR172" s="162" t="s">
        <v>336</v>
      </c>
      <c r="BS172" s="164"/>
      <c r="BT172" s="162" t="s">
        <v>336</v>
      </c>
      <c r="BU172" s="162" t="s">
        <v>336</v>
      </c>
      <c r="BV172" s="164"/>
      <c r="BW172" s="162" t="s">
        <v>336</v>
      </c>
      <c r="BX172" s="162" t="s">
        <v>336</v>
      </c>
      <c r="BY172" s="164"/>
      <c r="BZ172" s="162" t="s">
        <v>336</v>
      </c>
      <c r="CA172" s="162" t="s">
        <v>336</v>
      </c>
      <c r="CB172" s="164"/>
      <c r="CC172" s="162" t="s">
        <v>336</v>
      </c>
      <c r="CD172" s="162" t="s">
        <v>336</v>
      </c>
      <c r="CE172" s="164"/>
      <c r="CF172" s="162" t="s">
        <v>336</v>
      </c>
      <c r="CG172" s="162" t="s">
        <v>336</v>
      </c>
      <c r="CH172" s="164"/>
      <c r="CI172" s="162" t="s">
        <v>336</v>
      </c>
      <c r="CJ172" s="162" t="s">
        <v>336</v>
      </c>
      <c r="CK172" s="164"/>
      <c r="CL172" s="162" t="s">
        <v>336</v>
      </c>
      <c r="CM172" s="162" t="s">
        <v>336</v>
      </c>
      <c r="CN172" s="164"/>
    </row>
    <row r="173" spans="1:160">
      <c r="A173" s="162" t="s">
        <v>326</v>
      </c>
      <c r="B173" s="163">
        <v>3788</v>
      </c>
      <c r="C173" s="162" t="s">
        <v>540</v>
      </c>
      <c r="D173" s="162" t="s">
        <v>396</v>
      </c>
      <c r="E173" s="162" t="s">
        <v>339</v>
      </c>
      <c r="F173" s="162" t="s">
        <v>339</v>
      </c>
      <c r="G173" s="162" t="s">
        <v>330</v>
      </c>
      <c r="H173" s="162" t="s">
        <v>350</v>
      </c>
      <c r="I173" s="163">
        <v>93</v>
      </c>
      <c r="J173" s="163">
        <v>970</v>
      </c>
      <c r="K173" s="163">
        <v>10.43010752688172</v>
      </c>
      <c r="L173" s="162" t="s">
        <v>332</v>
      </c>
      <c r="M173" s="167"/>
      <c r="N173" s="167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7"/>
      <c r="Z173" s="167"/>
      <c r="AA173" s="164"/>
      <c r="AB173" s="164"/>
      <c r="AC173" s="167"/>
      <c r="AD173" s="167"/>
      <c r="AE173" s="167"/>
      <c r="AF173" s="167"/>
      <c r="AG173" s="164"/>
      <c r="AH173" s="164"/>
      <c r="AI173" s="165">
        <v>1.81E-3</v>
      </c>
      <c r="AJ173" s="165">
        <v>1.8878494623655914E-2</v>
      </c>
      <c r="AK173" s="274">
        <v>1.81E-3</v>
      </c>
      <c r="AL173" s="163">
        <v>1.8878494623655914E-2</v>
      </c>
      <c r="AM173" s="167"/>
      <c r="AN173" s="167"/>
      <c r="AO173" s="164"/>
      <c r="AP173" s="164"/>
      <c r="AQ173" s="165">
        <v>4.3600000000000003E-4</v>
      </c>
      <c r="AR173" s="165">
        <v>4.5475268817204298E-3</v>
      </c>
      <c r="AS173" s="248">
        <v>4.3600000000000003E-4</v>
      </c>
      <c r="AT173" s="248">
        <v>4.5475268817204298E-3</v>
      </c>
      <c r="AU173" s="167"/>
      <c r="AV173" s="167"/>
      <c r="AW173" s="164"/>
      <c r="AX173" s="164"/>
      <c r="AY173" s="164"/>
      <c r="AZ173" s="164"/>
      <c r="BA173" s="164"/>
      <c r="BB173" s="164"/>
      <c r="BC173" s="167"/>
      <c r="BD173" s="167"/>
      <c r="BE173" s="162" t="s">
        <v>345</v>
      </c>
      <c r="BF173" s="162" t="s">
        <v>535</v>
      </c>
      <c r="BG173" s="166">
        <v>38838</v>
      </c>
      <c r="BH173" s="162" t="s">
        <v>334</v>
      </c>
      <c r="BI173" s="162" t="s">
        <v>387</v>
      </c>
      <c r="BJ173" s="166">
        <v>28764</v>
      </c>
      <c r="BK173" s="162" t="s">
        <v>334</v>
      </c>
      <c r="BL173" s="162" t="s">
        <v>358</v>
      </c>
      <c r="BM173" s="166">
        <v>18172</v>
      </c>
      <c r="BN173" s="162" t="s">
        <v>336</v>
      </c>
      <c r="BO173" s="162" t="s">
        <v>336</v>
      </c>
      <c r="BP173" s="164"/>
      <c r="BQ173" s="162" t="s">
        <v>336</v>
      </c>
      <c r="BR173" s="162" t="s">
        <v>336</v>
      </c>
      <c r="BS173" s="164"/>
      <c r="BT173" s="162" t="s">
        <v>336</v>
      </c>
      <c r="BU173" s="162" t="s">
        <v>336</v>
      </c>
      <c r="BV173" s="164"/>
      <c r="BW173" s="162" t="s">
        <v>336</v>
      </c>
      <c r="BX173" s="162" t="s">
        <v>336</v>
      </c>
      <c r="BY173" s="164"/>
      <c r="BZ173" s="162" t="s">
        <v>336</v>
      </c>
      <c r="CA173" s="162" t="s">
        <v>336</v>
      </c>
      <c r="CB173" s="164"/>
      <c r="CC173" s="162" t="s">
        <v>336</v>
      </c>
      <c r="CD173" s="162" t="s">
        <v>336</v>
      </c>
      <c r="CE173" s="164"/>
      <c r="CF173" s="162" t="s">
        <v>336</v>
      </c>
      <c r="CG173" s="162" t="s">
        <v>336</v>
      </c>
      <c r="CH173" s="164"/>
      <c r="CI173" s="162" t="s">
        <v>336</v>
      </c>
      <c r="CJ173" s="162" t="s">
        <v>336</v>
      </c>
      <c r="CK173" s="164"/>
      <c r="CL173" s="162" t="s">
        <v>336</v>
      </c>
      <c r="CM173" s="162" t="s">
        <v>336</v>
      </c>
      <c r="CN173" s="164"/>
    </row>
    <row r="174" spans="1:160">
      <c r="A174" s="162" t="s">
        <v>326</v>
      </c>
      <c r="B174" s="163">
        <v>1374</v>
      </c>
      <c r="C174" s="162" t="s">
        <v>607</v>
      </c>
      <c r="D174" s="162" t="s">
        <v>435</v>
      </c>
      <c r="E174" s="162" t="s">
        <v>608</v>
      </c>
      <c r="F174" s="162" t="s">
        <v>609</v>
      </c>
      <c r="G174" s="162" t="s">
        <v>330</v>
      </c>
      <c r="H174" s="162" t="s">
        <v>340</v>
      </c>
      <c r="I174" s="163">
        <v>153</v>
      </c>
      <c r="J174" s="163">
        <v>1370</v>
      </c>
      <c r="K174" s="163">
        <v>8.9542483660130721</v>
      </c>
      <c r="L174" s="162" t="s">
        <v>610</v>
      </c>
      <c r="M174" s="163">
        <v>8.3227433340493009E-3</v>
      </c>
      <c r="N174" s="163">
        <v>6.9574481089140147E-3</v>
      </c>
      <c r="O174" s="164"/>
      <c r="P174" s="164"/>
      <c r="Q174" s="165">
        <v>1.2799999999999999E-3</v>
      </c>
      <c r="R174" s="165">
        <v>1.0617232845894263E-2</v>
      </c>
      <c r="S174" s="164"/>
      <c r="T174" s="164"/>
      <c r="U174" s="165">
        <v>1.2799999999999999E-3</v>
      </c>
      <c r="V174" s="165">
        <v>1.0617232845894263E-2</v>
      </c>
      <c r="W174" s="164"/>
      <c r="X174" s="164"/>
      <c r="Y174" s="163">
        <v>2.0999999999999999E-5</v>
      </c>
      <c r="Z174" s="163">
        <v>1.7418897637795275E-4</v>
      </c>
      <c r="AA174" s="164"/>
      <c r="AB174" s="164"/>
      <c r="AC174" s="163">
        <v>2.0999999999999999E-5</v>
      </c>
      <c r="AD174" s="163">
        <v>1.7418897637795275E-4</v>
      </c>
      <c r="AE174" s="163">
        <v>2.6737316507463639E-3</v>
      </c>
      <c r="AF174" s="163">
        <v>2.2177837112040143E-2</v>
      </c>
      <c r="AG174" s="164"/>
      <c r="AH174" s="164"/>
      <c r="AI174" s="164"/>
      <c r="AJ174" s="164"/>
      <c r="AK174" s="274">
        <v>2.6737316507463639E-3</v>
      </c>
      <c r="AL174" s="163">
        <v>2.2177837112040143E-2</v>
      </c>
      <c r="AM174" s="163">
        <v>4.4244799613782061E-4</v>
      </c>
      <c r="AN174" s="163">
        <v>3.669979216558256E-3</v>
      </c>
      <c r="AO174" s="164"/>
      <c r="AP174" s="164"/>
      <c r="AQ174" s="164"/>
      <c r="AR174" s="164"/>
      <c r="AS174" s="248">
        <v>4.4244799613782061E-4</v>
      </c>
      <c r="AT174" s="248">
        <v>3.669979216558256E-3</v>
      </c>
      <c r="AU174" s="163">
        <v>0.67907279778766672</v>
      </c>
      <c r="AV174" s="163">
        <v>5.6327140729879126</v>
      </c>
      <c r="AW174" s="164"/>
      <c r="AX174" s="164"/>
      <c r="AY174" s="164"/>
      <c r="AZ174" s="164"/>
      <c r="BA174" s="164"/>
      <c r="BB174" s="164"/>
      <c r="BC174" s="163">
        <v>0.67907279778766672</v>
      </c>
      <c r="BD174" s="163">
        <v>5.6327140729879126</v>
      </c>
      <c r="BE174" s="162" t="s">
        <v>342</v>
      </c>
      <c r="BF174" s="162" t="s">
        <v>343</v>
      </c>
      <c r="BG174" s="166">
        <v>38108</v>
      </c>
      <c r="BH174" s="162" t="s">
        <v>334</v>
      </c>
      <c r="BI174" s="162" t="s">
        <v>358</v>
      </c>
      <c r="BJ174" s="166">
        <v>34304</v>
      </c>
      <c r="BK174" s="162" t="s">
        <v>345</v>
      </c>
      <c r="BL174" s="162" t="s">
        <v>363</v>
      </c>
      <c r="BM174" s="166">
        <v>34700</v>
      </c>
      <c r="BN174" s="162" t="s">
        <v>336</v>
      </c>
      <c r="BO174" s="162" t="s">
        <v>336</v>
      </c>
      <c r="BP174" s="164"/>
      <c r="BQ174" s="162" t="s">
        <v>336</v>
      </c>
      <c r="BR174" s="162" t="s">
        <v>336</v>
      </c>
      <c r="BS174" s="164"/>
      <c r="BT174" s="162" t="s">
        <v>336</v>
      </c>
      <c r="BU174" s="162" t="s">
        <v>336</v>
      </c>
      <c r="BV174" s="164"/>
      <c r="BW174" s="162" t="s">
        <v>336</v>
      </c>
      <c r="BX174" s="162" t="s">
        <v>336</v>
      </c>
      <c r="BY174" s="164"/>
      <c r="BZ174" s="162" t="s">
        <v>336</v>
      </c>
      <c r="CA174" s="162" t="s">
        <v>336</v>
      </c>
      <c r="CB174" s="164"/>
      <c r="CC174" s="162" t="s">
        <v>336</v>
      </c>
      <c r="CD174" s="162" t="s">
        <v>336</v>
      </c>
      <c r="CE174" s="164"/>
      <c r="CF174" s="162" t="s">
        <v>336</v>
      </c>
      <c r="CG174" s="162" t="s">
        <v>336</v>
      </c>
      <c r="CH174" s="164"/>
      <c r="CI174" s="162" t="s">
        <v>336</v>
      </c>
      <c r="CJ174" s="162" t="s">
        <v>336</v>
      </c>
      <c r="CK174" s="164"/>
      <c r="CL174" s="162" t="s">
        <v>336</v>
      </c>
      <c r="CM174" s="162" t="s">
        <v>336</v>
      </c>
      <c r="CN174" s="164"/>
    </row>
    <row r="175" spans="1:160">
      <c r="A175" s="162" t="s">
        <v>326</v>
      </c>
      <c r="B175" s="163">
        <v>1374</v>
      </c>
      <c r="C175" s="162" t="s">
        <v>607</v>
      </c>
      <c r="D175" s="162" t="s">
        <v>435</v>
      </c>
      <c r="E175" s="162" t="s">
        <v>608</v>
      </c>
      <c r="F175" s="162" t="s">
        <v>611</v>
      </c>
      <c r="G175" s="162" t="s">
        <v>330</v>
      </c>
      <c r="H175" s="162" t="s">
        <v>350</v>
      </c>
      <c r="I175" s="163">
        <v>291.5</v>
      </c>
      <c r="J175" s="163">
        <v>2317</v>
      </c>
      <c r="K175" s="163">
        <v>7.9485420240137223</v>
      </c>
      <c r="L175" s="162" t="s">
        <v>610</v>
      </c>
      <c r="M175" s="165">
        <v>8.3227433340493009E-3</v>
      </c>
      <c r="N175" s="165">
        <v>6.9574481089140147E-3</v>
      </c>
      <c r="O175" s="164"/>
      <c r="P175" s="164"/>
      <c r="Q175" s="165">
        <v>1.2799999999999999E-3</v>
      </c>
      <c r="R175" s="165">
        <v>1.0617232845894263E-2</v>
      </c>
      <c r="S175" s="164"/>
      <c r="T175" s="164"/>
      <c r="U175" s="165">
        <v>1.2799999999999999E-3</v>
      </c>
      <c r="V175" s="165">
        <v>1.0617232845894263E-2</v>
      </c>
      <c r="W175" s="164"/>
      <c r="X175" s="164"/>
      <c r="Y175" s="165">
        <v>2.0999999999999999E-5</v>
      </c>
      <c r="Z175" s="165">
        <v>1.7418897637795275E-4</v>
      </c>
      <c r="AA175" s="164"/>
      <c r="AB175" s="164"/>
      <c r="AC175" s="165">
        <v>2.0999999999999999E-5</v>
      </c>
      <c r="AD175" s="165">
        <v>1.7418897637795275E-4</v>
      </c>
      <c r="AE175" s="165">
        <v>2.6737316507463639E-3</v>
      </c>
      <c r="AF175" s="165">
        <v>2.2177837112040143E-2</v>
      </c>
      <c r="AG175" s="164"/>
      <c r="AH175" s="164"/>
      <c r="AI175" s="164"/>
      <c r="AJ175" s="164"/>
      <c r="AK175" s="273">
        <v>2.6737316507463639E-3</v>
      </c>
      <c r="AL175" s="165">
        <v>2.2177837112040143E-2</v>
      </c>
      <c r="AM175" s="165">
        <v>4.4244799613782061E-4</v>
      </c>
      <c r="AN175" s="165">
        <v>3.669979216558256E-3</v>
      </c>
      <c r="AO175" s="164"/>
      <c r="AP175" s="164"/>
      <c r="AQ175" s="164"/>
      <c r="AR175" s="164"/>
      <c r="AS175" s="247">
        <v>4.4244799613782061E-4</v>
      </c>
      <c r="AT175" s="247">
        <v>3.669979216558256E-3</v>
      </c>
      <c r="AU175" s="165">
        <v>0.67907279778766672</v>
      </c>
      <c r="AV175" s="165">
        <v>5.6327140729879126</v>
      </c>
      <c r="AW175" s="164"/>
      <c r="AX175" s="164"/>
      <c r="AY175" s="164"/>
      <c r="AZ175" s="164"/>
      <c r="BA175" s="167"/>
      <c r="BB175" s="167"/>
      <c r="BC175" s="163">
        <v>0.67907279778766672</v>
      </c>
      <c r="BD175" s="163">
        <v>5.6327140729879126</v>
      </c>
      <c r="BE175" s="162" t="s">
        <v>342</v>
      </c>
      <c r="BF175" s="162" t="s">
        <v>343</v>
      </c>
      <c r="BG175" s="166">
        <v>38108</v>
      </c>
      <c r="BH175" s="162" t="s">
        <v>334</v>
      </c>
      <c r="BI175" s="162" t="s">
        <v>358</v>
      </c>
      <c r="BJ175" s="166">
        <v>34304</v>
      </c>
      <c r="BK175" s="162" t="s">
        <v>345</v>
      </c>
      <c r="BL175" s="162" t="s">
        <v>363</v>
      </c>
      <c r="BM175" s="166">
        <v>34700</v>
      </c>
      <c r="BN175" s="162" t="s">
        <v>336</v>
      </c>
      <c r="BO175" s="162" t="s">
        <v>336</v>
      </c>
      <c r="BP175" s="164"/>
      <c r="BQ175" s="162" t="s">
        <v>336</v>
      </c>
      <c r="BR175" s="162" t="s">
        <v>336</v>
      </c>
      <c r="BS175" s="164"/>
      <c r="BT175" s="162" t="s">
        <v>336</v>
      </c>
      <c r="BU175" s="162" t="s">
        <v>336</v>
      </c>
      <c r="BV175" s="164"/>
      <c r="BW175" s="162" t="s">
        <v>336</v>
      </c>
      <c r="BX175" s="162" t="s">
        <v>336</v>
      </c>
      <c r="BY175" s="164"/>
      <c r="BZ175" s="162" t="s">
        <v>336</v>
      </c>
      <c r="CA175" s="162" t="s">
        <v>336</v>
      </c>
      <c r="CB175" s="164"/>
      <c r="CC175" s="162" t="s">
        <v>336</v>
      </c>
      <c r="CD175" s="162" t="s">
        <v>336</v>
      </c>
      <c r="CE175" s="164"/>
      <c r="CF175" s="162" t="s">
        <v>336</v>
      </c>
      <c r="CG175" s="162" t="s">
        <v>336</v>
      </c>
      <c r="CH175" s="164"/>
      <c r="CI175" s="162" t="s">
        <v>336</v>
      </c>
      <c r="CJ175" s="162" t="s">
        <v>336</v>
      </c>
      <c r="CK175" s="164"/>
      <c r="CL175" s="162" t="s">
        <v>336</v>
      </c>
      <c r="CM175" s="162" t="s">
        <v>336</v>
      </c>
      <c r="CN175" s="164"/>
      <c r="CQ175" s="164"/>
      <c r="CR175" s="164"/>
      <c r="CS175" s="168"/>
      <c r="CT175" s="168"/>
      <c r="CU175" s="164"/>
      <c r="CV175" s="164"/>
      <c r="CW175" s="164"/>
      <c r="CX175" s="164"/>
      <c r="CY175" s="168"/>
      <c r="CZ175" s="168"/>
      <c r="DA175" s="164"/>
      <c r="DB175" s="164"/>
      <c r="DC175" s="164"/>
      <c r="DD175" s="164"/>
      <c r="DE175" s="168"/>
      <c r="DF175" s="168"/>
      <c r="DG175" s="164"/>
      <c r="DH175" s="164"/>
      <c r="DI175" s="164"/>
      <c r="DJ175" s="164"/>
      <c r="DK175" s="164"/>
      <c r="DL175" s="164"/>
      <c r="DM175" s="164"/>
      <c r="DN175" s="164"/>
      <c r="DO175" s="164"/>
      <c r="DP175" s="164"/>
      <c r="DQ175" s="164"/>
      <c r="DR175" s="164"/>
      <c r="DS175" s="164"/>
      <c r="DT175" s="164"/>
      <c r="DU175" s="169"/>
      <c r="DV175" s="169"/>
      <c r="DW175" s="164"/>
      <c r="DX175" s="169"/>
      <c r="DY175" s="169"/>
      <c r="DZ175" s="164"/>
      <c r="EA175" s="169"/>
      <c r="EB175" s="169"/>
      <c r="EC175" s="164"/>
      <c r="ED175" s="169"/>
      <c r="EE175" s="169"/>
      <c r="EF175" s="164"/>
      <c r="EG175" s="169"/>
      <c r="EH175" s="169"/>
      <c r="EI175" s="164"/>
      <c r="EJ175" s="169"/>
      <c r="EK175" s="169"/>
      <c r="EL175" s="164"/>
      <c r="EM175" s="169"/>
      <c r="EN175" s="169"/>
      <c r="EO175" s="164"/>
      <c r="EP175" s="169"/>
      <c r="EQ175" s="169"/>
      <c r="ER175" s="164"/>
      <c r="ES175" s="169"/>
      <c r="ET175" s="169"/>
      <c r="EU175" s="164"/>
      <c r="EV175" s="169"/>
      <c r="EW175" s="169"/>
      <c r="EX175" s="164"/>
      <c r="EY175" s="169"/>
      <c r="EZ175" s="169"/>
      <c r="FA175" s="164"/>
      <c r="FB175" s="169"/>
      <c r="FC175" s="169"/>
      <c r="FD175" s="164"/>
    </row>
    <row r="176" spans="1:160">
      <c r="A176" s="162" t="s">
        <v>326</v>
      </c>
      <c r="B176" s="163">
        <v>874</v>
      </c>
      <c r="C176" s="162" t="s">
        <v>584</v>
      </c>
      <c r="D176" s="162" t="s">
        <v>337</v>
      </c>
      <c r="E176" s="162" t="s">
        <v>585</v>
      </c>
      <c r="F176" s="162" t="s">
        <v>380</v>
      </c>
      <c r="G176" s="162" t="s">
        <v>330</v>
      </c>
      <c r="H176" s="162" t="s">
        <v>340</v>
      </c>
      <c r="I176" s="163">
        <v>326</v>
      </c>
      <c r="J176" s="163">
        <v>3572.3780000000002</v>
      </c>
      <c r="K176" s="163">
        <v>10.95821472392638</v>
      </c>
      <c r="L176" s="162" t="s">
        <v>341</v>
      </c>
      <c r="M176" s="165">
        <v>1.196088113643839E-3</v>
      </c>
      <c r="N176" s="165">
        <v>5.8130084555333738E-3</v>
      </c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5">
        <v>2.1666666666666666E-4</v>
      </c>
      <c r="Z176" s="165">
        <v>2.3742798568507158E-3</v>
      </c>
      <c r="AA176" s="164"/>
      <c r="AB176" s="164"/>
      <c r="AC176" s="165">
        <v>2.1666666666666666E-4</v>
      </c>
      <c r="AD176" s="165">
        <v>2.3742798568507158E-3</v>
      </c>
      <c r="AE176" s="165">
        <v>5.4129457770278535E-4</v>
      </c>
      <c r="AF176" s="165">
        <v>5.9316222113641745E-3</v>
      </c>
      <c r="AG176" s="164"/>
      <c r="AH176" s="164"/>
      <c r="AI176" s="164"/>
      <c r="AJ176" s="164"/>
      <c r="AK176" s="273">
        <v>5.4129457770278535E-4</v>
      </c>
      <c r="AL176" s="165">
        <v>5.9316222113641745E-3</v>
      </c>
      <c r="AM176" s="165">
        <v>4.7382967547725664E-4</v>
      </c>
      <c r="AN176" s="165">
        <v>5.1923273264481325E-3</v>
      </c>
      <c r="AO176" s="164"/>
      <c r="AP176" s="164"/>
      <c r="AQ176" s="164"/>
      <c r="AR176" s="164"/>
      <c r="AS176" s="247">
        <v>4.7382967547725664E-4</v>
      </c>
      <c r="AT176" s="247">
        <v>5.1923273264481325E-3</v>
      </c>
      <c r="AU176" s="165">
        <v>0.43349999999999994</v>
      </c>
      <c r="AV176" s="165">
        <v>4.750386082822085</v>
      </c>
      <c r="AW176" s="164"/>
      <c r="AX176" s="164"/>
      <c r="AY176" s="164"/>
      <c r="AZ176" s="164"/>
      <c r="BA176" s="167"/>
      <c r="BB176" s="167"/>
      <c r="BC176" s="163">
        <v>0.43349999999999994</v>
      </c>
      <c r="BD176" s="163">
        <v>4.750386082822085</v>
      </c>
      <c r="BE176" s="162" t="s">
        <v>364</v>
      </c>
      <c r="BF176" s="162" t="s">
        <v>370</v>
      </c>
      <c r="BG176" s="166">
        <v>39995</v>
      </c>
      <c r="BH176" s="162" t="s">
        <v>334</v>
      </c>
      <c r="BI176" s="162" t="s">
        <v>358</v>
      </c>
      <c r="BJ176" s="166">
        <v>24167</v>
      </c>
      <c r="BK176" s="162" t="s">
        <v>336</v>
      </c>
      <c r="BL176" s="162" t="s">
        <v>336</v>
      </c>
      <c r="BM176" s="167"/>
      <c r="BN176" s="162" t="s">
        <v>336</v>
      </c>
      <c r="BO176" s="162" t="s">
        <v>336</v>
      </c>
      <c r="BP176" s="164"/>
      <c r="BQ176" s="162" t="s">
        <v>336</v>
      </c>
      <c r="BR176" s="162" t="s">
        <v>336</v>
      </c>
      <c r="BS176" s="164"/>
      <c r="BT176" s="162" t="s">
        <v>336</v>
      </c>
      <c r="BU176" s="162" t="s">
        <v>336</v>
      </c>
      <c r="BV176" s="164"/>
      <c r="BW176" s="162" t="s">
        <v>336</v>
      </c>
      <c r="BX176" s="162" t="s">
        <v>336</v>
      </c>
      <c r="BY176" s="164"/>
      <c r="BZ176" s="162" t="s">
        <v>336</v>
      </c>
      <c r="CA176" s="162" t="s">
        <v>336</v>
      </c>
      <c r="CB176" s="164"/>
      <c r="CC176" s="162" t="s">
        <v>336</v>
      </c>
      <c r="CD176" s="162" t="s">
        <v>336</v>
      </c>
      <c r="CE176" s="164"/>
      <c r="CF176" s="162" t="s">
        <v>336</v>
      </c>
      <c r="CG176" s="162" t="s">
        <v>336</v>
      </c>
      <c r="CH176" s="164"/>
      <c r="CI176" s="162" t="s">
        <v>336</v>
      </c>
      <c r="CJ176" s="162" t="s">
        <v>336</v>
      </c>
      <c r="CK176" s="164"/>
      <c r="CL176" s="162" t="s">
        <v>336</v>
      </c>
      <c r="CM176" s="162" t="s">
        <v>336</v>
      </c>
      <c r="CN176" s="164"/>
      <c r="CQ176" s="164"/>
      <c r="CR176" s="164"/>
      <c r="CS176" s="170"/>
      <c r="CT176" s="170"/>
      <c r="CU176" s="164"/>
      <c r="CV176" s="164"/>
      <c r="CW176" s="164"/>
      <c r="CX176" s="164"/>
      <c r="CY176" s="170"/>
      <c r="CZ176" s="170"/>
      <c r="DA176" s="164"/>
      <c r="DB176" s="164"/>
      <c r="DC176" s="164"/>
      <c r="DD176" s="164"/>
      <c r="DE176" s="170"/>
      <c r="DF176" s="170"/>
      <c r="DG176" s="164"/>
      <c r="DH176" s="164"/>
      <c r="DI176" s="164"/>
      <c r="DJ176" s="164"/>
      <c r="DK176" s="164"/>
      <c r="DL176" s="164"/>
      <c r="DM176" s="164"/>
      <c r="DN176" s="164"/>
      <c r="DO176" s="164"/>
      <c r="DP176" s="164"/>
      <c r="DQ176" s="164"/>
      <c r="DR176" s="164"/>
      <c r="DS176" s="164"/>
      <c r="DT176" s="164"/>
      <c r="DU176" s="169"/>
      <c r="DV176" s="169"/>
      <c r="DW176" s="172"/>
      <c r="DX176" s="169"/>
      <c r="DY176" s="169"/>
      <c r="DZ176" s="164"/>
      <c r="EA176" s="169"/>
      <c r="EB176" s="169"/>
      <c r="EC176" s="164"/>
      <c r="ED176" s="169"/>
      <c r="EE176" s="169"/>
      <c r="EF176" s="164"/>
      <c r="EG176" s="169"/>
      <c r="EH176" s="169"/>
      <c r="EI176" s="164"/>
      <c r="EJ176" s="169"/>
      <c r="EK176" s="169"/>
      <c r="EL176" s="164"/>
      <c r="EM176" s="169"/>
      <c r="EN176" s="169"/>
      <c r="EO176" s="164"/>
      <c r="EP176" s="169"/>
      <c r="EQ176" s="169"/>
      <c r="ER176" s="164"/>
      <c r="ES176" s="169"/>
      <c r="ET176" s="169"/>
      <c r="EU176" s="164"/>
      <c r="EV176" s="169"/>
      <c r="EW176" s="169"/>
      <c r="EX176" s="164"/>
      <c r="EY176" s="169"/>
      <c r="EZ176" s="169"/>
      <c r="FA176" s="164"/>
      <c r="FB176" s="169"/>
      <c r="FC176" s="169"/>
      <c r="FD176" s="164"/>
    </row>
    <row r="177" spans="1:188">
      <c r="A177" s="162" t="s">
        <v>326</v>
      </c>
      <c r="B177" s="163">
        <v>2718</v>
      </c>
      <c r="C177" s="162" t="s">
        <v>218</v>
      </c>
      <c r="D177" s="162" t="s">
        <v>404</v>
      </c>
      <c r="E177" s="162" t="s">
        <v>461</v>
      </c>
      <c r="F177" s="162" t="s">
        <v>228</v>
      </c>
      <c r="G177" s="162" t="s">
        <v>330</v>
      </c>
      <c r="H177" s="162" t="s">
        <v>350</v>
      </c>
      <c r="I177" s="163">
        <v>281.5</v>
      </c>
      <c r="J177" s="163">
        <v>2228</v>
      </c>
      <c r="K177" s="163">
        <v>7.9147424511545292</v>
      </c>
      <c r="L177" s="162" t="s">
        <v>333</v>
      </c>
      <c r="M177" s="163">
        <v>8.1889762186862294E-2</v>
      </c>
      <c r="N177" s="165">
        <v>5.5940311957708893E-3</v>
      </c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3">
        <v>3.8916666666666666E-5</v>
      </c>
      <c r="Z177" s="163">
        <v>3.0801539372409708E-4</v>
      </c>
      <c r="AA177" s="164"/>
      <c r="AB177" s="164"/>
      <c r="AC177" s="163">
        <v>3.8916666666666666E-5</v>
      </c>
      <c r="AD177" s="163">
        <v>3.0801539372409708E-4</v>
      </c>
      <c r="AE177" s="163">
        <v>1.0590926888460891E-3</v>
      </c>
      <c r="AF177" s="163">
        <v>8.3824458641175367E-3</v>
      </c>
      <c r="AG177" s="164"/>
      <c r="AH177" s="164"/>
      <c r="AI177" s="164"/>
      <c r="AJ177" s="164"/>
      <c r="AK177" s="274">
        <v>1.0590926888460891E-3</v>
      </c>
      <c r="AL177" s="163">
        <v>8.3824458641175367E-3</v>
      </c>
      <c r="AM177" s="163">
        <v>4.8488430496151431E-4</v>
      </c>
      <c r="AN177" s="163">
        <v>3.8377343923774558E-3</v>
      </c>
      <c r="AO177" s="164"/>
      <c r="AP177" s="164"/>
      <c r="AQ177" s="164"/>
      <c r="AR177" s="164"/>
      <c r="AS177" s="248">
        <v>4.8488430496151431E-4</v>
      </c>
      <c r="AT177" s="248">
        <v>3.8377343923774558E-3</v>
      </c>
      <c r="AU177" s="164"/>
      <c r="AV177" s="164"/>
      <c r="AW177" s="163">
        <v>9.7061529410868777E-2</v>
      </c>
      <c r="AX177" s="163">
        <v>0.768217007202187</v>
      </c>
      <c r="AY177" s="164"/>
      <c r="AZ177" s="164"/>
      <c r="BA177" s="164"/>
      <c r="BB177" s="164"/>
      <c r="BC177" s="163">
        <v>9.7061529410868777E-2</v>
      </c>
      <c r="BD177" s="163">
        <v>0.768217007202187</v>
      </c>
      <c r="BE177" s="162" t="s">
        <v>342</v>
      </c>
      <c r="BF177" s="162" t="s">
        <v>357</v>
      </c>
      <c r="BG177" s="166">
        <v>38473</v>
      </c>
      <c r="BH177" s="162" t="s">
        <v>334</v>
      </c>
      <c r="BI177" s="162" t="s">
        <v>344</v>
      </c>
      <c r="BJ177" s="166">
        <v>37408</v>
      </c>
      <c r="BK177" s="162" t="s">
        <v>345</v>
      </c>
      <c r="BL177" s="162" t="s">
        <v>363</v>
      </c>
      <c r="BM177" s="172">
        <v>39934</v>
      </c>
      <c r="BN177" s="162" t="s">
        <v>336</v>
      </c>
      <c r="BO177" s="162" t="s">
        <v>336</v>
      </c>
      <c r="BP177" s="164"/>
      <c r="BQ177" s="162" t="s">
        <v>336</v>
      </c>
      <c r="BR177" s="162" t="s">
        <v>336</v>
      </c>
      <c r="BS177" s="164"/>
      <c r="BT177" s="162" t="s">
        <v>336</v>
      </c>
      <c r="BU177" s="162" t="s">
        <v>336</v>
      </c>
      <c r="BV177" s="164"/>
      <c r="BW177" s="162" t="s">
        <v>336</v>
      </c>
      <c r="BX177" s="162" t="s">
        <v>336</v>
      </c>
      <c r="BY177" s="164"/>
      <c r="BZ177" s="162" t="s">
        <v>336</v>
      </c>
      <c r="CA177" s="162" t="s">
        <v>336</v>
      </c>
      <c r="CB177" s="164"/>
      <c r="CC177" s="162" t="s">
        <v>336</v>
      </c>
      <c r="CD177" s="162" t="s">
        <v>336</v>
      </c>
      <c r="CE177" s="164"/>
      <c r="CF177" s="162" t="s">
        <v>336</v>
      </c>
      <c r="CG177" s="162" t="s">
        <v>336</v>
      </c>
      <c r="CH177" s="164"/>
      <c r="CI177" s="162" t="s">
        <v>336</v>
      </c>
      <c r="CJ177" s="162" t="s">
        <v>336</v>
      </c>
      <c r="CK177" s="164"/>
      <c r="CL177" s="162" t="s">
        <v>336</v>
      </c>
      <c r="CM177" s="162" t="s">
        <v>336</v>
      </c>
      <c r="CN177" s="164"/>
      <c r="DE177" s="46"/>
      <c r="DF177" s="46"/>
    </row>
    <row r="178" spans="1:188">
      <c r="A178" s="162" t="s">
        <v>326</v>
      </c>
      <c r="B178" s="163">
        <v>2718</v>
      </c>
      <c r="C178" s="162" t="s">
        <v>218</v>
      </c>
      <c r="D178" s="162" t="s">
        <v>404</v>
      </c>
      <c r="E178" s="162" t="s">
        <v>462</v>
      </c>
      <c r="F178" s="162" t="s">
        <v>229</v>
      </c>
      <c r="G178" s="162" t="s">
        <v>330</v>
      </c>
      <c r="H178" s="162" t="s">
        <v>350</v>
      </c>
      <c r="I178" s="163">
        <v>297.3</v>
      </c>
      <c r="J178" s="163">
        <v>2380</v>
      </c>
      <c r="K178" s="163">
        <v>8.0053817692566422</v>
      </c>
      <c r="L178" s="162" t="s">
        <v>333</v>
      </c>
      <c r="M178" s="163">
        <v>8.1889762186862294E-2</v>
      </c>
      <c r="N178" s="165">
        <v>5.5940311957708893E-3</v>
      </c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3">
        <v>3.8916666666666666E-5</v>
      </c>
      <c r="Z178" s="163">
        <v>3.1154277385357101E-4</v>
      </c>
      <c r="AA178" s="164"/>
      <c r="AB178" s="164"/>
      <c r="AC178" s="163">
        <v>3.8916666666666666E-5</v>
      </c>
      <c r="AD178" s="163">
        <v>3.1154277385357101E-4</v>
      </c>
      <c r="AE178" s="163">
        <v>1.0590926888460891E-3</v>
      </c>
      <c r="AF178" s="163">
        <v>8.4784413032414786E-3</v>
      </c>
      <c r="AG178" s="164"/>
      <c r="AH178" s="164"/>
      <c r="AI178" s="164"/>
      <c r="AJ178" s="164"/>
      <c r="AK178" s="274">
        <v>1.0590926888460891E-3</v>
      </c>
      <c r="AL178" s="163">
        <v>8.4784413032414786E-3</v>
      </c>
      <c r="AM178" s="163">
        <v>4.8488430496151431E-4</v>
      </c>
      <c r="AN178" s="163">
        <v>3.8816839751375848E-3</v>
      </c>
      <c r="AO178" s="164"/>
      <c r="AP178" s="164"/>
      <c r="AQ178" s="164"/>
      <c r="AR178" s="164"/>
      <c r="AS178" s="248">
        <v>4.8488430496151431E-4</v>
      </c>
      <c r="AT178" s="248">
        <v>3.8816839751375848E-3</v>
      </c>
      <c r="AU178" s="164"/>
      <c r="AV178" s="164"/>
      <c r="AW178" s="163">
        <v>9.7061529410868777E-2</v>
      </c>
      <c r="AX178" s="163">
        <v>0.77701459804193629</v>
      </c>
      <c r="AY178" s="164"/>
      <c r="AZ178" s="164"/>
      <c r="BA178" s="164"/>
      <c r="BB178" s="164"/>
      <c r="BC178" s="163">
        <v>9.7061529410868777E-2</v>
      </c>
      <c r="BD178" s="163">
        <v>0.77701459804193629</v>
      </c>
      <c r="BE178" s="162" t="s">
        <v>342</v>
      </c>
      <c r="BF178" s="162" t="s">
        <v>357</v>
      </c>
      <c r="BG178" s="166">
        <v>38869</v>
      </c>
      <c r="BH178" s="162" t="s">
        <v>334</v>
      </c>
      <c r="BI178" s="162" t="s">
        <v>344</v>
      </c>
      <c r="BJ178" s="166">
        <v>36192</v>
      </c>
      <c r="BK178" s="162" t="s">
        <v>345</v>
      </c>
      <c r="BL178" s="162" t="s">
        <v>363</v>
      </c>
      <c r="BM178" s="172">
        <v>39904</v>
      </c>
      <c r="BN178" s="162" t="s">
        <v>336</v>
      </c>
      <c r="BO178" s="162" t="s">
        <v>336</v>
      </c>
      <c r="BP178" s="164"/>
      <c r="BQ178" s="162" t="s">
        <v>336</v>
      </c>
      <c r="BR178" s="162" t="s">
        <v>336</v>
      </c>
      <c r="BS178" s="164"/>
      <c r="BT178" s="162" t="s">
        <v>336</v>
      </c>
      <c r="BU178" s="162" t="s">
        <v>336</v>
      </c>
      <c r="BV178" s="164"/>
      <c r="BW178" s="162" t="s">
        <v>336</v>
      </c>
      <c r="BX178" s="162" t="s">
        <v>336</v>
      </c>
      <c r="BY178" s="164"/>
      <c r="BZ178" s="162" t="s">
        <v>336</v>
      </c>
      <c r="CA178" s="162" t="s">
        <v>336</v>
      </c>
      <c r="CB178" s="164"/>
      <c r="CC178" s="162" t="s">
        <v>336</v>
      </c>
      <c r="CD178" s="162" t="s">
        <v>336</v>
      </c>
      <c r="CE178" s="164"/>
      <c r="CF178" s="162" t="s">
        <v>336</v>
      </c>
      <c r="CG178" s="162" t="s">
        <v>336</v>
      </c>
      <c r="CH178" s="164"/>
      <c r="CI178" s="162" t="s">
        <v>336</v>
      </c>
      <c r="CJ178" s="162" t="s">
        <v>336</v>
      </c>
      <c r="CK178" s="164"/>
      <c r="CL178" s="162" t="s">
        <v>336</v>
      </c>
      <c r="CM178" s="162" t="s">
        <v>336</v>
      </c>
      <c r="CN178" s="164"/>
      <c r="CS178" s="46"/>
      <c r="CT178" s="46"/>
      <c r="CY178" s="46"/>
      <c r="CZ178" s="46"/>
      <c r="DE178" s="46"/>
      <c r="DF178" s="46"/>
    </row>
    <row r="179" spans="1:188">
      <c r="A179" s="162" t="s">
        <v>326</v>
      </c>
      <c r="B179" s="163">
        <v>2324</v>
      </c>
      <c r="C179" s="162" t="s">
        <v>16</v>
      </c>
      <c r="D179" s="162" t="s">
        <v>402</v>
      </c>
      <c r="E179" s="162" t="s">
        <v>339</v>
      </c>
      <c r="F179" s="162" t="s">
        <v>339</v>
      </c>
      <c r="G179" s="162" t="s">
        <v>330</v>
      </c>
      <c r="H179" s="162" t="s">
        <v>331</v>
      </c>
      <c r="I179" s="163">
        <v>111</v>
      </c>
      <c r="J179" s="163">
        <v>1215</v>
      </c>
      <c r="K179" s="163">
        <v>10.945945945945946</v>
      </c>
      <c r="L179" s="162" t="s">
        <v>333</v>
      </c>
      <c r="M179" s="163">
        <v>2.3897108930116574E-2</v>
      </c>
      <c r="N179" s="165">
        <v>8.1768639459506888E-3</v>
      </c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3">
        <v>7.1299999999999998E-4</v>
      </c>
      <c r="Z179" s="163">
        <v>7.8044594594594589E-3</v>
      </c>
      <c r="AA179" s="164"/>
      <c r="AB179" s="164"/>
      <c r="AC179" s="163">
        <v>7.1299999999999998E-4</v>
      </c>
      <c r="AD179" s="163">
        <v>7.8044594594594589E-3</v>
      </c>
      <c r="AE179" s="163">
        <v>5.7130599223756658E-3</v>
      </c>
      <c r="AF179" s="163">
        <v>6.2534845096274175E-2</v>
      </c>
      <c r="AG179" s="164"/>
      <c r="AH179" s="164"/>
      <c r="AI179" s="164"/>
      <c r="AJ179" s="164"/>
      <c r="AK179" s="274">
        <v>5.7130599223756658E-3</v>
      </c>
      <c r="AL179" s="163">
        <v>6.2534845096274175E-2</v>
      </c>
      <c r="AM179" s="163">
        <v>5.278492540079625E-4</v>
      </c>
      <c r="AN179" s="163">
        <v>5.7778094019790491E-3</v>
      </c>
      <c r="AO179" s="164"/>
      <c r="AP179" s="164"/>
      <c r="AQ179" s="164"/>
      <c r="AR179" s="164"/>
      <c r="AS179" s="248">
        <v>5.278492540079625E-4</v>
      </c>
      <c r="AT179" s="248">
        <v>5.7778094019790491E-3</v>
      </c>
      <c r="AU179" s="164"/>
      <c r="AV179" s="164"/>
      <c r="AW179" s="163">
        <v>6.2147118518731483E-2</v>
      </c>
      <c r="AX179" s="163">
        <v>0.68025900000233108</v>
      </c>
      <c r="AY179" s="164"/>
      <c r="AZ179" s="164"/>
      <c r="BA179" s="165">
        <v>5.5E-2</v>
      </c>
      <c r="BB179" s="165">
        <v>0.60202702702702704</v>
      </c>
      <c r="BC179" s="163">
        <v>5.5E-2</v>
      </c>
      <c r="BD179" s="163">
        <v>0.60202702702702704</v>
      </c>
      <c r="BE179" s="162" t="s">
        <v>334</v>
      </c>
      <c r="BF179" s="162" t="s">
        <v>362</v>
      </c>
      <c r="BG179" s="166">
        <v>39783</v>
      </c>
      <c r="BH179" s="162" t="s">
        <v>345</v>
      </c>
      <c r="BI179" s="162" t="s">
        <v>377</v>
      </c>
      <c r="BJ179" s="166">
        <v>27942</v>
      </c>
      <c r="BK179" s="162" t="s">
        <v>336</v>
      </c>
      <c r="BL179" s="162" t="s">
        <v>336</v>
      </c>
      <c r="BM179" s="167"/>
      <c r="BN179" s="162" t="s">
        <v>336</v>
      </c>
      <c r="BO179" s="162" t="s">
        <v>336</v>
      </c>
      <c r="BP179" s="164"/>
      <c r="BQ179" s="162" t="s">
        <v>336</v>
      </c>
      <c r="BR179" s="162" t="s">
        <v>336</v>
      </c>
      <c r="BS179" s="164"/>
      <c r="BT179" s="162" t="s">
        <v>336</v>
      </c>
      <c r="BU179" s="162" t="s">
        <v>336</v>
      </c>
      <c r="BV179" s="164"/>
      <c r="BW179" s="162" t="s">
        <v>336</v>
      </c>
      <c r="BX179" s="162" t="s">
        <v>336</v>
      </c>
      <c r="BY179" s="164"/>
      <c r="BZ179" s="162" t="s">
        <v>336</v>
      </c>
      <c r="CA179" s="162" t="s">
        <v>336</v>
      </c>
      <c r="CB179" s="164"/>
      <c r="CC179" s="162" t="s">
        <v>336</v>
      </c>
      <c r="CD179" s="162" t="s">
        <v>336</v>
      </c>
      <c r="CE179" s="164"/>
      <c r="CF179" s="162" t="s">
        <v>336</v>
      </c>
      <c r="CG179" s="162" t="s">
        <v>336</v>
      </c>
      <c r="CH179" s="164"/>
      <c r="CI179" s="162" t="s">
        <v>336</v>
      </c>
      <c r="CJ179" s="162" t="s">
        <v>336</v>
      </c>
      <c r="CK179" s="164"/>
      <c r="CL179" s="162" t="s">
        <v>336</v>
      </c>
      <c r="CM179" s="162" t="s">
        <v>336</v>
      </c>
      <c r="CN179" s="164"/>
      <c r="CQ179" s="164"/>
      <c r="CR179" s="164"/>
      <c r="CS179" s="170"/>
      <c r="CT179" s="170"/>
      <c r="CU179" s="164"/>
      <c r="CV179" s="164"/>
      <c r="CW179" s="164"/>
      <c r="CX179" s="164"/>
      <c r="CY179" s="170"/>
      <c r="CZ179" s="170"/>
      <c r="DA179" s="164"/>
      <c r="DB179" s="164"/>
      <c r="DC179" s="164"/>
      <c r="DD179" s="164"/>
      <c r="DE179" s="170"/>
      <c r="DF179" s="170"/>
      <c r="DG179" s="164"/>
      <c r="DH179" s="164"/>
      <c r="DI179" s="164"/>
      <c r="DJ179" s="164"/>
      <c r="DK179" s="164"/>
      <c r="DL179" s="164"/>
      <c r="DM179" s="164"/>
      <c r="DN179" s="164"/>
      <c r="DO179" s="164"/>
      <c r="DP179" s="164"/>
      <c r="DQ179" s="164"/>
      <c r="DR179" s="164"/>
      <c r="DS179" s="164"/>
      <c r="DT179" s="164"/>
      <c r="DU179" s="169"/>
      <c r="DV179" s="169"/>
      <c r="DW179" s="170"/>
      <c r="DX179" s="169"/>
      <c r="DY179" s="169"/>
      <c r="DZ179" s="164"/>
      <c r="EA179" s="169"/>
      <c r="EB179" s="169"/>
      <c r="EC179" s="164"/>
      <c r="ED179" s="169"/>
      <c r="EE179" s="169"/>
      <c r="EF179" s="164"/>
      <c r="EG179" s="169"/>
      <c r="EH179" s="169"/>
      <c r="EI179" s="164"/>
      <c r="EJ179" s="169"/>
      <c r="EK179" s="169"/>
      <c r="EL179" s="164"/>
      <c r="EM179" s="169"/>
      <c r="EN179" s="169"/>
      <c r="EO179" s="164"/>
      <c r="EP179" s="169"/>
      <c r="EQ179" s="169"/>
      <c r="ER179" s="164"/>
      <c r="ES179" s="169"/>
      <c r="ET179" s="169"/>
      <c r="EU179" s="164"/>
      <c r="EV179" s="169"/>
      <c r="EW179" s="169"/>
      <c r="EX179" s="164"/>
      <c r="EY179" s="169"/>
      <c r="EZ179" s="169"/>
      <c r="FA179" s="164"/>
      <c r="FB179" s="169"/>
      <c r="FC179" s="169"/>
      <c r="FD179" s="164"/>
    </row>
    <row r="180" spans="1:188">
      <c r="A180" s="162" t="s">
        <v>326</v>
      </c>
      <c r="B180" s="163">
        <v>465</v>
      </c>
      <c r="C180" s="162" t="s">
        <v>131</v>
      </c>
      <c r="D180" s="162" t="s">
        <v>454</v>
      </c>
      <c r="E180" s="162" t="s">
        <v>28</v>
      </c>
      <c r="F180" s="162" t="s">
        <v>374</v>
      </c>
      <c r="G180" s="162" t="s">
        <v>330</v>
      </c>
      <c r="H180" s="162" t="s">
        <v>600</v>
      </c>
      <c r="I180" s="163">
        <v>48</v>
      </c>
      <c r="J180" s="163">
        <v>754.8</v>
      </c>
      <c r="K180" s="163">
        <v>15.725</v>
      </c>
      <c r="L180" s="162" t="s">
        <v>341</v>
      </c>
      <c r="M180" s="163">
        <v>1.1860930820290214E-3</v>
      </c>
      <c r="N180" s="165">
        <v>5.8213906652055739E-3</v>
      </c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3">
        <v>3.5733333333333336E-6</v>
      </c>
      <c r="Z180" s="163">
        <v>5.6190666666666671E-5</v>
      </c>
      <c r="AA180" s="164"/>
      <c r="AB180" s="164"/>
      <c r="AC180" s="163">
        <v>3.5733333333333336E-6</v>
      </c>
      <c r="AD180" s="163">
        <v>5.6190666666666671E-5</v>
      </c>
      <c r="AE180" s="163">
        <v>2.1753161421979439E-4</v>
      </c>
      <c r="AF180" s="163">
        <v>3.4206846336062666E-3</v>
      </c>
      <c r="AG180" s="164"/>
      <c r="AH180" s="164"/>
      <c r="AI180" s="164"/>
      <c r="AJ180" s="164"/>
      <c r="AK180" s="274">
        <v>2.1753161421979439E-4</v>
      </c>
      <c r="AL180" s="163">
        <v>3.4206846336062666E-3</v>
      </c>
      <c r="AM180" s="163">
        <v>5.4867800513069994E-4</v>
      </c>
      <c r="AN180" s="163">
        <v>8.6279616306802562E-3</v>
      </c>
      <c r="AO180" s="164"/>
      <c r="AP180" s="164"/>
      <c r="AQ180" s="164"/>
      <c r="AR180" s="164"/>
      <c r="AS180" s="248">
        <v>5.4867800513069994E-4</v>
      </c>
      <c r="AT180" s="248">
        <v>8.6279616306802562E-3</v>
      </c>
      <c r="AU180" s="165">
        <v>0.50068181818181823</v>
      </c>
      <c r="AV180" s="165">
        <v>7.8732215909090915</v>
      </c>
      <c r="AW180" s="167"/>
      <c r="AX180" s="167"/>
      <c r="AY180" s="165">
        <v>0.41341018914</v>
      </c>
      <c r="AZ180" s="165">
        <v>6.5008752242265002</v>
      </c>
      <c r="BA180" s="164"/>
      <c r="BB180" s="164"/>
      <c r="BC180" s="163">
        <v>0.41341018914</v>
      </c>
      <c r="BD180" s="163">
        <v>6.5008752242265002</v>
      </c>
      <c r="BE180" s="162" t="s">
        <v>345</v>
      </c>
      <c r="BF180" s="162" t="s">
        <v>535</v>
      </c>
      <c r="BG180" s="166">
        <v>37591</v>
      </c>
      <c r="BH180" s="162" t="s">
        <v>334</v>
      </c>
      <c r="BI180" s="162" t="s">
        <v>353</v>
      </c>
      <c r="BJ180" s="166">
        <v>29007</v>
      </c>
      <c r="BK180" s="162" t="s">
        <v>336</v>
      </c>
      <c r="BL180" s="162" t="s">
        <v>336</v>
      </c>
      <c r="BM180" s="167"/>
      <c r="BN180" s="162" t="s">
        <v>336</v>
      </c>
      <c r="BO180" s="162" t="s">
        <v>336</v>
      </c>
      <c r="BP180" s="164"/>
      <c r="BQ180" s="162" t="s">
        <v>336</v>
      </c>
      <c r="BR180" s="162" t="s">
        <v>336</v>
      </c>
      <c r="BS180" s="164"/>
      <c r="BT180" s="162" t="s">
        <v>336</v>
      </c>
      <c r="BU180" s="162" t="s">
        <v>336</v>
      </c>
      <c r="BV180" s="164"/>
      <c r="BW180" s="162" t="s">
        <v>336</v>
      </c>
      <c r="BX180" s="162" t="s">
        <v>336</v>
      </c>
      <c r="BY180" s="164"/>
      <c r="BZ180" s="162" t="s">
        <v>336</v>
      </c>
      <c r="CA180" s="162" t="s">
        <v>336</v>
      </c>
      <c r="CB180" s="164"/>
      <c r="CC180" s="162" t="s">
        <v>336</v>
      </c>
      <c r="CD180" s="162" t="s">
        <v>336</v>
      </c>
      <c r="CE180" s="164"/>
      <c r="CF180" s="162" t="s">
        <v>336</v>
      </c>
      <c r="CG180" s="162" t="s">
        <v>336</v>
      </c>
      <c r="CH180" s="164"/>
      <c r="CI180" s="162" t="s">
        <v>336</v>
      </c>
      <c r="CJ180" s="162" t="s">
        <v>336</v>
      </c>
      <c r="CK180" s="164"/>
      <c r="CL180" s="162" t="s">
        <v>336</v>
      </c>
      <c r="CM180" s="162" t="s">
        <v>336</v>
      </c>
      <c r="CN180" s="164"/>
      <c r="DW180" s="46"/>
    </row>
    <row r="181" spans="1:188">
      <c r="A181" s="162" t="s">
        <v>326</v>
      </c>
      <c r="B181" s="163">
        <v>2408</v>
      </c>
      <c r="C181" s="162" t="s">
        <v>714</v>
      </c>
      <c r="D181" s="162" t="s">
        <v>463</v>
      </c>
      <c r="E181" s="162" t="s">
        <v>715</v>
      </c>
      <c r="F181" s="162" t="s">
        <v>716</v>
      </c>
      <c r="G181" s="162" t="s">
        <v>330</v>
      </c>
      <c r="H181" s="162" t="s">
        <v>361</v>
      </c>
      <c r="I181" s="163">
        <v>343</v>
      </c>
      <c r="J181" s="163">
        <v>3100</v>
      </c>
      <c r="K181" s="163">
        <v>9.037900874635568</v>
      </c>
      <c r="L181" s="162" t="s">
        <v>333</v>
      </c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164"/>
      <c r="AI181" s="163">
        <v>8.1854206295234058E-2</v>
      </c>
      <c r="AJ181" s="163">
        <v>0.73979020266829609</v>
      </c>
      <c r="AK181" s="274">
        <v>8.1854206295234058E-2</v>
      </c>
      <c r="AL181" s="163">
        <v>0.73979020266829609</v>
      </c>
      <c r="AM181" s="164"/>
      <c r="AN181" s="164"/>
      <c r="AO181" s="164"/>
      <c r="AP181" s="164"/>
      <c r="AQ181" s="163">
        <v>5.5215530127567024E-4</v>
      </c>
      <c r="AR181" s="163">
        <v>4.9903248803340452E-3</v>
      </c>
      <c r="AS181" s="248">
        <v>5.5215530127567024E-4</v>
      </c>
      <c r="AT181" s="248">
        <v>4.9903248803340452E-3</v>
      </c>
      <c r="AU181" s="164"/>
      <c r="AV181" s="164"/>
      <c r="AW181" s="164"/>
      <c r="AX181" s="164"/>
      <c r="AY181" s="164"/>
      <c r="AZ181" s="164"/>
      <c r="BA181" s="164"/>
      <c r="BB181" s="164"/>
      <c r="BC181" s="164"/>
      <c r="BD181" s="164"/>
      <c r="BE181" s="162" t="s">
        <v>334</v>
      </c>
      <c r="BF181" s="162" t="s">
        <v>344</v>
      </c>
      <c r="BG181" s="166">
        <v>34455</v>
      </c>
      <c r="BH181" s="162" t="s">
        <v>342</v>
      </c>
      <c r="BI181" s="162" t="s">
        <v>343</v>
      </c>
      <c r="BJ181" s="172">
        <v>38139</v>
      </c>
      <c r="BK181" s="162" t="s">
        <v>364</v>
      </c>
      <c r="BL181" s="162" t="s">
        <v>370</v>
      </c>
      <c r="BM181" s="172">
        <v>39083</v>
      </c>
      <c r="BN181" s="162" t="s">
        <v>334</v>
      </c>
      <c r="BO181" s="162" t="s">
        <v>362</v>
      </c>
      <c r="BP181" s="172">
        <v>39783</v>
      </c>
      <c r="BQ181" s="162" t="s">
        <v>336</v>
      </c>
      <c r="BR181" s="162" t="s">
        <v>336</v>
      </c>
      <c r="BS181" s="164"/>
      <c r="BT181" s="162" t="s">
        <v>336</v>
      </c>
      <c r="BU181" s="162" t="s">
        <v>336</v>
      </c>
      <c r="BV181" s="164"/>
      <c r="BW181" s="162" t="s">
        <v>336</v>
      </c>
      <c r="BX181" s="162" t="s">
        <v>336</v>
      </c>
      <c r="BY181" s="164"/>
      <c r="BZ181" s="162" t="s">
        <v>336</v>
      </c>
      <c r="CA181" s="162" t="s">
        <v>336</v>
      </c>
      <c r="CB181" s="164"/>
      <c r="CC181" s="162" t="s">
        <v>336</v>
      </c>
      <c r="CD181" s="162" t="s">
        <v>336</v>
      </c>
      <c r="CE181" s="164"/>
      <c r="CF181" s="162" t="s">
        <v>336</v>
      </c>
      <c r="CG181" s="162" t="s">
        <v>336</v>
      </c>
      <c r="CH181" s="164"/>
      <c r="CI181" s="162" t="s">
        <v>336</v>
      </c>
      <c r="CJ181" s="162" t="s">
        <v>336</v>
      </c>
      <c r="CK181" s="164"/>
      <c r="CL181" s="162" t="s">
        <v>336</v>
      </c>
      <c r="CM181" s="162" t="s">
        <v>336</v>
      </c>
      <c r="CN181" s="164"/>
      <c r="CS181" s="46"/>
      <c r="CT181" s="46"/>
      <c r="CY181" s="46"/>
      <c r="CZ181" s="46"/>
      <c r="DE181" s="46"/>
      <c r="DF181" s="46"/>
    </row>
    <row r="182" spans="1:188">
      <c r="A182" s="162" t="s">
        <v>326</v>
      </c>
      <c r="B182" s="163">
        <v>1295</v>
      </c>
      <c r="C182" s="162" t="s">
        <v>154</v>
      </c>
      <c r="D182" s="162" t="s">
        <v>578</v>
      </c>
      <c r="E182" s="162" t="s">
        <v>26</v>
      </c>
      <c r="F182" s="162" t="s">
        <v>339</v>
      </c>
      <c r="G182" s="162" t="s">
        <v>330</v>
      </c>
      <c r="H182" s="162" t="s">
        <v>340</v>
      </c>
      <c r="I182" s="163">
        <v>77</v>
      </c>
      <c r="J182" s="163">
        <v>782</v>
      </c>
      <c r="K182" s="163">
        <v>10.155844155844155</v>
      </c>
      <c r="L182" s="162" t="s">
        <v>351</v>
      </c>
      <c r="M182" s="164"/>
      <c r="N182" s="164"/>
      <c r="O182" s="164"/>
      <c r="P182" s="164"/>
      <c r="Q182" s="164"/>
      <c r="R182" s="164"/>
      <c r="S182" s="165">
        <v>8.0000000000000007E-5</v>
      </c>
      <c r="T182" s="165">
        <v>8.1246753246753251E-4</v>
      </c>
      <c r="U182" s="165">
        <v>8.0000000000000007E-5</v>
      </c>
      <c r="V182" s="165">
        <v>8.1246753246753251E-4</v>
      </c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  <c r="AH182" s="164"/>
      <c r="AI182" s="163">
        <v>3.7999999999999997E-4</v>
      </c>
      <c r="AJ182" s="163">
        <v>3.8592207792207786E-3</v>
      </c>
      <c r="AK182" s="274">
        <v>3.7999999999999997E-4</v>
      </c>
      <c r="AL182" s="163">
        <v>3.8592207792207786E-3</v>
      </c>
      <c r="AM182" s="164"/>
      <c r="AN182" s="164"/>
      <c r="AO182" s="164"/>
      <c r="AP182" s="164"/>
      <c r="AQ182" s="163">
        <v>5.6666666666666671E-4</v>
      </c>
      <c r="AR182" s="163">
        <v>5.7549783549783549E-3</v>
      </c>
      <c r="AS182" s="248">
        <v>5.6666666666666671E-4</v>
      </c>
      <c r="AT182" s="248">
        <v>5.7549783549783549E-3</v>
      </c>
      <c r="AU182" s="164"/>
      <c r="AV182" s="164"/>
      <c r="AW182" s="164"/>
      <c r="AX182" s="164"/>
      <c r="AY182" s="164"/>
      <c r="AZ182" s="164"/>
      <c r="BA182" s="164"/>
      <c r="BB182" s="164"/>
      <c r="BC182" s="164"/>
      <c r="BD182" s="164"/>
      <c r="BE182" s="162" t="s">
        <v>334</v>
      </c>
      <c r="BF182" s="162" t="s">
        <v>358</v>
      </c>
      <c r="BG182" s="166">
        <v>33543</v>
      </c>
      <c r="BH182" s="162" t="s">
        <v>336</v>
      </c>
      <c r="BI182" s="162" t="s">
        <v>336</v>
      </c>
      <c r="BJ182" s="167"/>
      <c r="BK182" s="162" t="s">
        <v>336</v>
      </c>
      <c r="BL182" s="162" t="s">
        <v>336</v>
      </c>
      <c r="BM182" s="164"/>
      <c r="BN182" s="162" t="s">
        <v>336</v>
      </c>
      <c r="BO182" s="162" t="s">
        <v>336</v>
      </c>
      <c r="BP182" s="164"/>
      <c r="BQ182" s="162" t="s">
        <v>336</v>
      </c>
      <c r="BR182" s="162" t="s">
        <v>336</v>
      </c>
      <c r="BS182" s="164"/>
      <c r="BT182" s="162" t="s">
        <v>336</v>
      </c>
      <c r="BU182" s="162" t="s">
        <v>336</v>
      </c>
      <c r="BV182" s="164"/>
      <c r="BW182" s="162" t="s">
        <v>336</v>
      </c>
      <c r="BX182" s="162" t="s">
        <v>336</v>
      </c>
      <c r="BY182" s="164"/>
      <c r="BZ182" s="162" t="s">
        <v>336</v>
      </c>
      <c r="CA182" s="162" t="s">
        <v>336</v>
      </c>
      <c r="CB182" s="164"/>
      <c r="CC182" s="162" t="s">
        <v>336</v>
      </c>
      <c r="CD182" s="162" t="s">
        <v>336</v>
      </c>
      <c r="CE182" s="164"/>
      <c r="CF182" s="162" t="s">
        <v>336</v>
      </c>
      <c r="CG182" s="162" t="s">
        <v>336</v>
      </c>
      <c r="CH182" s="164"/>
      <c r="CI182" s="162" t="s">
        <v>336</v>
      </c>
      <c r="CJ182" s="162" t="s">
        <v>336</v>
      </c>
      <c r="CK182" s="164"/>
      <c r="CL182" s="162" t="s">
        <v>336</v>
      </c>
      <c r="CM182" s="162" t="s">
        <v>336</v>
      </c>
      <c r="CN182" s="164"/>
      <c r="CO182" s="164"/>
      <c r="CP182" s="164"/>
    </row>
    <row r="183" spans="1:188">
      <c r="A183" s="162" t="s">
        <v>326</v>
      </c>
      <c r="B183" s="163">
        <v>6098</v>
      </c>
      <c r="C183" s="162" t="s">
        <v>717</v>
      </c>
      <c r="D183" s="162" t="s">
        <v>718</v>
      </c>
      <c r="E183" s="162" t="s">
        <v>338</v>
      </c>
      <c r="F183" s="162" t="s">
        <v>338</v>
      </c>
      <c r="G183" s="162" t="s">
        <v>330</v>
      </c>
      <c r="H183" s="162" t="s">
        <v>340</v>
      </c>
      <c r="I183" s="163">
        <v>495</v>
      </c>
      <c r="J183" s="163">
        <v>5309</v>
      </c>
      <c r="K183" s="163">
        <v>10.725252525252525</v>
      </c>
      <c r="L183" s="162" t="s">
        <v>341</v>
      </c>
      <c r="M183" s="167"/>
      <c r="N183" s="167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7"/>
      <c r="Z183" s="167"/>
      <c r="AA183" s="164"/>
      <c r="AB183" s="164"/>
      <c r="AC183" s="167"/>
      <c r="AD183" s="167"/>
      <c r="AE183" s="164"/>
      <c r="AF183" s="164"/>
      <c r="AG183" s="167"/>
      <c r="AH183" s="167"/>
      <c r="AI183" s="165">
        <v>1.8333333333333333E-3</v>
      </c>
      <c r="AJ183" s="165">
        <v>1.9662962962962962E-2</v>
      </c>
      <c r="AK183" s="274">
        <v>1.8333333333333333E-3</v>
      </c>
      <c r="AL183" s="163">
        <v>1.9662962962962962E-2</v>
      </c>
      <c r="AM183" s="164"/>
      <c r="AN183" s="164"/>
      <c r="AO183" s="167"/>
      <c r="AP183" s="167"/>
      <c r="AQ183" s="165">
        <v>5.6999999999999998E-4</v>
      </c>
      <c r="AR183" s="165">
        <v>6.1133939393939393E-3</v>
      </c>
      <c r="AS183" s="248">
        <v>5.6999999999999998E-4</v>
      </c>
      <c r="AT183" s="248">
        <v>6.1133939393939393E-3</v>
      </c>
      <c r="AU183" s="167"/>
      <c r="AV183" s="167"/>
      <c r="AW183" s="164"/>
      <c r="AX183" s="164"/>
      <c r="AY183" s="164"/>
      <c r="AZ183" s="164"/>
      <c r="BA183" s="164"/>
      <c r="BB183" s="164"/>
      <c r="BC183" s="167"/>
      <c r="BD183" s="167"/>
      <c r="BE183" s="162" t="s">
        <v>334</v>
      </c>
      <c r="BF183" s="162" t="s">
        <v>362</v>
      </c>
      <c r="BG183" s="166">
        <v>39417</v>
      </c>
      <c r="BH183" s="162" t="s">
        <v>336</v>
      </c>
      <c r="BI183" s="162" t="s">
        <v>336</v>
      </c>
      <c r="BJ183" s="167"/>
      <c r="BK183" s="162" t="s">
        <v>336</v>
      </c>
      <c r="BL183" s="162" t="s">
        <v>336</v>
      </c>
      <c r="BM183" s="164"/>
      <c r="BN183" s="162" t="s">
        <v>336</v>
      </c>
      <c r="BO183" s="162" t="s">
        <v>336</v>
      </c>
      <c r="BP183" s="164"/>
      <c r="BQ183" s="162" t="s">
        <v>336</v>
      </c>
      <c r="BR183" s="162" t="s">
        <v>336</v>
      </c>
      <c r="BS183" s="164"/>
      <c r="BT183" s="162" t="s">
        <v>336</v>
      </c>
      <c r="BU183" s="162" t="s">
        <v>336</v>
      </c>
      <c r="BV183" s="164"/>
      <c r="BW183" s="162" t="s">
        <v>336</v>
      </c>
      <c r="BX183" s="162" t="s">
        <v>336</v>
      </c>
      <c r="BY183" s="164"/>
      <c r="BZ183" s="162" t="s">
        <v>336</v>
      </c>
      <c r="CA183" s="162" t="s">
        <v>336</v>
      </c>
      <c r="CB183" s="164"/>
      <c r="CC183" s="162" t="s">
        <v>336</v>
      </c>
      <c r="CD183" s="162" t="s">
        <v>336</v>
      </c>
      <c r="CE183" s="164"/>
      <c r="CF183" s="162" t="s">
        <v>336</v>
      </c>
      <c r="CG183" s="162" t="s">
        <v>336</v>
      </c>
      <c r="CH183" s="164"/>
      <c r="CI183" s="162" t="s">
        <v>336</v>
      </c>
      <c r="CJ183" s="162" t="s">
        <v>336</v>
      </c>
      <c r="CK183" s="164"/>
      <c r="CL183" s="162" t="s">
        <v>336</v>
      </c>
      <c r="CM183" s="162" t="s">
        <v>336</v>
      </c>
      <c r="CN183" s="164"/>
      <c r="CQ183" s="164"/>
      <c r="CR183" s="164"/>
      <c r="CS183" s="168"/>
      <c r="CT183" s="168"/>
      <c r="CU183" s="164"/>
      <c r="CV183" s="164"/>
      <c r="CW183" s="164"/>
      <c r="CX183" s="164"/>
      <c r="CY183" s="168"/>
      <c r="CZ183" s="168"/>
      <c r="DA183" s="164"/>
      <c r="DB183" s="164"/>
      <c r="DC183" s="164"/>
      <c r="DD183" s="164"/>
      <c r="DE183" s="168"/>
      <c r="DF183" s="168"/>
      <c r="DG183" s="164"/>
      <c r="DH183" s="164"/>
      <c r="DI183" s="170"/>
      <c r="DJ183" s="170"/>
      <c r="DK183" s="164"/>
      <c r="DL183" s="164"/>
      <c r="DM183" s="164"/>
      <c r="DN183" s="164"/>
      <c r="DO183" s="164"/>
      <c r="DP183" s="164"/>
      <c r="DQ183" s="168"/>
      <c r="DR183" s="168"/>
      <c r="DS183" s="164"/>
      <c r="DT183" s="164"/>
      <c r="DU183" s="169"/>
      <c r="DV183" s="169"/>
      <c r="DW183" s="164"/>
      <c r="DX183" s="169"/>
      <c r="DY183" s="169"/>
      <c r="DZ183" s="164"/>
      <c r="EA183" s="169"/>
      <c r="EB183" s="169"/>
      <c r="EC183" s="164"/>
      <c r="ED183" s="169"/>
      <c r="EE183" s="169"/>
      <c r="EF183" s="164"/>
      <c r="EG183" s="169"/>
      <c r="EH183" s="169"/>
      <c r="EI183" s="164"/>
      <c r="EJ183" s="169"/>
      <c r="EK183" s="169"/>
      <c r="EL183" s="164"/>
      <c r="EM183" s="169"/>
      <c r="EN183" s="169"/>
      <c r="EO183" s="164"/>
      <c r="EP183" s="169"/>
      <c r="EQ183" s="169"/>
      <c r="ER183" s="164"/>
      <c r="ES183" s="169"/>
      <c r="ET183" s="169"/>
      <c r="EU183" s="164"/>
      <c r="EV183" s="169"/>
      <c r="EW183" s="169"/>
      <c r="EX183" s="164"/>
      <c r="EY183" s="169"/>
      <c r="EZ183" s="169"/>
      <c r="FA183" s="164"/>
      <c r="FB183" s="169"/>
      <c r="FC183" s="169"/>
      <c r="FD183" s="164"/>
    </row>
    <row r="184" spans="1:188">
      <c r="A184" s="162" t="s">
        <v>326</v>
      </c>
      <c r="B184" s="163">
        <v>887</v>
      </c>
      <c r="C184" s="162" t="s">
        <v>612</v>
      </c>
      <c r="D184" s="162" t="s">
        <v>337</v>
      </c>
      <c r="E184" s="162" t="s">
        <v>339</v>
      </c>
      <c r="F184" s="162" t="s">
        <v>339</v>
      </c>
      <c r="G184" s="162" t="s">
        <v>330</v>
      </c>
      <c r="H184" s="162" t="s">
        <v>350</v>
      </c>
      <c r="I184" s="163">
        <v>183.3</v>
      </c>
      <c r="J184" s="163">
        <v>1800</v>
      </c>
      <c r="K184" s="163">
        <v>9.8199672667757767</v>
      </c>
      <c r="L184" s="162" t="s">
        <v>341</v>
      </c>
      <c r="M184" s="163">
        <v>1.7312869364181256E-3</v>
      </c>
      <c r="N184" s="163">
        <v>5.0548856912142285E-3</v>
      </c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3">
        <v>7.4666666666666661E-5</v>
      </c>
      <c r="Z184" s="163">
        <v>7.3322422258592461E-4</v>
      </c>
      <c r="AA184" s="164"/>
      <c r="AB184" s="164"/>
      <c r="AC184" s="163">
        <v>7.4666666666666661E-5</v>
      </c>
      <c r="AD184" s="163">
        <v>7.3322422258592461E-4</v>
      </c>
      <c r="AE184" s="163">
        <v>6.4118121105163678E-4</v>
      </c>
      <c r="AF184" s="163">
        <v>6.296378504598724E-3</v>
      </c>
      <c r="AG184" s="164"/>
      <c r="AH184" s="164"/>
      <c r="AI184" s="164"/>
      <c r="AJ184" s="164"/>
      <c r="AK184" s="274">
        <v>6.4118121105163678E-4</v>
      </c>
      <c r="AL184" s="163">
        <v>6.296378504598724E-3</v>
      </c>
      <c r="AM184" s="163">
        <v>5.756697485734039E-4</v>
      </c>
      <c r="AN184" s="163">
        <v>5.6530580874638676E-3</v>
      </c>
      <c r="AO184" s="164"/>
      <c r="AP184" s="164"/>
      <c r="AQ184" s="164"/>
      <c r="AR184" s="164"/>
      <c r="AS184" s="248">
        <v>5.756697485734039E-4</v>
      </c>
      <c r="AT184" s="248">
        <v>5.6530580874638676E-3</v>
      </c>
      <c r="AU184" s="163">
        <v>0.58319999999999994</v>
      </c>
      <c r="AV184" s="163">
        <v>5.7270049099836324</v>
      </c>
      <c r="AW184" s="164"/>
      <c r="AX184" s="164"/>
      <c r="AY184" s="164"/>
      <c r="AZ184" s="164"/>
      <c r="BA184" s="164"/>
      <c r="BB184" s="164"/>
      <c r="BC184" s="163">
        <v>0.58319999999999994</v>
      </c>
      <c r="BD184" s="163">
        <v>5.7270049099836324</v>
      </c>
      <c r="BE184" s="162" t="s">
        <v>364</v>
      </c>
      <c r="BF184" s="162" t="s">
        <v>370</v>
      </c>
      <c r="BG184" s="166">
        <v>39995</v>
      </c>
      <c r="BH184" s="162" t="s">
        <v>334</v>
      </c>
      <c r="BI184" s="162" t="s">
        <v>344</v>
      </c>
      <c r="BJ184" s="166">
        <v>25934</v>
      </c>
      <c r="BK184" s="162" t="s">
        <v>336</v>
      </c>
      <c r="BL184" s="162" t="s">
        <v>336</v>
      </c>
      <c r="BM184" s="167"/>
      <c r="BN184" s="162" t="s">
        <v>336</v>
      </c>
      <c r="BO184" s="162" t="s">
        <v>336</v>
      </c>
      <c r="BP184" s="167"/>
      <c r="BQ184" s="162" t="s">
        <v>336</v>
      </c>
      <c r="BR184" s="162" t="s">
        <v>336</v>
      </c>
      <c r="BS184" s="167"/>
      <c r="BT184" s="162" t="s">
        <v>336</v>
      </c>
      <c r="BU184" s="162" t="s">
        <v>336</v>
      </c>
      <c r="BV184" s="164"/>
      <c r="BW184" s="162" t="s">
        <v>336</v>
      </c>
      <c r="BX184" s="162" t="s">
        <v>336</v>
      </c>
      <c r="BY184" s="164"/>
      <c r="BZ184" s="162" t="s">
        <v>336</v>
      </c>
      <c r="CA184" s="162" t="s">
        <v>336</v>
      </c>
      <c r="CB184" s="164"/>
      <c r="CC184" s="162" t="s">
        <v>336</v>
      </c>
      <c r="CD184" s="162" t="s">
        <v>336</v>
      </c>
      <c r="CE184" s="164"/>
      <c r="CF184" s="162" t="s">
        <v>336</v>
      </c>
      <c r="CG184" s="162" t="s">
        <v>336</v>
      </c>
      <c r="CH184" s="164"/>
      <c r="CI184" s="162" t="s">
        <v>336</v>
      </c>
      <c r="CJ184" s="162" t="s">
        <v>336</v>
      </c>
      <c r="CK184" s="164"/>
      <c r="CL184" s="162" t="s">
        <v>336</v>
      </c>
      <c r="CM184" s="162" t="s">
        <v>336</v>
      </c>
      <c r="CN184" s="164"/>
      <c r="CS184" s="46"/>
      <c r="CT184" s="46"/>
      <c r="CY184" s="46"/>
      <c r="CZ184" s="46"/>
      <c r="DE184" s="46"/>
      <c r="DF184" s="46"/>
      <c r="DU184" s="46"/>
      <c r="DV184" s="46"/>
      <c r="DW184" s="46"/>
      <c r="DX184" s="46"/>
      <c r="DY184" s="46"/>
      <c r="EA184" s="46"/>
      <c r="EB184" s="46"/>
      <c r="ED184" s="46"/>
      <c r="EE184" s="46"/>
      <c r="EG184" s="46"/>
      <c r="EH184" s="46"/>
      <c r="EJ184" s="46"/>
      <c r="EK184" s="46"/>
      <c r="EM184" s="46"/>
      <c r="EN184" s="46"/>
      <c r="EP184" s="46"/>
      <c r="EQ184" s="46"/>
      <c r="ES184" s="46"/>
      <c r="ET184" s="46"/>
      <c r="EV184" s="46"/>
      <c r="EW184" s="46"/>
      <c r="EY184" s="46"/>
      <c r="EZ184" s="46"/>
      <c r="FB184" s="46"/>
      <c r="FC184" s="46"/>
    </row>
    <row r="185" spans="1:188">
      <c r="A185" s="162" t="s">
        <v>326</v>
      </c>
      <c r="B185" s="163">
        <v>50888</v>
      </c>
      <c r="C185" s="162" t="s">
        <v>221</v>
      </c>
      <c r="D185" s="162" t="s">
        <v>399</v>
      </c>
      <c r="E185" s="162" t="s">
        <v>487</v>
      </c>
      <c r="F185" s="162" t="s">
        <v>27</v>
      </c>
      <c r="G185" s="162" t="s">
        <v>356</v>
      </c>
      <c r="H185" s="162" t="s">
        <v>356</v>
      </c>
      <c r="I185" s="163">
        <v>121</v>
      </c>
      <c r="J185" s="163">
        <v>1146</v>
      </c>
      <c r="K185" s="163">
        <v>9.4710743801652892</v>
      </c>
      <c r="L185" s="162" t="s">
        <v>422</v>
      </c>
      <c r="M185" s="163">
        <v>2.158890395623192E-2</v>
      </c>
      <c r="N185" s="163">
        <v>9.5487082552287803E-3</v>
      </c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3">
        <v>5.8133333333333333E-6</v>
      </c>
      <c r="Z185" s="163">
        <v>5.5058512396694214E-5</v>
      </c>
      <c r="AA185" s="164"/>
      <c r="AB185" s="164"/>
      <c r="AC185" s="163">
        <v>5.8133333333333333E-6</v>
      </c>
      <c r="AD185" s="163">
        <v>5.5058512396694214E-5</v>
      </c>
      <c r="AE185" s="163">
        <v>2.6313191992352616E-2</v>
      </c>
      <c r="AF185" s="163">
        <v>0.24921419853914131</v>
      </c>
      <c r="AG185" s="164"/>
      <c r="AH185" s="164"/>
      <c r="AI185" s="167"/>
      <c r="AJ185" s="167"/>
      <c r="AK185" s="274">
        <v>2.6313191992352616E-2</v>
      </c>
      <c r="AL185" s="163">
        <v>0.24921419853914131</v>
      </c>
      <c r="AM185" s="163">
        <v>5.8281833672884406E-4</v>
      </c>
      <c r="AN185" s="163">
        <v>5.5199158172831017E-3</v>
      </c>
      <c r="AO185" s="164"/>
      <c r="AP185" s="164"/>
      <c r="AQ185" s="167"/>
      <c r="AR185" s="167"/>
      <c r="AS185" s="248">
        <v>5.8281833672884406E-4</v>
      </c>
      <c r="AT185" s="248">
        <v>5.5199158172831017E-3</v>
      </c>
      <c r="AU185" s="164"/>
      <c r="AV185" s="164"/>
      <c r="AW185" s="163">
        <v>0.1235357720062057</v>
      </c>
      <c r="AX185" s="163">
        <v>1.1700164852819153</v>
      </c>
      <c r="AY185" s="164"/>
      <c r="AZ185" s="164"/>
      <c r="BA185" s="164"/>
      <c r="BB185" s="164"/>
      <c r="BC185" s="163">
        <v>0.1235357720062057</v>
      </c>
      <c r="BD185" s="163">
        <v>1.1700164852819153</v>
      </c>
      <c r="BE185" s="162" t="s">
        <v>342</v>
      </c>
      <c r="BF185" s="162" t="s">
        <v>357</v>
      </c>
      <c r="BG185" s="166">
        <v>34912</v>
      </c>
      <c r="BH185" s="162" t="s">
        <v>334</v>
      </c>
      <c r="BI185" s="162" t="s">
        <v>362</v>
      </c>
      <c r="BJ185" s="166">
        <v>34912</v>
      </c>
      <c r="BK185" s="162" t="s">
        <v>336</v>
      </c>
      <c r="BL185" s="162" t="s">
        <v>336</v>
      </c>
      <c r="BM185" s="164"/>
      <c r="BN185" s="162" t="s">
        <v>336</v>
      </c>
      <c r="BO185" s="162" t="s">
        <v>336</v>
      </c>
      <c r="BP185" s="164"/>
      <c r="BQ185" s="162" t="s">
        <v>336</v>
      </c>
      <c r="BR185" s="162" t="s">
        <v>336</v>
      </c>
      <c r="BS185" s="164"/>
      <c r="BT185" s="162" t="s">
        <v>336</v>
      </c>
      <c r="BU185" s="162" t="s">
        <v>336</v>
      </c>
      <c r="BV185" s="164"/>
      <c r="BW185" s="162" t="s">
        <v>336</v>
      </c>
      <c r="BX185" s="162" t="s">
        <v>336</v>
      </c>
      <c r="BY185" s="164"/>
      <c r="BZ185" s="162" t="s">
        <v>336</v>
      </c>
      <c r="CA185" s="162" t="s">
        <v>336</v>
      </c>
      <c r="CB185" s="164"/>
      <c r="CC185" s="162" t="s">
        <v>336</v>
      </c>
      <c r="CD185" s="162" t="s">
        <v>336</v>
      </c>
      <c r="CE185" s="164"/>
      <c r="CF185" s="162" t="s">
        <v>336</v>
      </c>
      <c r="CG185" s="162" t="s">
        <v>336</v>
      </c>
      <c r="CH185" s="164"/>
      <c r="CI185" s="162" t="s">
        <v>336</v>
      </c>
      <c r="CJ185" s="162" t="s">
        <v>336</v>
      </c>
      <c r="CK185" s="164"/>
      <c r="CL185" s="162" t="s">
        <v>336</v>
      </c>
      <c r="CM185" s="162" t="s">
        <v>336</v>
      </c>
      <c r="CN185" s="164"/>
    </row>
    <row r="186" spans="1:188">
      <c r="A186" s="162" t="s">
        <v>326</v>
      </c>
      <c r="B186" s="163">
        <v>50974</v>
      </c>
      <c r="C186" s="162" t="s">
        <v>642</v>
      </c>
      <c r="D186" s="162" t="s">
        <v>399</v>
      </c>
      <c r="E186" s="162" t="s">
        <v>405</v>
      </c>
      <c r="F186" s="162" t="s">
        <v>643</v>
      </c>
      <c r="G186" s="162" t="s">
        <v>356</v>
      </c>
      <c r="H186" s="162" t="s">
        <v>356</v>
      </c>
      <c r="I186" s="163">
        <v>48.5</v>
      </c>
      <c r="J186" s="163">
        <v>650</v>
      </c>
      <c r="K186" s="163">
        <v>13.402061855670103</v>
      </c>
      <c r="L186" s="162" t="s">
        <v>422</v>
      </c>
      <c r="M186" s="165">
        <v>0.15666324746085439</v>
      </c>
      <c r="N186" s="165">
        <v>2.4961099871779312E-2</v>
      </c>
      <c r="O186" s="164"/>
      <c r="P186" s="164"/>
      <c r="Q186" s="164"/>
      <c r="R186" s="164"/>
      <c r="S186" s="167"/>
      <c r="T186" s="167"/>
      <c r="U186" s="167"/>
      <c r="V186" s="167"/>
      <c r="W186" s="164"/>
      <c r="X186" s="164"/>
      <c r="Y186" s="165">
        <v>1.4333333333333333E-3</v>
      </c>
      <c r="Z186" s="165">
        <v>1.8470790378006873E-2</v>
      </c>
      <c r="AA186" s="164"/>
      <c r="AB186" s="164"/>
      <c r="AC186" s="165">
        <v>1.4333333333333333E-3</v>
      </c>
      <c r="AD186" s="165">
        <v>1.8470790378006873E-2</v>
      </c>
      <c r="AE186" s="165">
        <v>0.15343100669337703</v>
      </c>
      <c r="AF186" s="165">
        <v>1.9772036945022813</v>
      </c>
      <c r="AG186" s="164"/>
      <c r="AH186" s="164"/>
      <c r="AI186" s="167"/>
      <c r="AJ186" s="167"/>
      <c r="AK186" s="274">
        <v>0.15343100669337703</v>
      </c>
      <c r="AL186" s="163">
        <v>1.9772036945022813</v>
      </c>
      <c r="AM186" s="165">
        <v>0.10349454840517293</v>
      </c>
      <c r="AN186" s="165">
        <v>1.3336926340872801</v>
      </c>
      <c r="AO186" s="164"/>
      <c r="AP186" s="164"/>
      <c r="AQ186" s="163">
        <v>5.9999999999999995E-4</v>
      </c>
      <c r="AR186" s="163">
        <v>7.7319587628865974E-3</v>
      </c>
      <c r="AS186" s="248">
        <v>5.9999999999999995E-4</v>
      </c>
      <c r="AT186" s="248">
        <v>7.7319587628865974E-3</v>
      </c>
      <c r="AU186" s="164"/>
      <c r="AV186" s="164"/>
      <c r="AW186" s="165">
        <v>0.73514031026978532</v>
      </c>
      <c r="AX186" s="165">
        <v>9.4734576065693989</v>
      </c>
      <c r="AY186" s="164"/>
      <c r="AZ186" s="164"/>
      <c r="BA186" s="164"/>
      <c r="BB186" s="164"/>
      <c r="BC186" s="165">
        <v>0.73514031026978532</v>
      </c>
      <c r="BD186" s="165">
        <v>9.4734576065693989</v>
      </c>
      <c r="BE186" s="162" t="s">
        <v>342</v>
      </c>
      <c r="BF186" s="162" t="s">
        <v>357</v>
      </c>
      <c r="BG186" s="166">
        <v>36312</v>
      </c>
      <c r="BH186" s="162" t="s">
        <v>342</v>
      </c>
      <c r="BI186" s="162" t="s">
        <v>357</v>
      </c>
      <c r="BJ186" s="166">
        <v>36312</v>
      </c>
      <c r="BK186" s="162" t="s">
        <v>334</v>
      </c>
      <c r="BL186" s="162" t="s">
        <v>362</v>
      </c>
      <c r="BM186" s="172">
        <v>34121</v>
      </c>
      <c r="BN186" s="162" t="s">
        <v>334</v>
      </c>
      <c r="BO186" s="162" t="s">
        <v>362</v>
      </c>
      <c r="BP186" s="172">
        <v>34121</v>
      </c>
      <c r="BQ186" s="162" t="s">
        <v>345</v>
      </c>
      <c r="BR186" s="162" t="s">
        <v>371</v>
      </c>
      <c r="BS186" s="172">
        <v>34121</v>
      </c>
      <c r="BT186" s="162" t="s">
        <v>345</v>
      </c>
      <c r="BU186" s="162" t="s">
        <v>371</v>
      </c>
      <c r="BV186" s="172">
        <v>34121</v>
      </c>
      <c r="BW186" s="162" t="s">
        <v>336</v>
      </c>
      <c r="BX186" s="162" t="s">
        <v>336</v>
      </c>
      <c r="BY186" s="164"/>
      <c r="BZ186" s="162" t="s">
        <v>336</v>
      </c>
      <c r="CA186" s="162" t="s">
        <v>336</v>
      </c>
      <c r="CB186" s="164"/>
      <c r="CC186" s="162" t="s">
        <v>336</v>
      </c>
      <c r="CD186" s="162" t="s">
        <v>336</v>
      </c>
      <c r="CE186" s="164"/>
      <c r="CF186" s="162" t="s">
        <v>336</v>
      </c>
      <c r="CG186" s="162" t="s">
        <v>336</v>
      </c>
      <c r="CH186" s="164"/>
      <c r="CI186" s="162" t="s">
        <v>336</v>
      </c>
      <c r="CJ186" s="162" t="s">
        <v>336</v>
      </c>
      <c r="CK186" s="164"/>
      <c r="CL186" s="162" t="s">
        <v>336</v>
      </c>
      <c r="CM186" s="162" t="s">
        <v>336</v>
      </c>
      <c r="CN186" s="164"/>
      <c r="CO186" s="164"/>
      <c r="CP186" s="164"/>
      <c r="CQ186" s="164"/>
      <c r="CR186" s="164"/>
      <c r="CS186" s="168"/>
      <c r="CT186" s="168"/>
      <c r="CU186" s="164"/>
      <c r="CV186" s="164"/>
      <c r="CW186" s="164"/>
      <c r="CX186" s="164"/>
      <c r="CY186" s="168"/>
      <c r="CZ186" s="168"/>
      <c r="DA186" s="164"/>
      <c r="DB186" s="164"/>
      <c r="DC186" s="164"/>
      <c r="DD186" s="164"/>
      <c r="DE186" s="168"/>
      <c r="DF186" s="168"/>
      <c r="DG186" s="164"/>
      <c r="DH186" s="164"/>
      <c r="DI186" s="164"/>
      <c r="DJ186" s="164"/>
      <c r="DK186" s="164"/>
      <c r="DL186" s="164"/>
      <c r="DM186" s="164"/>
      <c r="DN186" s="164"/>
      <c r="DO186" s="164"/>
      <c r="DP186" s="164"/>
      <c r="DQ186" s="164"/>
      <c r="DR186" s="164"/>
      <c r="DS186" s="164"/>
      <c r="DT186" s="164"/>
      <c r="DU186" s="169"/>
      <c r="DV186" s="169"/>
      <c r="DW186" s="170"/>
      <c r="DX186" s="169"/>
      <c r="DY186" s="169"/>
      <c r="DZ186" s="164"/>
      <c r="EA186" s="169"/>
      <c r="EB186" s="169"/>
      <c r="EC186" s="164"/>
      <c r="ED186" s="169"/>
      <c r="EE186" s="169"/>
      <c r="EF186" s="164"/>
      <c r="EG186" s="169"/>
      <c r="EH186" s="169"/>
      <c r="EI186" s="164"/>
      <c r="EJ186" s="169"/>
      <c r="EK186" s="169"/>
      <c r="EL186" s="164"/>
      <c r="EM186" s="169"/>
      <c r="EN186" s="169"/>
      <c r="EO186" s="164"/>
      <c r="EP186" s="169"/>
      <c r="EQ186" s="169"/>
      <c r="ER186" s="164"/>
      <c r="ES186" s="169"/>
      <c r="ET186" s="169"/>
      <c r="EU186" s="164"/>
      <c r="EV186" s="169"/>
      <c r="EW186" s="169"/>
      <c r="EX186" s="164"/>
      <c r="EY186" s="169"/>
      <c r="EZ186" s="169"/>
      <c r="FA186" s="164"/>
      <c r="FB186" s="169"/>
      <c r="FC186" s="169"/>
      <c r="FD186" s="164"/>
    </row>
    <row r="187" spans="1:188">
      <c r="A187" s="162" t="s">
        <v>326</v>
      </c>
      <c r="B187" s="163">
        <v>50974</v>
      </c>
      <c r="C187" s="162" t="s">
        <v>642</v>
      </c>
      <c r="D187" s="162" t="s">
        <v>399</v>
      </c>
      <c r="E187" s="162" t="s">
        <v>405</v>
      </c>
      <c r="F187" s="162" t="s">
        <v>644</v>
      </c>
      <c r="G187" s="162" t="s">
        <v>356</v>
      </c>
      <c r="H187" s="162" t="s">
        <v>356</v>
      </c>
      <c r="I187" s="163">
        <v>48.5</v>
      </c>
      <c r="J187" s="163">
        <v>600</v>
      </c>
      <c r="K187" s="163">
        <v>12.371134020618557</v>
      </c>
      <c r="L187" s="162" t="s">
        <v>422</v>
      </c>
      <c r="M187" s="163">
        <v>0.15666324746085439</v>
      </c>
      <c r="N187" s="163">
        <v>2.4961099871779312E-2</v>
      </c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3">
        <v>1.4333333333333333E-3</v>
      </c>
      <c r="Z187" s="163">
        <v>1.8470790378006873E-2</v>
      </c>
      <c r="AA187" s="164"/>
      <c r="AB187" s="164"/>
      <c r="AC187" s="163">
        <v>1.4333333333333333E-3</v>
      </c>
      <c r="AD187" s="163">
        <v>1.8470790378006873E-2</v>
      </c>
      <c r="AE187" s="165">
        <v>0.15343100669337703</v>
      </c>
      <c r="AF187" s="165">
        <v>1.9772036945022813</v>
      </c>
      <c r="AG187" s="167"/>
      <c r="AH187" s="167"/>
      <c r="AI187" s="164"/>
      <c r="AJ187" s="164"/>
      <c r="AK187" s="274">
        <v>0.15343100669337703</v>
      </c>
      <c r="AL187" s="163">
        <v>1.9772036945022813</v>
      </c>
      <c r="AM187" s="165">
        <v>0.10349454840517293</v>
      </c>
      <c r="AN187" s="165">
        <v>1.3336926340872801</v>
      </c>
      <c r="AO187" s="167"/>
      <c r="AP187" s="167"/>
      <c r="AQ187" s="165">
        <v>5.9999999999999995E-4</v>
      </c>
      <c r="AR187" s="165">
        <v>7.7319587628865974E-3</v>
      </c>
      <c r="AS187" s="248">
        <v>5.9999999999999995E-4</v>
      </c>
      <c r="AT187" s="248">
        <v>7.7319587628865974E-3</v>
      </c>
      <c r="AU187" s="164"/>
      <c r="AV187" s="164"/>
      <c r="AW187" s="165">
        <v>0.73514031026978532</v>
      </c>
      <c r="AX187" s="165">
        <v>9.4734576065693989</v>
      </c>
      <c r="AY187" s="164"/>
      <c r="AZ187" s="164"/>
      <c r="BA187" s="164"/>
      <c r="BB187" s="164"/>
      <c r="BC187" s="165">
        <v>0.73514031026978532</v>
      </c>
      <c r="BD187" s="165">
        <v>9.4734576065693989</v>
      </c>
      <c r="BE187" s="162" t="s">
        <v>342</v>
      </c>
      <c r="BF187" s="162" t="s">
        <v>357</v>
      </c>
      <c r="BG187" s="166">
        <v>36312</v>
      </c>
      <c r="BH187" s="162" t="s">
        <v>342</v>
      </c>
      <c r="BI187" s="162" t="s">
        <v>357</v>
      </c>
      <c r="BJ187" s="172">
        <v>36312</v>
      </c>
      <c r="BK187" s="162" t="s">
        <v>334</v>
      </c>
      <c r="BL187" s="162" t="s">
        <v>362</v>
      </c>
      <c r="BM187" s="172">
        <v>34121</v>
      </c>
      <c r="BN187" s="162" t="s">
        <v>334</v>
      </c>
      <c r="BO187" s="162" t="s">
        <v>362</v>
      </c>
      <c r="BP187" s="172">
        <v>34121</v>
      </c>
      <c r="BQ187" s="162" t="s">
        <v>345</v>
      </c>
      <c r="BR187" s="162" t="s">
        <v>371</v>
      </c>
      <c r="BS187" s="172">
        <v>34121</v>
      </c>
      <c r="BT187" s="162" t="s">
        <v>345</v>
      </c>
      <c r="BU187" s="162" t="s">
        <v>371</v>
      </c>
      <c r="BV187" s="172">
        <v>34121</v>
      </c>
      <c r="BW187" s="162" t="s">
        <v>336</v>
      </c>
      <c r="BX187" s="162" t="s">
        <v>336</v>
      </c>
      <c r="BY187" s="164"/>
      <c r="BZ187" s="162" t="s">
        <v>336</v>
      </c>
      <c r="CA187" s="162" t="s">
        <v>336</v>
      </c>
      <c r="CB187" s="164"/>
      <c r="CC187" s="162" t="s">
        <v>336</v>
      </c>
      <c r="CD187" s="162" t="s">
        <v>336</v>
      </c>
      <c r="CE187" s="164"/>
      <c r="CF187" s="162" t="s">
        <v>336</v>
      </c>
      <c r="CG187" s="162" t="s">
        <v>336</v>
      </c>
      <c r="CH187" s="164"/>
      <c r="CI187" s="162" t="s">
        <v>336</v>
      </c>
      <c r="CJ187" s="162" t="s">
        <v>336</v>
      </c>
      <c r="CK187" s="164"/>
      <c r="CL187" s="162" t="s">
        <v>336</v>
      </c>
      <c r="CM187" s="162" t="s">
        <v>336</v>
      </c>
      <c r="CN187" s="164"/>
    </row>
    <row r="188" spans="1:188">
      <c r="A188" s="162" t="s">
        <v>326</v>
      </c>
      <c r="B188" s="163">
        <v>465</v>
      </c>
      <c r="C188" s="162" t="s">
        <v>131</v>
      </c>
      <c r="D188" s="162" t="s">
        <v>454</v>
      </c>
      <c r="E188" s="162" t="s">
        <v>24</v>
      </c>
      <c r="F188" s="162" t="s">
        <v>386</v>
      </c>
      <c r="G188" s="162" t="s">
        <v>330</v>
      </c>
      <c r="H188" s="162" t="s">
        <v>600</v>
      </c>
      <c r="I188" s="163">
        <v>118</v>
      </c>
      <c r="J188" s="163">
        <v>1709.4</v>
      </c>
      <c r="K188" s="163">
        <v>14.486440677966103</v>
      </c>
      <c r="L188" s="162" t="s">
        <v>341</v>
      </c>
      <c r="M188" s="165">
        <v>2.7021289079159306E-3</v>
      </c>
      <c r="N188" s="165">
        <v>5.6381894117581467E-3</v>
      </c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5">
        <v>3.7732500000000007E-6</v>
      </c>
      <c r="Z188" s="165">
        <v>5.4660962288135604E-5</v>
      </c>
      <c r="AA188" s="164"/>
      <c r="AB188" s="164"/>
      <c r="AC188" s="165">
        <v>3.7732500000000007E-6</v>
      </c>
      <c r="AD188" s="165">
        <v>5.4660962288135604E-5</v>
      </c>
      <c r="AE188" s="165">
        <v>6.150235576976238E-3</v>
      </c>
      <c r="AF188" s="165">
        <v>8.9095022841382904E-2</v>
      </c>
      <c r="AG188" s="164"/>
      <c r="AH188" s="164"/>
      <c r="AI188" s="167"/>
      <c r="AJ188" s="167"/>
      <c r="AK188" s="274">
        <v>6.150235576976238E-3</v>
      </c>
      <c r="AL188" s="163">
        <v>8.9095022841382904E-2</v>
      </c>
      <c r="AM188" s="165">
        <v>6.2002099687003594E-4</v>
      </c>
      <c r="AN188" s="165">
        <v>8.9818973902511829E-3</v>
      </c>
      <c r="AO188" s="164"/>
      <c r="AP188" s="164"/>
      <c r="AQ188" s="167"/>
      <c r="AR188" s="167"/>
      <c r="AS188" s="248">
        <v>6.2002099687003594E-4</v>
      </c>
      <c r="AT188" s="248">
        <v>8.9818973902511829E-3</v>
      </c>
      <c r="AU188" s="165">
        <v>0.38799999999999996</v>
      </c>
      <c r="AV188" s="165">
        <v>5.6207389830508472</v>
      </c>
      <c r="AW188" s="164"/>
      <c r="AX188" s="164"/>
      <c r="AY188" s="165">
        <v>0.3697593387425</v>
      </c>
      <c r="AZ188" s="165">
        <v>5.3564967258171992</v>
      </c>
      <c r="BA188" s="164"/>
      <c r="BB188" s="164"/>
      <c r="BC188" s="165">
        <v>0.3697593387425</v>
      </c>
      <c r="BD188" s="165">
        <v>5.3564967258171992</v>
      </c>
      <c r="BE188" s="162" t="s">
        <v>345</v>
      </c>
      <c r="BF188" s="162" t="s">
        <v>535</v>
      </c>
      <c r="BG188" s="166">
        <v>34121</v>
      </c>
      <c r="BH188" s="162" t="s">
        <v>334</v>
      </c>
      <c r="BI188" s="162" t="s">
        <v>353</v>
      </c>
      <c r="BJ188" s="166">
        <v>31138</v>
      </c>
      <c r="BK188" s="162" t="s">
        <v>336</v>
      </c>
      <c r="BL188" s="162" t="s">
        <v>336</v>
      </c>
      <c r="BM188" s="164"/>
      <c r="BN188" s="162" t="s">
        <v>336</v>
      </c>
      <c r="BO188" s="162" t="s">
        <v>336</v>
      </c>
      <c r="BP188" s="164"/>
      <c r="BQ188" s="162" t="s">
        <v>336</v>
      </c>
      <c r="BR188" s="162" t="s">
        <v>336</v>
      </c>
      <c r="BS188" s="164"/>
      <c r="BT188" s="162" t="s">
        <v>336</v>
      </c>
      <c r="BU188" s="162" t="s">
        <v>336</v>
      </c>
      <c r="BV188" s="164"/>
      <c r="BW188" s="162" t="s">
        <v>336</v>
      </c>
      <c r="BX188" s="162" t="s">
        <v>336</v>
      </c>
      <c r="BY188" s="164"/>
      <c r="BZ188" s="162" t="s">
        <v>336</v>
      </c>
      <c r="CA188" s="162" t="s">
        <v>336</v>
      </c>
      <c r="CB188" s="164"/>
      <c r="CC188" s="162" t="s">
        <v>336</v>
      </c>
      <c r="CD188" s="162" t="s">
        <v>336</v>
      </c>
      <c r="CE188" s="164"/>
      <c r="CF188" s="162" t="s">
        <v>336</v>
      </c>
      <c r="CG188" s="162" t="s">
        <v>336</v>
      </c>
      <c r="CH188" s="164"/>
      <c r="CI188" s="162" t="s">
        <v>336</v>
      </c>
      <c r="CJ188" s="162" t="s">
        <v>336</v>
      </c>
      <c r="CK188" s="164"/>
      <c r="CL188" s="162" t="s">
        <v>336</v>
      </c>
      <c r="CM188" s="162" t="s">
        <v>336</v>
      </c>
      <c r="CN188" s="164"/>
    </row>
    <row r="189" spans="1:188">
      <c r="A189" s="162" t="s">
        <v>326</v>
      </c>
      <c r="B189" s="163">
        <v>469</v>
      </c>
      <c r="C189" s="162" t="s">
        <v>18</v>
      </c>
      <c r="D189" s="162" t="s">
        <v>454</v>
      </c>
      <c r="E189" s="162" t="s">
        <v>26</v>
      </c>
      <c r="F189" s="162" t="s">
        <v>339</v>
      </c>
      <c r="G189" s="162" t="s">
        <v>330</v>
      </c>
      <c r="H189" s="162" t="s">
        <v>600</v>
      </c>
      <c r="I189" s="163">
        <v>117</v>
      </c>
      <c r="J189" s="163">
        <v>1392</v>
      </c>
      <c r="K189" s="163">
        <v>11.897435897435898</v>
      </c>
      <c r="L189" s="162" t="s">
        <v>333</v>
      </c>
      <c r="M189" s="165">
        <v>8.2908941246332248E-4</v>
      </c>
      <c r="N189" s="165">
        <v>7.0234535387298444E-3</v>
      </c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5">
        <v>3.1033333333333333E-5</v>
      </c>
      <c r="Z189" s="165">
        <v>3.6921709401709405E-4</v>
      </c>
      <c r="AA189" s="164"/>
      <c r="AB189" s="164"/>
      <c r="AC189" s="165">
        <v>3.1033333333333333E-5</v>
      </c>
      <c r="AD189" s="165">
        <v>3.6921709401709405E-4</v>
      </c>
      <c r="AE189" s="165">
        <v>2.253718661946499E-4</v>
      </c>
      <c r="AF189" s="165">
        <v>2.6813473311363477E-3</v>
      </c>
      <c r="AG189" s="164"/>
      <c r="AH189" s="164"/>
      <c r="AI189" s="167"/>
      <c r="AJ189" s="167"/>
      <c r="AK189" s="274">
        <v>2.253718661946499E-4</v>
      </c>
      <c r="AL189" s="163">
        <v>2.6813473311363477E-3</v>
      </c>
      <c r="AM189" s="165">
        <v>6.3931980459414333E-4</v>
      </c>
      <c r="AN189" s="165">
        <v>7.6062663931200647E-3</v>
      </c>
      <c r="AO189" s="164"/>
      <c r="AP189" s="164"/>
      <c r="AQ189" s="167"/>
      <c r="AR189" s="167"/>
      <c r="AS189" s="248">
        <v>6.3931980459414333E-4</v>
      </c>
      <c r="AT189" s="248">
        <v>7.6062663931200647E-3</v>
      </c>
      <c r="AU189" s="165">
        <v>0.51596153846153847</v>
      </c>
      <c r="AV189" s="165">
        <v>6.1386193293885603</v>
      </c>
      <c r="AW189" s="164"/>
      <c r="AX189" s="164"/>
      <c r="AY189" s="165">
        <v>0.48371148998999997</v>
      </c>
      <c r="AZ189" s="165">
        <v>5.7549264450092306</v>
      </c>
      <c r="BA189" s="164"/>
      <c r="BB189" s="164"/>
      <c r="BC189" s="165">
        <v>0.48371148998999997</v>
      </c>
      <c r="BD189" s="165">
        <v>5.7549264450092306</v>
      </c>
      <c r="BE189" s="162" t="s">
        <v>345</v>
      </c>
      <c r="BF189" s="162" t="s">
        <v>535</v>
      </c>
      <c r="BG189" s="166">
        <v>35827</v>
      </c>
      <c r="BH189" s="162" t="s">
        <v>334</v>
      </c>
      <c r="BI189" s="162" t="s">
        <v>353</v>
      </c>
      <c r="BJ189" s="166">
        <v>32752</v>
      </c>
      <c r="BK189" s="162" t="s">
        <v>336</v>
      </c>
      <c r="BL189" s="162" t="s">
        <v>336</v>
      </c>
      <c r="BM189" s="164"/>
      <c r="BN189" s="162" t="s">
        <v>336</v>
      </c>
      <c r="BO189" s="162" t="s">
        <v>336</v>
      </c>
      <c r="BP189" s="164"/>
      <c r="BQ189" s="162" t="s">
        <v>336</v>
      </c>
      <c r="BR189" s="162" t="s">
        <v>336</v>
      </c>
      <c r="BS189" s="164"/>
      <c r="BT189" s="162" t="s">
        <v>336</v>
      </c>
      <c r="BU189" s="162" t="s">
        <v>336</v>
      </c>
      <c r="BV189" s="164"/>
      <c r="BW189" s="162" t="s">
        <v>336</v>
      </c>
      <c r="BX189" s="162" t="s">
        <v>336</v>
      </c>
      <c r="BY189" s="164"/>
      <c r="BZ189" s="162" t="s">
        <v>336</v>
      </c>
      <c r="CA189" s="162" t="s">
        <v>336</v>
      </c>
      <c r="CB189" s="164"/>
      <c r="CC189" s="162" t="s">
        <v>336</v>
      </c>
      <c r="CD189" s="162" t="s">
        <v>336</v>
      </c>
      <c r="CE189" s="164"/>
      <c r="CF189" s="162" t="s">
        <v>336</v>
      </c>
      <c r="CG189" s="162" t="s">
        <v>336</v>
      </c>
      <c r="CH189" s="164"/>
      <c r="CI189" s="162" t="s">
        <v>336</v>
      </c>
      <c r="CJ189" s="162" t="s">
        <v>336</v>
      </c>
      <c r="CK189" s="164"/>
      <c r="CL189" s="162" t="s">
        <v>336</v>
      </c>
      <c r="CM189" s="162" t="s">
        <v>336</v>
      </c>
      <c r="CN189" s="164"/>
      <c r="CQ189" s="164"/>
      <c r="CR189" s="164"/>
      <c r="CS189" s="170"/>
      <c r="CT189" s="170"/>
      <c r="CU189" s="164"/>
      <c r="CV189" s="164"/>
      <c r="CW189" s="164"/>
      <c r="CX189" s="164"/>
      <c r="CY189" s="170"/>
      <c r="CZ189" s="170"/>
      <c r="DA189" s="164"/>
      <c r="DB189" s="164"/>
      <c r="DC189" s="164"/>
      <c r="DD189" s="164"/>
      <c r="DE189" s="170"/>
      <c r="DF189" s="170"/>
      <c r="DG189" s="164"/>
      <c r="DH189" s="164"/>
      <c r="DI189" s="164"/>
      <c r="DJ189" s="164"/>
      <c r="DK189" s="164"/>
      <c r="DL189" s="164"/>
      <c r="DM189" s="164"/>
      <c r="DN189" s="164"/>
      <c r="DO189" s="164"/>
      <c r="DP189" s="164"/>
      <c r="DQ189" s="164"/>
      <c r="DR189" s="164"/>
      <c r="DS189" s="164"/>
      <c r="DT189" s="164"/>
      <c r="DU189" s="169"/>
      <c r="DV189" s="169"/>
      <c r="DW189" s="164"/>
      <c r="DX189" s="169"/>
      <c r="DY189" s="169"/>
      <c r="DZ189" s="164"/>
      <c r="EA189" s="169"/>
      <c r="EB189" s="169"/>
      <c r="EC189" s="164"/>
      <c r="ED189" s="169"/>
      <c r="EE189" s="169"/>
      <c r="EF189" s="164"/>
      <c r="EG189" s="169"/>
      <c r="EH189" s="169"/>
      <c r="EI189" s="164"/>
      <c r="EJ189" s="169"/>
      <c r="EK189" s="169"/>
      <c r="EL189" s="164"/>
      <c r="EM189" s="169"/>
      <c r="EN189" s="169"/>
      <c r="EO189" s="164"/>
      <c r="EP189" s="169"/>
      <c r="EQ189" s="169"/>
      <c r="ER189" s="164"/>
      <c r="ES189" s="169"/>
      <c r="ET189" s="169"/>
      <c r="EU189" s="164"/>
      <c r="EV189" s="169"/>
      <c r="EW189" s="169"/>
      <c r="EX189" s="164"/>
      <c r="EY189" s="169"/>
      <c r="EZ189" s="169"/>
      <c r="FA189" s="164"/>
      <c r="FB189" s="169"/>
      <c r="FC189" s="169"/>
      <c r="FD189" s="164"/>
    </row>
    <row r="190" spans="1:188">
      <c r="A190" s="162" t="s">
        <v>326</v>
      </c>
      <c r="B190" s="163">
        <v>861</v>
      </c>
      <c r="C190" s="162" t="s">
        <v>202</v>
      </c>
      <c r="D190" s="162" t="s">
        <v>337</v>
      </c>
      <c r="E190" s="162" t="s">
        <v>338</v>
      </c>
      <c r="F190" s="162" t="s">
        <v>339</v>
      </c>
      <c r="G190" s="162" t="s">
        <v>330</v>
      </c>
      <c r="H190" s="162" t="s">
        <v>340</v>
      </c>
      <c r="I190" s="163">
        <v>360</v>
      </c>
      <c r="J190" s="163">
        <v>3282</v>
      </c>
      <c r="K190" s="163">
        <v>9.1166666666666671</v>
      </c>
      <c r="L190" s="162" t="s">
        <v>341</v>
      </c>
      <c r="M190" s="163">
        <v>2.1605656912063332E-2</v>
      </c>
      <c r="N190" s="167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3">
        <v>1.1233333333333333E-4</v>
      </c>
      <c r="Z190" s="163">
        <v>1.0241055555555555E-3</v>
      </c>
      <c r="AA190" s="164"/>
      <c r="AB190" s="164"/>
      <c r="AC190" s="163">
        <v>1.1233333333333333E-4</v>
      </c>
      <c r="AD190" s="163">
        <v>1.0241055555555555E-3</v>
      </c>
      <c r="AE190" s="163">
        <v>1.5179042339366552E-3</v>
      </c>
      <c r="AF190" s="163">
        <v>1.3838226932722507E-2</v>
      </c>
      <c r="AG190" s="164"/>
      <c r="AH190" s="164"/>
      <c r="AI190" s="164"/>
      <c r="AJ190" s="164"/>
      <c r="AK190" s="274">
        <v>1.5179042339366552E-3</v>
      </c>
      <c r="AL190" s="163">
        <v>1.3838226932722507E-2</v>
      </c>
      <c r="AM190" s="163">
        <v>6.7535701803322652E-4</v>
      </c>
      <c r="AN190" s="163">
        <v>6.1570048144029155E-3</v>
      </c>
      <c r="AO190" s="164"/>
      <c r="AP190" s="164"/>
      <c r="AQ190" s="164"/>
      <c r="AR190" s="164"/>
      <c r="AS190" s="248">
        <v>6.7535701803322652E-4</v>
      </c>
      <c r="AT190" s="248">
        <v>6.1570048144029155E-3</v>
      </c>
      <c r="AU190" s="165">
        <v>8.4666666666666692E-3</v>
      </c>
      <c r="AV190" s="165">
        <v>7.71877777777778E-2</v>
      </c>
      <c r="AW190" s="167"/>
      <c r="AX190" s="167"/>
      <c r="AY190" s="164"/>
      <c r="AZ190" s="164"/>
      <c r="BA190" s="164"/>
      <c r="BB190" s="164"/>
      <c r="BC190" s="163">
        <v>8.4666666666666692E-3</v>
      </c>
      <c r="BD190" s="163">
        <v>7.71877777777778E-2</v>
      </c>
      <c r="BE190" s="162" t="s">
        <v>342</v>
      </c>
      <c r="BF190" s="162" t="s">
        <v>343</v>
      </c>
      <c r="BG190" s="166">
        <v>37712</v>
      </c>
      <c r="BH190" s="162" t="s">
        <v>334</v>
      </c>
      <c r="BI190" s="162" t="s">
        <v>344</v>
      </c>
      <c r="BJ190" s="166">
        <v>26665</v>
      </c>
      <c r="BK190" s="162" t="s">
        <v>345</v>
      </c>
      <c r="BL190" s="162" t="s">
        <v>346</v>
      </c>
      <c r="BM190" s="166">
        <v>40118</v>
      </c>
      <c r="BN190" s="162" t="s">
        <v>336</v>
      </c>
      <c r="BO190" s="162" t="s">
        <v>336</v>
      </c>
      <c r="BP190" s="167"/>
      <c r="BQ190" s="162" t="s">
        <v>336</v>
      </c>
      <c r="BR190" s="162" t="s">
        <v>336</v>
      </c>
      <c r="BS190" s="164"/>
      <c r="BT190" s="162" t="s">
        <v>336</v>
      </c>
      <c r="BU190" s="162" t="s">
        <v>336</v>
      </c>
      <c r="BV190" s="164"/>
      <c r="BW190" s="162" t="s">
        <v>336</v>
      </c>
      <c r="BX190" s="162" t="s">
        <v>336</v>
      </c>
      <c r="BY190" s="164"/>
      <c r="BZ190" s="162" t="s">
        <v>336</v>
      </c>
      <c r="CA190" s="162" t="s">
        <v>336</v>
      </c>
      <c r="CB190" s="164"/>
      <c r="CC190" s="162" t="s">
        <v>336</v>
      </c>
      <c r="CD190" s="162" t="s">
        <v>336</v>
      </c>
      <c r="CE190" s="164"/>
      <c r="CF190" s="162" t="s">
        <v>336</v>
      </c>
      <c r="CG190" s="162" t="s">
        <v>336</v>
      </c>
      <c r="CH190" s="164"/>
      <c r="CI190" s="162" t="s">
        <v>336</v>
      </c>
      <c r="CJ190" s="162" t="s">
        <v>336</v>
      </c>
      <c r="CK190" s="164"/>
      <c r="CL190" s="162" t="s">
        <v>336</v>
      </c>
      <c r="CM190" s="162" t="s">
        <v>336</v>
      </c>
      <c r="CN190" s="164"/>
      <c r="CO190" s="164"/>
      <c r="CP190" s="164"/>
      <c r="CQ190" s="176"/>
      <c r="CR190" s="176"/>
      <c r="CS190" s="177"/>
      <c r="CT190" s="177"/>
      <c r="CU190" s="176"/>
      <c r="CV190" s="176"/>
      <c r="CW190" s="176"/>
      <c r="CX190" s="176"/>
      <c r="CY190" s="177"/>
      <c r="CZ190" s="177"/>
      <c r="DA190" s="176"/>
      <c r="DB190" s="176"/>
      <c r="DC190" s="176"/>
      <c r="DD190" s="176"/>
      <c r="DE190" s="177"/>
      <c r="DF190" s="177"/>
      <c r="DG190" s="176"/>
      <c r="DH190" s="176"/>
      <c r="DI190" s="176"/>
      <c r="DJ190" s="176"/>
      <c r="DK190" s="176"/>
      <c r="DL190" s="176"/>
      <c r="DM190" s="176"/>
      <c r="DN190" s="176"/>
      <c r="DO190" s="176"/>
      <c r="DP190" s="176"/>
      <c r="DQ190" s="176"/>
      <c r="DR190" s="176"/>
      <c r="DS190" s="176"/>
      <c r="DT190" s="176"/>
      <c r="DU190" s="177"/>
      <c r="DV190" s="177"/>
      <c r="DW190" s="176"/>
      <c r="DX190" s="177"/>
      <c r="DY190" s="177"/>
      <c r="DZ190" s="176"/>
      <c r="EA190" s="177"/>
      <c r="EB190" s="177"/>
      <c r="EC190" s="176"/>
      <c r="ED190" s="177"/>
      <c r="EE190" s="177"/>
      <c r="EF190" s="176"/>
      <c r="EG190" s="177"/>
      <c r="EH190" s="177"/>
      <c r="EI190" s="176"/>
      <c r="EJ190" s="177"/>
      <c r="EK190" s="177"/>
      <c r="EL190" s="176"/>
      <c r="EM190" s="177"/>
      <c r="EN190" s="177"/>
      <c r="EO190" s="176"/>
      <c r="EP190" s="177"/>
      <c r="EQ190" s="177"/>
      <c r="ER190" s="176"/>
      <c r="ES190" s="177"/>
      <c r="ET190" s="177"/>
      <c r="EU190" s="176"/>
      <c r="EV190" s="177"/>
      <c r="EW190" s="177"/>
      <c r="EX190" s="176"/>
      <c r="EY190" s="177"/>
      <c r="EZ190" s="177"/>
      <c r="FA190" s="176"/>
      <c r="FB190" s="177"/>
      <c r="FC190" s="177"/>
      <c r="FD190" s="176"/>
      <c r="FE190" s="173"/>
      <c r="FF190" s="173"/>
      <c r="FG190" s="173"/>
      <c r="FH190" s="173"/>
      <c r="FI190" s="173"/>
      <c r="FJ190" s="173"/>
      <c r="FK190" s="173"/>
      <c r="FL190" s="173"/>
      <c r="FM190" s="173"/>
      <c r="FN190" s="173"/>
      <c r="FO190" s="173"/>
      <c r="FP190" s="173"/>
      <c r="FQ190" s="173"/>
      <c r="FR190" s="173"/>
      <c r="FS190" s="173"/>
      <c r="FT190" s="173"/>
      <c r="FU190" s="173"/>
      <c r="FV190" s="173"/>
      <c r="FW190" s="173"/>
      <c r="FX190" s="173"/>
      <c r="FY190" s="173"/>
      <c r="FZ190" s="173"/>
      <c r="GA190" s="173"/>
      <c r="GB190" s="173"/>
      <c r="GC190" s="173"/>
      <c r="GD190" s="173"/>
      <c r="GE190" s="173"/>
      <c r="GF190" s="173"/>
    </row>
    <row r="191" spans="1:188">
      <c r="A191" s="162" t="s">
        <v>326</v>
      </c>
      <c r="B191" s="163">
        <v>3954</v>
      </c>
      <c r="C191" s="162" t="s">
        <v>143</v>
      </c>
      <c r="D191" s="162" t="s">
        <v>391</v>
      </c>
      <c r="E191" s="162" t="s">
        <v>541</v>
      </c>
      <c r="F191" s="162" t="s">
        <v>339</v>
      </c>
      <c r="G191" s="162" t="s">
        <v>330</v>
      </c>
      <c r="H191" s="162" t="s">
        <v>350</v>
      </c>
      <c r="I191" s="163">
        <v>552.79999999999995</v>
      </c>
      <c r="J191" s="163">
        <v>6446</v>
      </c>
      <c r="K191" s="163">
        <v>11.660636758321274</v>
      </c>
      <c r="L191" s="162" t="s">
        <v>333</v>
      </c>
      <c r="M191" s="163">
        <v>8.4591886779048317E-2</v>
      </c>
      <c r="N191" s="163">
        <v>4.8811573327486894E-3</v>
      </c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3">
        <v>2.3800000000000001E-4</v>
      </c>
      <c r="Z191" s="163">
        <v>2.8348768828357542E-3</v>
      </c>
      <c r="AA191" s="164"/>
      <c r="AB191" s="164"/>
      <c r="AC191" s="163">
        <v>2.3800000000000001E-4</v>
      </c>
      <c r="AD191" s="163">
        <v>2.8348768828357542E-3</v>
      </c>
      <c r="AE191" s="163">
        <v>8.4001138196519796E-4</v>
      </c>
      <c r="AF191" s="163">
        <v>1.0005583395176699E-2</v>
      </c>
      <c r="AG191" s="164"/>
      <c r="AH191" s="164"/>
      <c r="AI191" s="164"/>
      <c r="AJ191" s="164"/>
      <c r="AK191" s="274">
        <v>8.4001138196519796E-4</v>
      </c>
      <c r="AL191" s="163">
        <v>1.0005583395176699E-2</v>
      </c>
      <c r="AM191" s="163">
        <v>7.068598251124739E-4</v>
      </c>
      <c r="AN191" s="163">
        <v>8.4195822588935976E-3</v>
      </c>
      <c r="AO191" s="164"/>
      <c r="AP191" s="164"/>
      <c r="AQ191" s="164"/>
      <c r="AR191" s="164"/>
      <c r="AS191" s="248">
        <v>7.068598251124739E-4</v>
      </c>
      <c r="AT191" s="248">
        <v>8.4195822588935976E-3</v>
      </c>
      <c r="AU191" s="164"/>
      <c r="AV191" s="164"/>
      <c r="AW191" s="163">
        <v>0.20227199910653523</v>
      </c>
      <c r="AX191" s="163">
        <v>2.4093118248407186</v>
      </c>
      <c r="AY191" s="164"/>
      <c r="AZ191" s="164"/>
      <c r="BA191" s="164"/>
      <c r="BB191" s="164"/>
      <c r="BC191" s="163">
        <v>0.20227199910653523</v>
      </c>
      <c r="BD191" s="163">
        <v>2.4093118248407186</v>
      </c>
      <c r="BE191" s="162" t="s">
        <v>342</v>
      </c>
      <c r="BF191" s="162" t="s">
        <v>343</v>
      </c>
      <c r="BG191" s="166">
        <v>37742</v>
      </c>
      <c r="BH191" s="162" t="s">
        <v>342</v>
      </c>
      <c r="BI191" s="162" t="s">
        <v>343</v>
      </c>
      <c r="BJ191" s="166">
        <v>37742</v>
      </c>
      <c r="BK191" s="162" t="s">
        <v>334</v>
      </c>
      <c r="BL191" s="162" t="s">
        <v>358</v>
      </c>
      <c r="BM191" s="166">
        <v>24289</v>
      </c>
      <c r="BN191" s="162" t="s">
        <v>334</v>
      </c>
      <c r="BO191" s="162" t="s">
        <v>358</v>
      </c>
      <c r="BP191" s="166">
        <v>23986</v>
      </c>
      <c r="BQ191" s="162" t="s">
        <v>345</v>
      </c>
      <c r="BR191" s="162" t="s">
        <v>363</v>
      </c>
      <c r="BS191" s="172">
        <v>37316</v>
      </c>
      <c r="BT191" s="162" t="s">
        <v>345</v>
      </c>
      <c r="BU191" s="162" t="s">
        <v>363</v>
      </c>
      <c r="BV191" s="172">
        <v>37316</v>
      </c>
      <c r="BW191" s="162" t="s">
        <v>336</v>
      </c>
      <c r="BX191" s="162" t="s">
        <v>336</v>
      </c>
      <c r="BY191" s="164"/>
      <c r="BZ191" s="162" t="s">
        <v>336</v>
      </c>
      <c r="CA191" s="162" t="s">
        <v>336</v>
      </c>
      <c r="CB191" s="164"/>
      <c r="CC191" s="162" t="s">
        <v>336</v>
      </c>
      <c r="CD191" s="162" t="s">
        <v>336</v>
      </c>
      <c r="CE191" s="164"/>
      <c r="CF191" s="162" t="s">
        <v>336</v>
      </c>
      <c r="CG191" s="162" t="s">
        <v>336</v>
      </c>
      <c r="CH191" s="164"/>
      <c r="CI191" s="162" t="s">
        <v>336</v>
      </c>
      <c r="CJ191" s="162" t="s">
        <v>336</v>
      </c>
      <c r="CK191" s="164"/>
      <c r="CL191" s="162" t="s">
        <v>336</v>
      </c>
      <c r="CM191" s="162" t="s">
        <v>336</v>
      </c>
      <c r="CN191" s="164"/>
      <c r="CS191" s="46"/>
      <c r="CT191" s="46"/>
      <c r="CY191" s="46"/>
      <c r="CZ191" s="46"/>
      <c r="DE191" s="46"/>
      <c r="DF191" s="46"/>
      <c r="DU191" s="46"/>
      <c r="DV191" s="46"/>
      <c r="DW191" s="46"/>
      <c r="DX191" s="46"/>
      <c r="DY191" s="46"/>
      <c r="EA191" s="46"/>
      <c r="EB191" s="46"/>
      <c r="ED191" s="46"/>
      <c r="EE191" s="46"/>
      <c r="EG191" s="46"/>
      <c r="EH191" s="46"/>
      <c r="EJ191" s="46"/>
      <c r="EK191" s="46"/>
      <c r="EM191" s="46"/>
      <c r="EN191" s="46"/>
      <c r="EP191" s="46"/>
      <c r="EQ191" s="46"/>
      <c r="ES191" s="46"/>
      <c r="ET191" s="46"/>
      <c r="EV191" s="46"/>
      <c r="EW191" s="46"/>
      <c r="EY191" s="46"/>
      <c r="EZ191" s="46"/>
      <c r="FB191" s="46"/>
      <c r="FC191" s="46"/>
    </row>
    <row r="192" spans="1:188">
      <c r="A192" s="162" t="s">
        <v>326</v>
      </c>
      <c r="B192" s="163">
        <v>3954</v>
      </c>
      <c r="C192" s="162" t="s">
        <v>143</v>
      </c>
      <c r="D192" s="162" t="s">
        <v>391</v>
      </c>
      <c r="E192" s="162" t="s">
        <v>541</v>
      </c>
      <c r="F192" s="162" t="s">
        <v>329</v>
      </c>
      <c r="G192" s="162" t="s">
        <v>330</v>
      </c>
      <c r="H192" s="162" t="s">
        <v>350</v>
      </c>
      <c r="I192" s="163">
        <v>555.9</v>
      </c>
      <c r="J192" s="163">
        <v>6760</v>
      </c>
      <c r="K192" s="163">
        <v>12.160460514481022</v>
      </c>
      <c r="L192" s="162" t="s">
        <v>333</v>
      </c>
      <c r="M192" s="163">
        <v>8.4591886779048317E-2</v>
      </c>
      <c r="N192" s="163">
        <v>4.8811573327486894E-3</v>
      </c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3">
        <v>2.3800000000000001E-4</v>
      </c>
      <c r="Z192" s="163">
        <v>2.8348768828357542E-3</v>
      </c>
      <c r="AA192" s="164"/>
      <c r="AB192" s="164"/>
      <c r="AC192" s="163">
        <v>2.3800000000000001E-4</v>
      </c>
      <c r="AD192" s="163">
        <v>2.8348768828357542E-3</v>
      </c>
      <c r="AE192" s="163">
        <v>8.4001138196519796E-4</v>
      </c>
      <c r="AF192" s="163">
        <v>1.0005583395176699E-2</v>
      </c>
      <c r="AG192" s="164"/>
      <c r="AH192" s="164"/>
      <c r="AI192" s="164"/>
      <c r="AJ192" s="164"/>
      <c r="AK192" s="274">
        <v>8.4001138196519796E-4</v>
      </c>
      <c r="AL192" s="163">
        <v>1.0005583395176699E-2</v>
      </c>
      <c r="AM192" s="163">
        <v>7.068598251124739E-4</v>
      </c>
      <c r="AN192" s="163">
        <v>8.4195822588935976E-3</v>
      </c>
      <c r="AO192" s="164"/>
      <c r="AP192" s="164"/>
      <c r="AQ192" s="164"/>
      <c r="AR192" s="164"/>
      <c r="AS192" s="248">
        <v>7.068598251124739E-4</v>
      </c>
      <c r="AT192" s="248">
        <v>8.4195822588935976E-3</v>
      </c>
      <c r="AU192" s="164"/>
      <c r="AV192" s="164"/>
      <c r="AW192" s="163">
        <v>0.20227199910653523</v>
      </c>
      <c r="AX192" s="163">
        <v>2.4093118248407186</v>
      </c>
      <c r="AY192" s="164"/>
      <c r="AZ192" s="164"/>
      <c r="BA192" s="164"/>
      <c r="BB192" s="164"/>
      <c r="BC192" s="163">
        <v>0.20227199910653523</v>
      </c>
      <c r="BD192" s="163">
        <v>2.4093118248407186</v>
      </c>
      <c r="BE192" s="162" t="s">
        <v>342</v>
      </c>
      <c r="BF192" s="162" t="s">
        <v>343</v>
      </c>
      <c r="BG192" s="166">
        <v>37742</v>
      </c>
      <c r="BH192" s="162" t="s">
        <v>342</v>
      </c>
      <c r="BI192" s="162" t="s">
        <v>343</v>
      </c>
      <c r="BJ192" s="172">
        <v>37742</v>
      </c>
      <c r="BK192" s="162" t="s">
        <v>334</v>
      </c>
      <c r="BL192" s="162" t="s">
        <v>358</v>
      </c>
      <c r="BM192" s="172">
        <v>24289</v>
      </c>
      <c r="BN192" s="162" t="s">
        <v>334</v>
      </c>
      <c r="BO192" s="162" t="s">
        <v>358</v>
      </c>
      <c r="BP192" s="172">
        <v>23986</v>
      </c>
      <c r="BQ192" s="162" t="s">
        <v>345</v>
      </c>
      <c r="BR192" s="162" t="s">
        <v>363</v>
      </c>
      <c r="BS192" s="172">
        <v>37316</v>
      </c>
      <c r="BT192" s="162" t="s">
        <v>345</v>
      </c>
      <c r="BU192" s="162" t="s">
        <v>363</v>
      </c>
      <c r="BV192" s="172">
        <v>37316</v>
      </c>
      <c r="BW192" s="162" t="s">
        <v>336</v>
      </c>
      <c r="BX192" s="162" t="s">
        <v>336</v>
      </c>
      <c r="BY192" s="164"/>
      <c r="BZ192" s="162" t="s">
        <v>336</v>
      </c>
      <c r="CA192" s="162" t="s">
        <v>336</v>
      </c>
      <c r="CB192" s="164"/>
      <c r="CC192" s="162" t="s">
        <v>336</v>
      </c>
      <c r="CD192" s="162" t="s">
        <v>336</v>
      </c>
      <c r="CE192" s="164"/>
      <c r="CF192" s="162" t="s">
        <v>336</v>
      </c>
      <c r="CG192" s="162" t="s">
        <v>336</v>
      </c>
      <c r="CH192" s="164"/>
      <c r="CI192" s="162" t="s">
        <v>336</v>
      </c>
      <c r="CJ192" s="162" t="s">
        <v>336</v>
      </c>
      <c r="CK192" s="164"/>
      <c r="CL192" s="162" t="s">
        <v>336</v>
      </c>
      <c r="CM192" s="162" t="s">
        <v>336</v>
      </c>
      <c r="CN192" s="164"/>
      <c r="CS192" s="46"/>
      <c r="CT192" s="46"/>
      <c r="CY192" s="46"/>
      <c r="CZ192" s="46"/>
      <c r="DE192" s="46"/>
      <c r="DF192" s="46"/>
      <c r="DU192" s="46"/>
      <c r="DV192" s="46"/>
      <c r="DX192" s="46"/>
      <c r="DY192" s="46"/>
      <c r="EA192" s="46"/>
      <c r="EB192" s="46"/>
      <c r="ED192" s="46"/>
      <c r="EE192" s="46"/>
      <c r="EG192" s="46"/>
      <c r="EH192" s="46"/>
      <c r="EJ192" s="46"/>
      <c r="EK192" s="46"/>
      <c r="EM192" s="46"/>
      <c r="EN192" s="46"/>
      <c r="EP192" s="46"/>
      <c r="EQ192" s="46"/>
      <c r="ES192" s="46"/>
      <c r="ET192" s="46"/>
      <c r="EV192" s="46"/>
      <c r="EW192" s="46"/>
      <c r="EY192" s="46"/>
      <c r="EZ192" s="46"/>
      <c r="FB192" s="46"/>
      <c r="FC192" s="46"/>
    </row>
    <row r="193" spans="1:159">
      <c r="A193" s="162" t="s">
        <v>326</v>
      </c>
      <c r="B193" s="163">
        <v>469</v>
      </c>
      <c r="C193" s="162" t="s">
        <v>18</v>
      </c>
      <c r="D193" s="162" t="s">
        <v>454</v>
      </c>
      <c r="E193" s="162" t="s">
        <v>111</v>
      </c>
      <c r="F193" s="162" t="s">
        <v>329</v>
      </c>
      <c r="G193" s="162" t="s">
        <v>330</v>
      </c>
      <c r="H193" s="162" t="s">
        <v>600</v>
      </c>
      <c r="I193" s="163">
        <v>114</v>
      </c>
      <c r="J193" s="163">
        <v>1392</v>
      </c>
      <c r="K193" s="163">
        <v>12.210526315789474</v>
      </c>
      <c r="L193" s="162" t="s">
        <v>333</v>
      </c>
      <c r="M193" s="163">
        <v>1.0926695799908807E-3</v>
      </c>
      <c r="N193" s="163">
        <v>7.5974860467591387E-3</v>
      </c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3">
        <v>3.6633333333333327E-5</v>
      </c>
      <c r="Z193" s="163">
        <v>4.4731228070175432E-4</v>
      </c>
      <c r="AA193" s="164"/>
      <c r="AB193" s="164"/>
      <c r="AC193" s="163">
        <v>3.6633333333333327E-5</v>
      </c>
      <c r="AD193" s="163">
        <v>4.4731228070175432E-4</v>
      </c>
      <c r="AE193" s="163">
        <v>1.8636690352363816E-4</v>
      </c>
      <c r="AF193" s="163">
        <v>2.2756379798675817E-3</v>
      </c>
      <c r="AG193" s="164"/>
      <c r="AH193" s="164"/>
      <c r="AI193" s="164"/>
      <c r="AJ193" s="164"/>
      <c r="AK193" s="274">
        <v>1.8636690352363816E-4</v>
      </c>
      <c r="AL193" s="163">
        <v>2.2756379798675817E-3</v>
      </c>
      <c r="AM193" s="163">
        <v>7.1595957587440747E-4</v>
      </c>
      <c r="AN193" s="163">
        <v>8.7422432422559239E-3</v>
      </c>
      <c r="AO193" s="164"/>
      <c r="AP193" s="164"/>
      <c r="AQ193" s="164"/>
      <c r="AR193" s="164"/>
      <c r="AS193" s="248">
        <v>7.1595957587440747E-4</v>
      </c>
      <c r="AT193" s="248">
        <v>8.7422432422559239E-3</v>
      </c>
      <c r="AU193" s="163">
        <v>0.52592592592592591</v>
      </c>
      <c r="AV193" s="163">
        <v>6.4218323586744637</v>
      </c>
      <c r="AW193" s="164"/>
      <c r="AX193" s="164"/>
      <c r="AY193" s="165">
        <v>0.44218137887333331</v>
      </c>
      <c r="AZ193" s="165">
        <v>5.3992673630849124</v>
      </c>
      <c r="BA193" s="164"/>
      <c r="BB193" s="164"/>
      <c r="BC193" s="163">
        <v>0.44218137887333331</v>
      </c>
      <c r="BD193" s="163">
        <v>5.3992673630849124</v>
      </c>
      <c r="BE193" s="162" t="s">
        <v>345</v>
      </c>
      <c r="BF193" s="162" t="s">
        <v>535</v>
      </c>
      <c r="BG193" s="166">
        <v>37591</v>
      </c>
      <c r="BH193" s="162" t="s">
        <v>334</v>
      </c>
      <c r="BI193" s="162" t="s">
        <v>353</v>
      </c>
      <c r="BJ193" s="166">
        <v>31168</v>
      </c>
      <c r="BK193" s="162" t="s">
        <v>336</v>
      </c>
      <c r="BL193" s="162" t="s">
        <v>336</v>
      </c>
      <c r="BM193" s="164"/>
      <c r="BN193" s="162" t="s">
        <v>336</v>
      </c>
      <c r="BO193" s="162" t="s">
        <v>336</v>
      </c>
      <c r="BP193" s="164"/>
      <c r="BQ193" s="162" t="s">
        <v>336</v>
      </c>
      <c r="BR193" s="162" t="s">
        <v>336</v>
      </c>
      <c r="BS193" s="164"/>
      <c r="BT193" s="162" t="s">
        <v>336</v>
      </c>
      <c r="BU193" s="162" t="s">
        <v>336</v>
      </c>
      <c r="BV193" s="164"/>
      <c r="BW193" s="162" t="s">
        <v>336</v>
      </c>
      <c r="BX193" s="162" t="s">
        <v>336</v>
      </c>
      <c r="BY193" s="164"/>
      <c r="BZ193" s="162" t="s">
        <v>336</v>
      </c>
      <c r="CA193" s="162" t="s">
        <v>336</v>
      </c>
      <c r="CB193" s="164"/>
      <c r="CC193" s="162" t="s">
        <v>336</v>
      </c>
      <c r="CD193" s="162" t="s">
        <v>336</v>
      </c>
      <c r="CE193" s="164"/>
      <c r="CF193" s="162" t="s">
        <v>336</v>
      </c>
      <c r="CG193" s="162" t="s">
        <v>336</v>
      </c>
      <c r="CH193" s="164"/>
      <c r="CI193" s="162" t="s">
        <v>336</v>
      </c>
      <c r="CJ193" s="162" t="s">
        <v>336</v>
      </c>
      <c r="CK193" s="164"/>
      <c r="CL193" s="162" t="s">
        <v>336</v>
      </c>
      <c r="CM193" s="162" t="s">
        <v>336</v>
      </c>
      <c r="CN193" s="164"/>
      <c r="CO193" s="164"/>
      <c r="CP193" s="164"/>
      <c r="DU193" s="46"/>
      <c r="DV193" s="46"/>
      <c r="DX193" s="46"/>
      <c r="DY193" s="46"/>
      <c r="EA193" s="46"/>
      <c r="EB193" s="46"/>
      <c r="ED193" s="46"/>
      <c r="EE193" s="46"/>
      <c r="EG193" s="46"/>
      <c r="EH193" s="46"/>
      <c r="EJ193" s="46"/>
      <c r="EK193" s="46"/>
      <c r="EM193" s="46"/>
      <c r="EN193" s="46"/>
      <c r="EP193" s="46"/>
      <c r="EQ193" s="46"/>
      <c r="ES193" s="46"/>
      <c r="ET193" s="46"/>
      <c r="EV193" s="46"/>
      <c r="EW193" s="46"/>
      <c r="EY193" s="46"/>
      <c r="EZ193" s="46"/>
      <c r="FB193" s="46"/>
      <c r="FC193" s="46"/>
    </row>
    <row r="194" spans="1:159">
      <c r="A194" s="162" t="s">
        <v>326</v>
      </c>
      <c r="B194" s="163">
        <v>10849</v>
      </c>
      <c r="C194" s="162" t="s">
        <v>550</v>
      </c>
      <c r="D194" s="162" t="s">
        <v>372</v>
      </c>
      <c r="E194" s="162" t="s">
        <v>487</v>
      </c>
      <c r="F194" s="162" t="s">
        <v>27</v>
      </c>
      <c r="G194" s="162" t="s">
        <v>330</v>
      </c>
      <c r="H194" s="162" t="s">
        <v>331</v>
      </c>
      <c r="I194" s="163">
        <v>45</v>
      </c>
      <c r="J194" s="163">
        <v>371.91187187999998</v>
      </c>
      <c r="K194" s="163">
        <v>8.2647082639999994</v>
      </c>
      <c r="L194" s="162" t="s">
        <v>341</v>
      </c>
      <c r="M194" s="165">
        <v>9.2307692307692316E-3</v>
      </c>
      <c r="N194" s="165">
        <v>4.2735042735042739E-3</v>
      </c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5">
        <v>2.8518798194666667E-5</v>
      </c>
      <c r="Z194" s="165">
        <v>2.3569954711880986E-4</v>
      </c>
      <c r="AA194" s="164"/>
      <c r="AB194" s="164"/>
      <c r="AC194" s="165">
        <v>2.8518798194666667E-5</v>
      </c>
      <c r="AD194" s="165">
        <v>2.3569954711880986E-4</v>
      </c>
      <c r="AE194" s="164"/>
      <c r="AF194" s="164"/>
      <c r="AG194" s="165">
        <v>1.6633023435666666E-3</v>
      </c>
      <c r="AH194" s="165">
        <v>1.3746708624405996E-2</v>
      </c>
      <c r="AI194" s="167"/>
      <c r="AJ194" s="167"/>
      <c r="AK194" s="274">
        <v>1.6633023435666666E-3</v>
      </c>
      <c r="AL194" s="163">
        <v>1.3746708624405996E-2</v>
      </c>
      <c r="AM194" s="164"/>
      <c r="AN194" s="164"/>
      <c r="AO194" s="165">
        <v>7.5068237667666666E-4</v>
      </c>
      <c r="AP194" s="165">
        <v>6.2041708421588073E-3</v>
      </c>
      <c r="AQ194" s="167"/>
      <c r="AR194" s="167"/>
      <c r="AS194" s="248">
        <v>7.5068237667666666E-4</v>
      </c>
      <c r="AT194" s="248">
        <v>6.2041708421588073E-3</v>
      </c>
      <c r="AU194" s="165">
        <v>0.44133333333333324</v>
      </c>
      <c r="AV194" s="165">
        <v>3.6474912471786656</v>
      </c>
      <c r="AW194" s="164"/>
      <c r="AX194" s="164"/>
      <c r="AY194" s="164"/>
      <c r="AZ194" s="164"/>
      <c r="BA194" s="165">
        <v>0.33666666666666667</v>
      </c>
      <c r="BB194" s="165">
        <v>2.7824517822133332</v>
      </c>
      <c r="BC194" s="165">
        <v>0.33666666666666667</v>
      </c>
      <c r="BD194" s="165">
        <v>2.7824517822133332</v>
      </c>
      <c r="BE194" s="162" t="s">
        <v>334</v>
      </c>
      <c r="BF194" s="162" t="s">
        <v>353</v>
      </c>
      <c r="BG194" s="166">
        <v>29221</v>
      </c>
      <c r="BH194" s="162" t="s">
        <v>336</v>
      </c>
      <c r="BI194" s="162" t="s">
        <v>336</v>
      </c>
      <c r="BJ194" s="167"/>
      <c r="BK194" s="162" t="s">
        <v>336</v>
      </c>
      <c r="BL194" s="162" t="s">
        <v>336</v>
      </c>
      <c r="BM194" s="167"/>
      <c r="BN194" s="162" t="s">
        <v>336</v>
      </c>
      <c r="BO194" s="162" t="s">
        <v>336</v>
      </c>
      <c r="BP194" s="164"/>
      <c r="BQ194" s="162" t="s">
        <v>336</v>
      </c>
      <c r="BR194" s="162" t="s">
        <v>336</v>
      </c>
      <c r="BS194" s="164"/>
      <c r="BT194" s="162" t="s">
        <v>336</v>
      </c>
      <c r="BU194" s="162" t="s">
        <v>336</v>
      </c>
      <c r="BV194" s="164"/>
      <c r="BW194" s="162" t="s">
        <v>336</v>
      </c>
      <c r="BX194" s="162" t="s">
        <v>336</v>
      </c>
      <c r="BY194" s="164"/>
      <c r="BZ194" s="162" t="s">
        <v>336</v>
      </c>
      <c r="CA194" s="162" t="s">
        <v>336</v>
      </c>
      <c r="CB194" s="164"/>
      <c r="CC194" s="162" t="s">
        <v>336</v>
      </c>
      <c r="CD194" s="162" t="s">
        <v>336</v>
      </c>
      <c r="CE194" s="164"/>
      <c r="CF194" s="162" t="s">
        <v>336</v>
      </c>
      <c r="CG194" s="162" t="s">
        <v>336</v>
      </c>
      <c r="CH194" s="164"/>
      <c r="CI194" s="162" t="s">
        <v>336</v>
      </c>
      <c r="CJ194" s="162" t="s">
        <v>336</v>
      </c>
      <c r="CK194" s="164"/>
      <c r="CL194" s="162" t="s">
        <v>336</v>
      </c>
      <c r="CM194" s="162" t="s">
        <v>336</v>
      </c>
      <c r="CN194" s="164"/>
      <c r="CO194" s="164"/>
      <c r="CP194" s="164"/>
      <c r="CS194" s="46"/>
      <c r="CT194" s="46"/>
      <c r="CY194" s="46"/>
      <c r="CZ194" s="46"/>
      <c r="DE194" s="46"/>
      <c r="DF194" s="46"/>
      <c r="DU194" s="46"/>
      <c r="DV194" s="46"/>
      <c r="DW194" s="46"/>
      <c r="DX194" s="46"/>
      <c r="DY194" s="46"/>
      <c r="EA194" s="46"/>
      <c r="EB194" s="46"/>
      <c r="ED194" s="46"/>
      <c r="EE194" s="46"/>
      <c r="EG194" s="46"/>
      <c r="EH194" s="46"/>
      <c r="EJ194" s="46"/>
      <c r="EK194" s="46"/>
      <c r="EM194" s="46"/>
      <c r="EN194" s="46"/>
      <c r="EP194" s="46"/>
      <c r="EQ194" s="46"/>
      <c r="ES194" s="46"/>
      <c r="ET194" s="46"/>
      <c r="EV194" s="46"/>
      <c r="EW194" s="46"/>
      <c r="EY194" s="46"/>
      <c r="EZ194" s="46"/>
      <c r="FB194" s="46"/>
      <c r="FC194" s="46"/>
    </row>
    <row r="195" spans="1:159">
      <c r="A195" s="162" t="s">
        <v>326</v>
      </c>
      <c r="B195" s="163">
        <v>2103</v>
      </c>
      <c r="C195" s="162" t="s">
        <v>139</v>
      </c>
      <c r="D195" s="162" t="s">
        <v>502</v>
      </c>
      <c r="E195" s="162" t="s">
        <v>434</v>
      </c>
      <c r="F195" s="162" t="s">
        <v>329</v>
      </c>
      <c r="G195" s="162" t="s">
        <v>330</v>
      </c>
      <c r="H195" s="162" t="s">
        <v>350</v>
      </c>
      <c r="I195" s="163">
        <v>623</v>
      </c>
      <c r="J195" s="163">
        <v>6183</v>
      </c>
      <c r="K195" s="163">
        <v>9.924558587479936</v>
      </c>
      <c r="L195" s="162" t="s">
        <v>336</v>
      </c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/>
      <c r="AF195" s="164"/>
      <c r="AG195" s="164"/>
      <c r="AH195" s="164"/>
      <c r="AI195" s="163">
        <v>2.7302749996087084E-4</v>
      </c>
      <c r="AJ195" s="163">
        <v>2.7096774193548388E-3</v>
      </c>
      <c r="AK195" s="274">
        <v>2.7302749996087084E-4</v>
      </c>
      <c r="AL195" s="163">
        <v>2.7096774193548388E-3</v>
      </c>
      <c r="AM195" s="164"/>
      <c r="AN195" s="164"/>
      <c r="AO195" s="164"/>
      <c r="AP195" s="164"/>
      <c r="AQ195" s="163">
        <v>7.5407595227288142E-4</v>
      </c>
      <c r="AR195" s="163">
        <v>7.4838709677419353E-3</v>
      </c>
      <c r="AS195" s="248">
        <v>7.5407595227288142E-4</v>
      </c>
      <c r="AT195" s="248">
        <v>7.4838709677419353E-3</v>
      </c>
      <c r="AU195" s="164"/>
      <c r="AV195" s="164"/>
      <c r="AW195" s="164"/>
      <c r="AX195" s="164"/>
      <c r="AY195" s="164"/>
      <c r="AZ195" s="164"/>
      <c r="BA195" s="164"/>
      <c r="BB195" s="164"/>
      <c r="BC195" s="164"/>
      <c r="BD195" s="164"/>
      <c r="BE195" s="162" t="s">
        <v>364</v>
      </c>
      <c r="BF195" s="162" t="s">
        <v>719</v>
      </c>
      <c r="BG195" s="166">
        <v>33909</v>
      </c>
      <c r="BH195" s="162" t="s">
        <v>334</v>
      </c>
      <c r="BI195" s="162" t="s">
        <v>344</v>
      </c>
      <c r="BJ195" s="166">
        <v>30286</v>
      </c>
      <c r="BK195" s="162" t="s">
        <v>336</v>
      </c>
      <c r="BL195" s="162" t="s">
        <v>336</v>
      </c>
      <c r="BM195" s="167"/>
      <c r="BN195" s="162" t="s">
        <v>336</v>
      </c>
      <c r="BO195" s="162" t="s">
        <v>336</v>
      </c>
      <c r="BP195" s="164"/>
      <c r="BQ195" s="162" t="s">
        <v>336</v>
      </c>
      <c r="BR195" s="162" t="s">
        <v>336</v>
      </c>
      <c r="BS195" s="164"/>
      <c r="BT195" s="162" t="s">
        <v>336</v>
      </c>
      <c r="BU195" s="162" t="s">
        <v>336</v>
      </c>
      <c r="BV195" s="164"/>
      <c r="BW195" s="162" t="s">
        <v>336</v>
      </c>
      <c r="BX195" s="162" t="s">
        <v>336</v>
      </c>
      <c r="BY195" s="164"/>
      <c r="BZ195" s="162" t="s">
        <v>336</v>
      </c>
      <c r="CA195" s="162" t="s">
        <v>336</v>
      </c>
      <c r="CB195" s="164"/>
      <c r="CC195" s="162" t="s">
        <v>336</v>
      </c>
      <c r="CD195" s="162" t="s">
        <v>336</v>
      </c>
      <c r="CE195" s="164"/>
      <c r="CF195" s="162" t="s">
        <v>336</v>
      </c>
      <c r="CG195" s="162" t="s">
        <v>336</v>
      </c>
      <c r="CH195" s="164"/>
      <c r="CI195" s="162" t="s">
        <v>336</v>
      </c>
      <c r="CJ195" s="162" t="s">
        <v>336</v>
      </c>
      <c r="CK195" s="164"/>
      <c r="CL195" s="162" t="s">
        <v>336</v>
      </c>
      <c r="CM195" s="162" t="s">
        <v>336</v>
      </c>
      <c r="CN195" s="164"/>
      <c r="CO195" s="164"/>
      <c r="CP195" s="164"/>
      <c r="CS195" s="46"/>
      <c r="CT195" s="46"/>
      <c r="CY195" s="46"/>
      <c r="CZ195" s="46"/>
      <c r="DE195" s="46"/>
      <c r="DF195" s="46"/>
      <c r="DU195" s="46"/>
      <c r="DV195" s="46"/>
      <c r="DW195" s="46"/>
      <c r="DX195" s="46"/>
      <c r="DY195" s="46"/>
      <c r="EA195" s="46"/>
      <c r="EB195" s="46"/>
      <c r="ED195" s="46"/>
      <c r="EE195" s="46"/>
      <c r="EG195" s="46"/>
      <c r="EH195" s="46"/>
      <c r="EJ195" s="46"/>
      <c r="EK195" s="46"/>
      <c r="EM195" s="46"/>
      <c r="EN195" s="46"/>
      <c r="EP195" s="46"/>
      <c r="EQ195" s="46"/>
      <c r="ES195" s="46"/>
      <c r="ET195" s="46"/>
      <c r="EV195" s="46"/>
      <c r="EW195" s="46"/>
      <c r="EY195" s="46"/>
      <c r="EZ195" s="46"/>
      <c r="FB195" s="46"/>
      <c r="FC195" s="46"/>
    </row>
    <row r="196" spans="1:159">
      <c r="A196" s="162" t="s">
        <v>326</v>
      </c>
      <c r="B196" s="163">
        <v>2554</v>
      </c>
      <c r="C196" s="162" t="s">
        <v>569</v>
      </c>
      <c r="D196" s="162" t="s">
        <v>570</v>
      </c>
      <c r="E196" s="162" t="s">
        <v>386</v>
      </c>
      <c r="F196" s="162" t="s">
        <v>386</v>
      </c>
      <c r="G196" s="162" t="s">
        <v>330</v>
      </c>
      <c r="H196" s="162" t="s">
        <v>350</v>
      </c>
      <c r="I196" s="163">
        <v>195</v>
      </c>
      <c r="J196" s="163">
        <v>1836</v>
      </c>
      <c r="K196" s="163">
        <v>9.4153846153846157</v>
      </c>
      <c r="L196" s="162" t="s">
        <v>341</v>
      </c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5">
        <v>1.0000000000000001E-5</v>
      </c>
      <c r="Z196" s="165">
        <v>9.4153846153846159E-5</v>
      </c>
      <c r="AA196" s="164"/>
      <c r="AB196" s="164"/>
      <c r="AC196" s="165">
        <v>1.0000000000000001E-5</v>
      </c>
      <c r="AD196" s="165">
        <v>9.4153846153846159E-5</v>
      </c>
      <c r="AE196" s="165">
        <v>9.6695665512505798E-4</v>
      </c>
      <c r="AF196" s="165">
        <v>9.1042688144082392E-3</v>
      </c>
      <c r="AG196" s="164"/>
      <c r="AH196" s="164"/>
      <c r="AI196" s="167"/>
      <c r="AJ196" s="167"/>
      <c r="AK196" s="274">
        <v>9.6695665512505798E-4</v>
      </c>
      <c r="AL196" s="163">
        <v>9.1042688144082392E-3</v>
      </c>
      <c r="AM196" s="165">
        <v>7.6075091174513233E-4</v>
      </c>
      <c r="AN196" s="165">
        <v>7.1627624305849388E-3</v>
      </c>
      <c r="AO196" s="164"/>
      <c r="AP196" s="164"/>
      <c r="AQ196" s="167"/>
      <c r="AR196" s="167"/>
      <c r="AS196" s="248">
        <v>7.6075091174513233E-4</v>
      </c>
      <c r="AT196" s="248">
        <v>7.1627624305849388E-3</v>
      </c>
      <c r="AU196" s="164"/>
      <c r="AV196" s="164"/>
      <c r="AW196" s="165">
        <v>0.40713586621785885</v>
      </c>
      <c r="AX196" s="165">
        <v>3.8333407711589174</v>
      </c>
      <c r="AY196" s="164"/>
      <c r="AZ196" s="164"/>
      <c r="BA196" s="167"/>
      <c r="BB196" s="167"/>
      <c r="BC196" s="163">
        <v>0.40713586621785885</v>
      </c>
      <c r="BD196" s="163">
        <v>3.8333407711589174</v>
      </c>
      <c r="BE196" s="162" t="s">
        <v>342</v>
      </c>
      <c r="BF196" s="162" t="s">
        <v>357</v>
      </c>
      <c r="BG196" s="167"/>
      <c r="BH196" s="162" t="s">
        <v>364</v>
      </c>
      <c r="BI196" s="162" t="s">
        <v>394</v>
      </c>
      <c r="BJ196" s="167"/>
      <c r="BK196" s="162" t="s">
        <v>334</v>
      </c>
      <c r="BL196" s="162" t="s">
        <v>375</v>
      </c>
      <c r="BM196" s="166">
        <v>39934</v>
      </c>
      <c r="BN196" s="162" t="s">
        <v>336</v>
      </c>
      <c r="BO196" s="162" t="s">
        <v>336</v>
      </c>
      <c r="BP196" s="164"/>
      <c r="BQ196" s="162" t="s">
        <v>336</v>
      </c>
      <c r="BR196" s="162" t="s">
        <v>336</v>
      </c>
      <c r="BS196" s="164"/>
      <c r="BT196" s="162" t="s">
        <v>336</v>
      </c>
      <c r="BU196" s="162" t="s">
        <v>336</v>
      </c>
      <c r="BV196" s="164"/>
      <c r="BW196" s="162" t="s">
        <v>336</v>
      </c>
      <c r="BX196" s="162" t="s">
        <v>336</v>
      </c>
      <c r="BY196" s="164"/>
      <c r="BZ196" s="162" t="s">
        <v>336</v>
      </c>
      <c r="CA196" s="162" t="s">
        <v>336</v>
      </c>
      <c r="CB196" s="164"/>
      <c r="CC196" s="162" t="s">
        <v>336</v>
      </c>
      <c r="CD196" s="162" t="s">
        <v>336</v>
      </c>
      <c r="CE196" s="164"/>
      <c r="CF196" s="162" t="s">
        <v>336</v>
      </c>
      <c r="CG196" s="162" t="s">
        <v>336</v>
      </c>
      <c r="CH196" s="164"/>
      <c r="CI196" s="162" t="s">
        <v>336</v>
      </c>
      <c r="CJ196" s="162" t="s">
        <v>336</v>
      </c>
      <c r="CK196" s="164"/>
      <c r="CL196" s="162" t="s">
        <v>336</v>
      </c>
      <c r="CM196" s="162" t="s">
        <v>336</v>
      </c>
      <c r="CN196" s="164"/>
    </row>
    <row r="197" spans="1:159">
      <c r="A197" s="162" t="s">
        <v>326</v>
      </c>
      <c r="B197" s="163">
        <v>8042</v>
      </c>
      <c r="C197" s="162" t="s">
        <v>209</v>
      </c>
      <c r="D197" s="162" t="s">
        <v>404</v>
      </c>
      <c r="E197" s="162" t="s">
        <v>419</v>
      </c>
      <c r="F197" s="162" t="s">
        <v>26</v>
      </c>
      <c r="G197" s="162" t="s">
        <v>330</v>
      </c>
      <c r="H197" s="162" t="s">
        <v>393</v>
      </c>
      <c r="I197" s="163">
        <v>1185.8</v>
      </c>
      <c r="J197" s="163">
        <v>10800</v>
      </c>
      <c r="K197" s="163">
        <v>9.1077753415415756</v>
      </c>
      <c r="L197" s="162" t="s">
        <v>333</v>
      </c>
      <c r="M197" s="165">
        <v>8.6410160348497481E-2</v>
      </c>
      <c r="N197" s="165">
        <v>5.1332494008376472E-3</v>
      </c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5">
        <v>2.5666666666666669E-6</v>
      </c>
      <c r="Z197" s="165">
        <v>2.337662337662338E-5</v>
      </c>
      <c r="AA197" s="164"/>
      <c r="AB197" s="164"/>
      <c r="AC197" s="165">
        <v>2.5666666666666669E-6</v>
      </c>
      <c r="AD197" s="165">
        <v>2.337662337662338E-5</v>
      </c>
      <c r="AE197" s="165">
        <v>6.3354197760071181E-4</v>
      </c>
      <c r="AF197" s="165">
        <v>5.7701580014232479E-3</v>
      </c>
      <c r="AG197" s="164"/>
      <c r="AH197" s="164"/>
      <c r="AI197" s="164"/>
      <c r="AJ197" s="164"/>
      <c r="AK197" s="273">
        <v>6.3354197760071181E-4</v>
      </c>
      <c r="AL197" s="165">
        <v>5.7701580014232479E-3</v>
      </c>
      <c r="AM197" s="165">
        <v>8.0668343007335355E-4</v>
      </c>
      <c r="AN197" s="165">
        <v>7.347091452852267E-3</v>
      </c>
      <c r="AO197" s="164"/>
      <c r="AP197" s="164"/>
      <c r="AQ197" s="164"/>
      <c r="AR197" s="164"/>
      <c r="AS197" s="247">
        <v>8.0668343007335355E-4</v>
      </c>
      <c r="AT197" s="247">
        <v>7.347091452852267E-3</v>
      </c>
      <c r="AU197" s="164"/>
      <c r="AV197" s="164"/>
      <c r="AW197" s="165">
        <v>4.8359830471376652E-2</v>
      </c>
      <c r="AX197" s="165">
        <v>0.44045047148833522</v>
      </c>
      <c r="AY197" s="164"/>
      <c r="AZ197" s="164"/>
      <c r="BA197" s="167"/>
      <c r="BB197" s="167"/>
      <c r="BC197" s="163">
        <v>4.8359830471376652E-2</v>
      </c>
      <c r="BD197" s="163">
        <v>0.44045047148833522</v>
      </c>
      <c r="BE197" s="162" t="s">
        <v>342</v>
      </c>
      <c r="BF197" s="162" t="s">
        <v>343</v>
      </c>
      <c r="BG197" s="166">
        <v>37773</v>
      </c>
      <c r="BH197" s="162" t="s">
        <v>334</v>
      </c>
      <c r="BI197" s="162" t="s">
        <v>344</v>
      </c>
      <c r="BJ197" s="166">
        <v>26665</v>
      </c>
      <c r="BK197" s="162" t="s">
        <v>345</v>
      </c>
      <c r="BL197" s="162" t="s">
        <v>363</v>
      </c>
      <c r="BM197" s="166">
        <v>39448</v>
      </c>
      <c r="BN197" s="162" t="s">
        <v>336</v>
      </c>
      <c r="BO197" s="162" t="s">
        <v>336</v>
      </c>
      <c r="BP197" s="164"/>
      <c r="BQ197" s="162" t="s">
        <v>336</v>
      </c>
      <c r="BR197" s="162" t="s">
        <v>336</v>
      </c>
      <c r="BS197" s="164"/>
      <c r="BT197" s="162" t="s">
        <v>336</v>
      </c>
      <c r="BU197" s="162" t="s">
        <v>336</v>
      </c>
      <c r="BV197" s="164"/>
      <c r="BW197" s="162" t="s">
        <v>336</v>
      </c>
      <c r="BX197" s="162" t="s">
        <v>336</v>
      </c>
      <c r="BY197" s="164"/>
      <c r="BZ197" s="162" t="s">
        <v>336</v>
      </c>
      <c r="CA197" s="162" t="s">
        <v>336</v>
      </c>
      <c r="CB197" s="164"/>
      <c r="CC197" s="162" t="s">
        <v>336</v>
      </c>
      <c r="CD197" s="162" t="s">
        <v>336</v>
      </c>
      <c r="CE197" s="164"/>
      <c r="CF197" s="162" t="s">
        <v>336</v>
      </c>
      <c r="CG197" s="162" t="s">
        <v>336</v>
      </c>
      <c r="CH197" s="164"/>
      <c r="CI197" s="162" t="s">
        <v>336</v>
      </c>
      <c r="CJ197" s="162" t="s">
        <v>336</v>
      </c>
      <c r="CK197" s="164"/>
      <c r="CL197" s="162" t="s">
        <v>336</v>
      </c>
      <c r="CM197" s="162" t="s">
        <v>336</v>
      </c>
      <c r="CN197" s="164"/>
    </row>
    <row r="198" spans="1:159">
      <c r="A198" s="162" t="s">
        <v>326</v>
      </c>
      <c r="B198" s="163">
        <v>10151</v>
      </c>
      <c r="C198" s="162" t="s">
        <v>638</v>
      </c>
      <c r="D198" s="162" t="s">
        <v>391</v>
      </c>
      <c r="E198" s="162" t="s">
        <v>487</v>
      </c>
      <c r="F198" s="162" t="s">
        <v>639</v>
      </c>
      <c r="G198" s="162" t="s">
        <v>356</v>
      </c>
      <c r="H198" s="162" t="s">
        <v>356</v>
      </c>
      <c r="I198" s="163">
        <v>47.5</v>
      </c>
      <c r="J198" s="163">
        <v>675</v>
      </c>
      <c r="K198" s="163">
        <v>14.210526315789474</v>
      </c>
      <c r="L198" s="162" t="s">
        <v>422</v>
      </c>
      <c r="M198" s="163">
        <v>4.4245329249039643E-2</v>
      </c>
      <c r="N198" s="163">
        <v>1.3110603663059136E-2</v>
      </c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3">
        <v>1.3386666666666668E-4</v>
      </c>
      <c r="Z198" s="163">
        <v>1.9023157894736845E-3</v>
      </c>
      <c r="AA198" s="164"/>
      <c r="AB198" s="164"/>
      <c r="AC198" s="163">
        <v>1.3386666666666668E-4</v>
      </c>
      <c r="AD198" s="163">
        <v>1.9023157894736845E-3</v>
      </c>
      <c r="AE198" s="163">
        <v>4.8368549842048962E-2</v>
      </c>
      <c r="AF198" s="163">
        <v>0.68734255038701164</v>
      </c>
      <c r="AG198" s="164"/>
      <c r="AH198" s="164"/>
      <c r="AI198" s="164"/>
      <c r="AJ198" s="164"/>
      <c r="AK198" s="274">
        <v>4.8368549842048962E-2</v>
      </c>
      <c r="AL198" s="163">
        <v>0.68734255038701164</v>
      </c>
      <c r="AM198" s="163">
        <v>8.1597143858637216E-4</v>
      </c>
      <c r="AN198" s="163">
        <v>1.1595383600964236E-2</v>
      </c>
      <c r="AO198" s="164"/>
      <c r="AP198" s="164"/>
      <c r="AQ198" s="164"/>
      <c r="AR198" s="164"/>
      <c r="AS198" s="248">
        <v>8.1597143858637216E-4</v>
      </c>
      <c r="AT198" s="248">
        <v>1.1595383600964236E-2</v>
      </c>
      <c r="AU198" s="163">
        <v>0.64453333333333329</v>
      </c>
      <c r="AV198" s="163">
        <v>9.1591578947368415</v>
      </c>
      <c r="AW198" s="164"/>
      <c r="AX198" s="164"/>
      <c r="AY198" s="164"/>
      <c r="AZ198" s="164"/>
      <c r="BA198" s="167"/>
      <c r="BB198" s="167"/>
      <c r="BC198" s="163">
        <v>0.64453333333333329</v>
      </c>
      <c r="BD198" s="163">
        <v>9.1591578947368415</v>
      </c>
      <c r="BE198" s="162" t="s">
        <v>342</v>
      </c>
      <c r="BF198" s="162" t="s">
        <v>357</v>
      </c>
      <c r="BG198" s="166">
        <v>38473</v>
      </c>
      <c r="BH198" s="162" t="s">
        <v>342</v>
      </c>
      <c r="BI198" s="162" t="s">
        <v>357</v>
      </c>
      <c r="BJ198" s="166">
        <v>38473</v>
      </c>
      <c r="BK198" s="162" t="s">
        <v>345</v>
      </c>
      <c r="BL198" s="162" t="s">
        <v>371</v>
      </c>
      <c r="BM198" s="172">
        <v>33786</v>
      </c>
      <c r="BN198" s="162" t="s">
        <v>345</v>
      </c>
      <c r="BO198" s="162" t="s">
        <v>371</v>
      </c>
      <c r="BP198" s="172">
        <v>33786</v>
      </c>
      <c r="BQ198" s="162" t="s">
        <v>334</v>
      </c>
      <c r="BR198" s="162" t="s">
        <v>362</v>
      </c>
      <c r="BS198" s="172">
        <v>33786</v>
      </c>
      <c r="BT198" s="162" t="s">
        <v>334</v>
      </c>
      <c r="BU198" s="162" t="s">
        <v>362</v>
      </c>
      <c r="BV198" s="172">
        <v>38473</v>
      </c>
      <c r="BW198" s="162" t="s">
        <v>336</v>
      </c>
      <c r="BX198" s="162" t="s">
        <v>336</v>
      </c>
      <c r="BY198" s="164"/>
      <c r="BZ198" s="162" t="s">
        <v>336</v>
      </c>
      <c r="CA198" s="162" t="s">
        <v>336</v>
      </c>
      <c r="CB198" s="164"/>
      <c r="CC198" s="162" t="s">
        <v>336</v>
      </c>
      <c r="CD198" s="162" t="s">
        <v>336</v>
      </c>
      <c r="CE198" s="164"/>
      <c r="CF198" s="162" t="s">
        <v>336</v>
      </c>
      <c r="CG198" s="162" t="s">
        <v>336</v>
      </c>
      <c r="CH198" s="164"/>
      <c r="CI198" s="162" t="s">
        <v>336</v>
      </c>
      <c r="CJ198" s="162" t="s">
        <v>336</v>
      </c>
      <c r="CK198" s="164"/>
      <c r="CL198" s="162" t="s">
        <v>336</v>
      </c>
      <c r="CM198" s="162" t="s">
        <v>336</v>
      </c>
      <c r="CN198" s="164"/>
      <c r="CO198" s="164"/>
      <c r="CP198" s="164"/>
    </row>
    <row r="199" spans="1:159">
      <c r="A199" s="162" t="s">
        <v>326</v>
      </c>
      <c r="B199" s="163">
        <v>10151</v>
      </c>
      <c r="C199" s="162" t="s">
        <v>638</v>
      </c>
      <c r="D199" s="162" t="s">
        <v>391</v>
      </c>
      <c r="E199" s="162" t="s">
        <v>487</v>
      </c>
      <c r="F199" s="162" t="s">
        <v>640</v>
      </c>
      <c r="G199" s="162" t="s">
        <v>356</v>
      </c>
      <c r="H199" s="162" t="s">
        <v>356</v>
      </c>
      <c r="I199" s="163">
        <v>47.5</v>
      </c>
      <c r="J199" s="163">
        <v>675</v>
      </c>
      <c r="K199" s="163">
        <v>14.210526315789474</v>
      </c>
      <c r="L199" s="162" t="s">
        <v>422</v>
      </c>
      <c r="M199" s="163">
        <v>4.4245329249039643E-2</v>
      </c>
      <c r="N199" s="163">
        <v>1.3110603663059136E-2</v>
      </c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3">
        <v>1.3386666666666668E-4</v>
      </c>
      <c r="Z199" s="163">
        <v>1.9023157894736845E-3</v>
      </c>
      <c r="AA199" s="164"/>
      <c r="AB199" s="164"/>
      <c r="AC199" s="163">
        <v>1.3386666666666668E-4</v>
      </c>
      <c r="AD199" s="163">
        <v>1.9023157894736845E-3</v>
      </c>
      <c r="AE199" s="163">
        <v>4.8368549842048962E-2</v>
      </c>
      <c r="AF199" s="163">
        <v>0.68734255038701164</v>
      </c>
      <c r="AG199" s="164"/>
      <c r="AH199" s="164"/>
      <c r="AI199" s="164"/>
      <c r="AJ199" s="164"/>
      <c r="AK199" s="274">
        <v>4.8368549842048962E-2</v>
      </c>
      <c r="AL199" s="163">
        <v>0.68734255038701164</v>
      </c>
      <c r="AM199" s="163">
        <v>8.1597143858637216E-4</v>
      </c>
      <c r="AN199" s="163">
        <v>1.1595383600964236E-2</v>
      </c>
      <c r="AO199" s="164"/>
      <c r="AP199" s="164"/>
      <c r="AQ199" s="164"/>
      <c r="AR199" s="164"/>
      <c r="AS199" s="248">
        <v>8.1597143858637216E-4</v>
      </c>
      <c r="AT199" s="248">
        <v>1.1595383600964236E-2</v>
      </c>
      <c r="AU199" s="163">
        <v>0.64453333333333329</v>
      </c>
      <c r="AV199" s="163">
        <v>9.1591578947368415</v>
      </c>
      <c r="AW199" s="164"/>
      <c r="AX199" s="164"/>
      <c r="AY199" s="164"/>
      <c r="AZ199" s="164"/>
      <c r="BA199" s="167"/>
      <c r="BB199" s="167"/>
      <c r="BC199" s="163">
        <v>0.64453333333333329</v>
      </c>
      <c r="BD199" s="163">
        <v>9.1591578947368415</v>
      </c>
      <c r="BE199" s="162" t="s">
        <v>342</v>
      </c>
      <c r="BF199" s="162" t="s">
        <v>357</v>
      </c>
      <c r="BG199" s="166">
        <v>38473</v>
      </c>
      <c r="BH199" s="162" t="s">
        <v>342</v>
      </c>
      <c r="BI199" s="162" t="s">
        <v>357</v>
      </c>
      <c r="BJ199" s="166">
        <v>38473</v>
      </c>
      <c r="BK199" s="162" t="s">
        <v>345</v>
      </c>
      <c r="BL199" s="162" t="s">
        <v>371</v>
      </c>
      <c r="BM199" s="172">
        <v>33786</v>
      </c>
      <c r="BN199" s="162" t="s">
        <v>345</v>
      </c>
      <c r="BO199" s="162" t="s">
        <v>371</v>
      </c>
      <c r="BP199" s="172">
        <v>33786</v>
      </c>
      <c r="BQ199" s="162" t="s">
        <v>334</v>
      </c>
      <c r="BR199" s="162" t="s">
        <v>362</v>
      </c>
      <c r="BS199" s="172">
        <v>33786</v>
      </c>
      <c r="BT199" s="162" t="s">
        <v>334</v>
      </c>
      <c r="BU199" s="162" t="s">
        <v>362</v>
      </c>
      <c r="BV199" s="172">
        <v>38473</v>
      </c>
      <c r="BW199" s="162" t="s">
        <v>336</v>
      </c>
      <c r="BX199" s="162" t="s">
        <v>336</v>
      </c>
      <c r="BY199" s="164"/>
      <c r="BZ199" s="162" t="s">
        <v>336</v>
      </c>
      <c r="CA199" s="162" t="s">
        <v>336</v>
      </c>
      <c r="CB199" s="164"/>
      <c r="CC199" s="162" t="s">
        <v>336</v>
      </c>
      <c r="CD199" s="162" t="s">
        <v>336</v>
      </c>
      <c r="CE199" s="164"/>
      <c r="CF199" s="162" t="s">
        <v>336</v>
      </c>
      <c r="CG199" s="162" t="s">
        <v>336</v>
      </c>
      <c r="CH199" s="164"/>
      <c r="CI199" s="162" t="s">
        <v>336</v>
      </c>
      <c r="CJ199" s="162" t="s">
        <v>336</v>
      </c>
      <c r="CK199" s="164"/>
      <c r="CL199" s="162" t="s">
        <v>336</v>
      </c>
      <c r="CM199" s="162" t="s">
        <v>336</v>
      </c>
      <c r="CN199" s="164"/>
    </row>
    <row r="200" spans="1:159">
      <c r="A200" s="162" t="s">
        <v>326</v>
      </c>
      <c r="B200" s="163">
        <v>3954</v>
      </c>
      <c r="C200" s="162" t="s">
        <v>143</v>
      </c>
      <c r="D200" s="162" t="s">
        <v>391</v>
      </c>
      <c r="E200" s="162" t="s">
        <v>28</v>
      </c>
      <c r="F200" s="162" t="s">
        <v>374</v>
      </c>
      <c r="G200" s="162" t="s">
        <v>330</v>
      </c>
      <c r="H200" s="162" t="s">
        <v>350</v>
      </c>
      <c r="I200" s="163">
        <v>559.79999999999995</v>
      </c>
      <c r="J200" s="163">
        <v>5923</v>
      </c>
      <c r="K200" s="163">
        <v>10.5805644873169</v>
      </c>
      <c r="L200" s="162" t="s">
        <v>333</v>
      </c>
      <c r="M200" s="165">
        <v>4.4477671451355665E-2</v>
      </c>
      <c r="N200" s="165">
        <v>4.664748993696362E-3</v>
      </c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3">
        <v>4.8133333333333334E-4</v>
      </c>
      <c r="Z200" s="163">
        <v>5.0927783732285349E-3</v>
      </c>
      <c r="AA200" s="164"/>
      <c r="AB200" s="164"/>
      <c r="AC200" s="163">
        <v>4.8133333333333334E-4</v>
      </c>
      <c r="AD200" s="163">
        <v>5.0927783732285349E-3</v>
      </c>
      <c r="AE200" s="163">
        <v>2.8487699962828763E-4</v>
      </c>
      <c r="AF200" s="163">
        <v>3.0141594655204501E-3</v>
      </c>
      <c r="AG200" s="164"/>
      <c r="AH200" s="164"/>
      <c r="AI200" s="164"/>
      <c r="AJ200" s="164"/>
      <c r="AK200" s="274">
        <v>2.8487699962828763E-4</v>
      </c>
      <c r="AL200" s="163">
        <v>3.0141594655204501E-3</v>
      </c>
      <c r="AM200" s="163">
        <v>8.7828169304159152E-4</v>
      </c>
      <c r="AN200" s="163">
        <v>9.2927160912564255E-3</v>
      </c>
      <c r="AO200" s="164"/>
      <c r="AP200" s="164"/>
      <c r="AQ200" s="164"/>
      <c r="AR200" s="164"/>
      <c r="AS200" s="248">
        <v>8.7828169304159152E-4</v>
      </c>
      <c r="AT200" s="248">
        <v>9.2927160912564255E-3</v>
      </c>
      <c r="AU200" s="163">
        <v>9.8266666666666683E-2</v>
      </c>
      <c r="AV200" s="163">
        <v>1.039716803620341</v>
      </c>
      <c r="AW200" s="164"/>
      <c r="AX200" s="164"/>
      <c r="AY200" s="164"/>
      <c r="AZ200" s="164"/>
      <c r="BA200" s="164"/>
      <c r="BB200" s="164"/>
      <c r="BC200" s="163">
        <v>9.8266666666666683E-2</v>
      </c>
      <c r="BD200" s="163">
        <v>1.039716803620341</v>
      </c>
      <c r="BE200" s="162" t="s">
        <v>342</v>
      </c>
      <c r="BF200" s="162" t="s">
        <v>343</v>
      </c>
      <c r="BG200" s="172">
        <v>38108</v>
      </c>
      <c r="BH200" s="162" t="s">
        <v>334</v>
      </c>
      <c r="BI200" s="162" t="s">
        <v>358</v>
      </c>
      <c r="BJ200" s="166">
        <v>26999</v>
      </c>
      <c r="BK200" s="162" t="s">
        <v>345</v>
      </c>
      <c r="BL200" s="162" t="s">
        <v>363</v>
      </c>
      <c r="BM200" s="172">
        <v>34700</v>
      </c>
      <c r="BN200" s="162" t="s">
        <v>336</v>
      </c>
      <c r="BO200" s="162" t="s">
        <v>336</v>
      </c>
      <c r="BP200" s="164"/>
      <c r="BQ200" s="162" t="s">
        <v>336</v>
      </c>
      <c r="BR200" s="162" t="s">
        <v>336</v>
      </c>
      <c r="BS200" s="164"/>
      <c r="BT200" s="162" t="s">
        <v>336</v>
      </c>
      <c r="BU200" s="162" t="s">
        <v>336</v>
      </c>
      <c r="BV200" s="164"/>
      <c r="BW200" s="162" t="s">
        <v>336</v>
      </c>
      <c r="BX200" s="162" t="s">
        <v>336</v>
      </c>
      <c r="BY200" s="164"/>
      <c r="BZ200" s="162" t="s">
        <v>336</v>
      </c>
      <c r="CA200" s="162" t="s">
        <v>336</v>
      </c>
      <c r="CB200" s="164"/>
      <c r="CC200" s="162" t="s">
        <v>336</v>
      </c>
      <c r="CD200" s="162" t="s">
        <v>336</v>
      </c>
      <c r="CE200" s="164"/>
      <c r="CF200" s="162" t="s">
        <v>336</v>
      </c>
      <c r="CG200" s="162" t="s">
        <v>336</v>
      </c>
      <c r="CH200" s="164"/>
      <c r="CI200" s="162" t="s">
        <v>336</v>
      </c>
      <c r="CJ200" s="162" t="s">
        <v>336</v>
      </c>
      <c r="CK200" s="164"/>
      <c r="CL200" s="162" t="s">
        <v>336</v>
      </c>
      <c r="CM200" s="162" t="s">
        <v>336</v>
      </c>
      <c r="CN200" s="164"/>
    </row>
    <row r="201" spans="1:159">
      <c r="A201" s="162" t="s">
        <v>326</v>
      </c>
      <c r="B201" s="163">
        <v>1250</v>
      </c>
      <c r="C201" s="162" t="s">
        <v>577</v>
      </c>
      <c r="D201" s="162" t="s">
        <v>578</v>
      </c>
      <c r="E201" s="162" t="s">
        <v>374</v>
      </c>
      <c r="F201" s="162" t="s">
        <v>374</v>
      </c>
      <c r="G201" s="162" t="s">
        <v>330</v>
      </c>
      <c r="H201" s="162" t="s">
        <v>350</v>
      </c>
      <c r="I201" s="163">
        <v>58</v>
      </c>
      <c r="J201" s="163">
        <v>645</v>
      </c>
      <c r="K201" s="163">
        <v>11.120689655172415</v>
      </c>
      <c r="L201" s="162" t="s">
        <v>333</v>
      </c>
      <c r="M201" s="163">
        <v>8.2210120695469133E-4</v>
      </c>
      <c r="N201" s="163">
        <v>5.1521321140195683E-3</v>
      </c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3">
        <v>8.6666666666666663E-3</v>
      </c>
      <c r="Z201" s="163">
        <v>9.6379310344827593E-2</v>
      </c>
      <c r="AA201" s="164"/>
      <c r="AB201" s="164"/>
      <c r="AC201" s="163">
        <v>8.6666666666666663E-3</v>
      </c>
      <c r="AD201" s="163">
        <v>9.6379310344827593E-2</v>
      </c>
      <c r="AE201" s="167"/>
      <c r="AF201" s="167"/>
      <c r="AG201" s="164"/>
      <c r="AH201" s="164"/>
      <c r="AI201" s="164"/>
      <c r="AJ201" s="164"/>
      <c r="AK201" s="275"/>
      <c r="AL201" s="167"/>
      <c r="AM201" s="167"/>
      <c r="AN201" s="167"/>
      <c r="AO201" s="165">
        <v>9.0000000000000008E-4</v>
      </c>
      <c r="AP201" s="165">
        <v>1.0008620689655174E-2</v>
      </c>
      <c r="AQ201" s="164"/>
      <c r="AR201" s="164"/>
      <c r="AS201" s="248">
        <v>9.0000000000000008E-4</v>
      </c>
      <c r="AT201" s="248">
        <v>1.0008620689655174E-2</v>
      </c>
      <c r="AU201" s="163">
        <v>233.32529032819443</v>
      </c>
      <c r="AV201" s="163">
        <v>2594.7381424428522</v>
      </c>
      <c r="AW201" s="164"/>
      <c r="AX201" s="164"/>
      <c r="AY201" s="165">
        <v>0.39750000000000002</v>
      </c>
      <c r="AZ201" s="165">
        <v>4.4204741379310351</v>
      </c>
      <c r="BA201" s="164"/>
      <c r="BB201" s="164"/>
      <c r="BC201" s="163">
        <v>0.39750000000000002</v>
      </c>
      <c r="BD201" s="163">
        <v>4.4204741379310351</v>
      </c>
      <c r="BE201" s="162" t="s">
        <v>334</v>
      </c>
      <c r="BF201" s="162" t="s">
        <v>358</v>
      </c>
      <c r="BG201" s="172">
        <v>28277</v>
      </c>
      <c r="BH201" s="162" t="s">
        <v>336</v>
      </c>
      <c r="BI201" s="162" t="s">
        <v>336</v>
      </c>
      <c r="BJ201" s="167"/>
      <c r="BK201" s="162" t="s">
        <v>336</v>
      </c>
      <c r="BL201" s="162" t="s">
        <v>336</v>
      </c>
      <c r="BM201" s="167"/>
      <c r="BN201" s="162" t="s">
        <v>336</v>
      </c>
      <c r="BO201" s="162" t="s">
        <v>336</v>
      </c>
      <c r="BP201" s="164"/>
      <c r="BQ201" s="162" t="s">
        <v>336</v>
      </c>
      <c r="BR201" s="162" t="s">
        <v>336</v>
      </c>
      <c r="BS201" s="164"/>
      <c r="BT201" s="162" t="s">
        <v>336</v>
      </c>
      <c r="BU201" s="162" t="s">
        <v>336</v>
      </c>
      <c r="BV201" s="164"/>
      <c r="BW201" s="162" t="s">
        <v>336</v>
      </c>
      <c r="BX201" s="162" t="s">
        <v>336</v>
      </c>
      <c r="BY201" s="164"/>
      <c r="BZ201" s="162" t="s">
        <v>336</v>
      </c>
      <c r="CA201" s="162" t="s">
        <v>336</v>
      </c>
      <c r="CB201" s="164"/>
      <c r="CC201" s="162" t="s">
        <v>336</v>
      </c>
      <c r="CD201" s="162" t="s">
        <v>336</v>
      </c>
      <c r="CE201" s="164"/>
      <c r="CF201" s="162" t="s">
        <v>336</v>
      </c>
      <c r="CG201" s="162" t="s">
        <v>336</v>
      </c>
      <c r="CH201" s="164"/>
      <c r="CI201" s="162" t="s">
        <v>336</v>
      </c>
      <c r="CJ201" s="162" t="s">
        <v>336</v>
      </c>
      <c r="CK201" s="164"/>
      <c r="CL201" s="162" t="s">
        <v>336</v>
      </c>
      <c r="CM201" s="162" t="s">
        <v>336</v>
      </c>
      <c r="CN201" s="164"/>
    </row>
    <row r="202" spans="1:159">
      <c r="A202" s="162" t="s">
        <v>326</v>
      </c>
      <c r="B202" s="163">
        <v>3403</v>
      </c>
      <c r="C202" s="162" t="s">
        <v>604</v>
      </c>
      <c r="D202" s="162" t="s">
        <v>506</v>
      </c>
      <c r="E202" s="162" t="s">
        <v>329</v>
      </c>
      <c r="F202" s="162" t="s">
        <v>329</v>
      </c>
      <c r="G202" s="162" t="s">
        <v>330</v>
      </c>
      <c r="H202" s="162" t="s">
        <v>350</v>
      </c>
      <c r="I202" s="163">
        <v>300</v>
      </c>
      <c r="J202" s="163">
        <v>2750</v>
      </c>
      <c r="K202" s="163">
        <v>9.1666666666666661</v>
      </c>
      <c r="L202" s="162" t="s">
        <v>341</v>
      </c>
      <c r="M202" s="163">
        <v>9.1259639355096411E-3</v>
      </c>
      <c r="N202" s="163">
        <v>7.7944785314426569E-3</v>
      </c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3">
        <v>2.8333333333333335E-6</v>
      </c>
      <c r="Z202" s="163">
        <v>2.5972222222222223E-5</v>
      </c>
      <c r="AA202" s="164"/>
      <c r="AB202" s="164"/>
      <c r="AC202" s="163">
        <v>2.8333333333333335E-6</v>
      </c>
      <c r="AD202" s="163">
        <v>2.5972222222222223E-5</v>
      </c>
      <c r="AE202" s="163">
        <v>1.5582137466406503E-3</v>
      </c>
      <c r="AF202" s="163">
        <v>1.4283626010872626E-2</v>
      </c>
      <c r="AG202" s="164"/>
      <c r="AH202" s="164"/>
      <c r="AI202" s="164"/>
      <c r="AJ202" s="164"/>
      <c r="AK202" s="274">
        <v>1.5582137466406503E-3</v>
      </c>
      <c r="AL202" s="163">
        <v>1.4283626010872626E-2</v>
      </c>
      <c r="AM202" s="163">
        <v>9.0896453149256866E-4</v>
      </c>
      <c r="AN202" s="163">
        <v>8.332174872015213E-3</v>
      </c>
      <c r="AO202" s="164"/>
      <c r="AP202" s="164"/>
      <c r="AQ202" s="164"/>
      <c r="AR202" s="164"/>
      <c r="AS202" s="248">
        <v>9.0896453149256866E-4</v>
      </c>
      <c r="AT202" s="248">
        <v>8.332174872015213E-3</v>
      </c>
      <c r="AU202" s="167"/>
      <c r="AV202" s="167"/>
      <c r="AW202" s="165">
        <v>0.59524106261296883</v>
      </c>
      <c r="AX202" s="165">
        <v>5.4563764072855472</v>
      </c>
      <c r="AY202" s="164"/>
      <c r="AZ202" s="164"/>
      <c r="BA202" s="164"/>
      <c r="BB202" s="164"/>
      <c r="BC202" s="163">
        <v>0.59524106261296883</v>
      </c>
      <c r="BD202" s="163">
        <v>5.4563764072855472</v>
      </c>
      <c r="BE202" s="162" t="s">
        <v>334</v>
      </c>
      <c r="BF202" s="162" t="s">
        <v>358</v>
      </c>
      <c r="BG202" s="166">
        <v>28734</v>
      </c>
      <c r="BH202" s="162" t="s">
        <v>336</v>
      </c>
      <c r="BI202" s="162" t="s">
        <v>336</v>
      </c>
      <c r="BJ202" s="167"/>
      <c r="BK202" s="162" t="s">
        <v>336</v>
      </c>
      <c r="BL202" s="162" t="s">
        <v>336</v>
      </c>
      <c r="BM202" s="167"/>
      <c r="BN202" s="162" t="s">
        <v>336</v>
      </c>
      <c r="BO202" s="162" t="s">
        <v>336</v>
      </c>
      <c r="BP202" s="164"/>
      <c r="BQ202" s="162" t="s">
        <v>336</v>
      </c>
      <c r="BR202" s="162" t="s">
        <v>336</v>
      </c>
      <c r="BS202" s="164"/>
      <c r="BT202" s="162" t="s">
        <v>336</v>
      </c>
      <c r="BU202" s="162" t="s">
        <v>336</v>
      </c>
      <c r="BV202" s="164"/>
      <c r="BW202" s="162" t="s">
        <v>336</v>
      </c>
      <c r="BX202" s="162" t="s">
        <v>336</v>
      </c>
      <c r="BY202" s="164"/>
      <c r="BZ202" s="162" t="s">
        <v>336</v>
      </c>
      <c r="CA202" s="162" t="s">
        <v>336</v>
      </c>
      <c r="CB202" s="164"/>
      <c r="CC202" s="162" t="s">
        <v>336</v>
      </c>
      <c r="CD202" s="162" t="s">
        <v>336</v>
      </c>
      <c r="CE202" s="164"/>
      <c r="CF202" s="162" t="s">
        <v>336</v>
      </c>
      <c r="CG202" s="162" t="s">
        <v>336</v>
      </c>
      <c r="CH202" s="164"/>
      <c r="CI202" s="162" t="s">
        <v>336</v>
      </c>
      <c r="CJ202" s="162" t="s">
        <v>336</v>
      </c>
      <c r="CK202" s="164"/>
      <c r="CL202" s="162" t="s">
        <v>336</v>
      </c>
      <c r="CM202" s="162" t="s">
        <v>336</v>
      </c>
      <c r="CN202" s="164"/>
    </row>
    <row r="203" spans="1:159">
      <c r="A203" s="162" t="s">
        <v>326</v>
      </c>
      <c r="B203" s="163">
        <v>3788</v>
      </c>
      <c r="C203" s="162" t="s">
        <v>540</v>
      </c>
      <c r="D203" s="162" t="s">
        <v>396</v>
      </c>
      <c r="E203" s="162" t="s">
        <v>386</v>
      </c>
      <c r="F203" s="162" t="s">
        <v>386</v>
      </c>
      <c r="G203" s="162" t="s">
        <v>330</v>
      </c>
      <c r="H203" s="162" t="s">
        <v>350</v>
      </c>
      <c r="I203" s="163">
        <v>108</v>
      </c>
      <c r="J203" s="163">
        <v>961</v>
      </c>
      <c r="K203" s="163">
        <v>8.8981481481481488</v>
      </c>
      <c r="L203" s="162" t="s">
        <v>332</v>
      </c>
      <c r="M203" s="167"/>
      <c r="N203" s="167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7"/>
      <c r="Z203" s="167"/>
      <c r="AA203" s="164"/>
      <c r="AB203" s="164"/>
      <c r="AC203" s="167"/>
      <c r="AD203" s="167"/>
      <c r="AE203" s="167"/>
      <c r="AF203" s="167"/>
      <c r="AG203" s="164"/>
      <c r="AH203" s="164"/>
      <c r="AI203" s="165">
        <v>1.1299999999999999E-3</v>
      </c>
      <c r="AJ203" s="165">
        <v>1.0054907407407408E-2</v>
      </c>
      <c r="AK203" s="274">
        <v>1.1299999999999999E-3</v>
      </c>
      <c r="AL203" s="163">
        <v>1.0054907407407408E-2</v>
      </c>
      <c r="AM203" s="167"/>
      <c r="AN203" s="167"/>
      <c r="AO203" s="164"/>
      <c r="AP203" s="164"/>
      <c r="AQ203" s="165">
        <v>9.810000000000001E-4</v>
      </c>
      <c r="AR203" s="165">
        <v>8.7290833333333352E-3</v>
      </c>
      <c r="AS203" s="248">
        <v>9.810000000000001E-4</v>
      </c>
      <c r="AT203" s="248">
        <v>8.7290833333333352E-3</v>
      </c>
      <c r="AU203" s="164"/>
      <c r="AV203" s="164"/>
      <c r="AW203" s="167"/>
      <c r="AX203" s="167"/>
      <c r="AY203" s="164"/>
      <c r="AZ203" s="164"/>
      <c r="BA203" s="165">
        <v>0.27</v>
      </c>
      <c r="BB203" s="165">
        <v>2.4025000000000003</v>
      </c>
      <c r="BC203" s="163">
        <v>0.27</v>
      </c>
      <c r="BD203" s="163">
        <v>2.4025000000000003</v>
      </c>
      <c r="BE203" s="162" t="s">
        <v>345</v>
      </c>
      <c r="BF203" s="162" t="s">
        <v>535</v>
      </c>
      <c r="BG203" s="172">
        <v>38838</v>
      </c>
      <c r="BH203" s="162" t="s">
        <v>334</v>
      </c>
      <c r="BI203" s="162" t="s">
        <v>387</v>
      </c>
      <c r="BJ203" s="172">
        <v>28764</v>
      </c>
      <c r="BK203" s="162" t="s">
        <v>334</v>
      </c>
      <c r="BL203" s="162" t="s">
        <v>358</v>
      </c>
      <c r="BM203" s="172">
        <v>20486</v>
      </c>
      <c r="BN203" s="162" t="s">
        <v>336</v>
      </c>
      <c r="BO203" s="162" t="s">
        <v>336</v>
      </c>
      <c r="BP203" s="164"/>
      <c r="BQ203" s="162" t="s">
        <v>336</v>
      </c>
      <c r="BR203" s="162" t="s">
        <v>336</v>
      </c>
      <c r="BS203" s="164"/>
      <c r="BT203" s="162" t="s">
        <v>336</v>
      </c>
      <c r="BU203" s="162" t="s">
        <v>336</v>
      </c>
      <c r="BV203" s="164"/>
      <c r="BW203" s="162" t="s">
        <v>336</v>
      </c>
      <c r="BX203" s="162" t="s">
        <v>336</v>
      </c>
      <c r="BY203" s="164"/>
      <c r="BZ203" s="162" t="s">
        <v>336</v>
      </c>
      <c r="CA203" s="162" t="s">
        <v>336</v>
      </c>
      <c r="CB203" s="164"/>
      <c r="CC203" s="162" t="s">
        <v>336</v>
      </c>
      <c r="CD203" s="162" t="s">
        <v>336</v>
      </c>
      <c r="CE203" s="164"/>
      <c r="CF203" s="162" t="s">
        <v>336</v>
      </c>
      <c r="CG203" s="162" t="s">
        <v>336</v>
      </c>
      <c r="CH203" s="164"/>
      <c r="CI203" s="162" t="s">
        <v>336</v>
      </c>
      <c r="CJ203" s="162" t="s">
        <v>336</v>
      </c>
      <c r="CK203" s="164"/>
      <c r="CL203" s="162" t="s">
        <v>336</v>
      </c>
      <c r="CM203" s="162" t="s">
        <v>336</v>
      </c>
      <c r="CN203" s="164"/>
    </row>
    <row r="204" spans="1:159">
      <c r="A204" s="162" t="s">
        <v>326</v>
      </c>
      <c r="B204" s="163">
        <v>1393</v>
      </c>
      <c r="C204" s="162" t="s">
        <v>619</v>
      </c>
      <c r="D204" s="162" t="s">
        <v>620</v>
      </c>
      <c r="E204" s="162" t="s">
        <v>338</v>
      </c>
      <c r="F204" s="162" t="s">
        <v>383</v>
      </c>
      <c r="G204" s="162" t="s">
        <v>330</v>
      </c>
      <c r="H204" s="162" t="s">
        <v>350</v>
      </c>
      <c r="I204" s="163">
        <v>580</v>
      </c>
      <c r="J204" s="163">
        <v>5761</v>
      </c>
      <c r="K204" s="163">
        <v>9.9327586206896559</v>
      </c>
      <c r="L204" s="162" t="s">
        <v>333</v>
      </c>
      <c r="M204" s="163">
        <v>1.0387055731348679E-3</v>
      </c>
      <c r="N204" s="163">
        <v>5.079751795651382E-3</v>
      </c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3">
        <v>1.2866666666666666E-4</v>
      </c>
      <c r="Z204" s="163">
        <v>1.2780149425287357E-3</v>
      </c>
      <c r="AA204" s="164"/>
      <c r="AB204" s="164"/>
      <c r="AC204" s="163">
        <v>1.2866666666666666E-4</v>
      </c>
      <c r="AD204" s="163">
        <v>1.2780149425287357E-3</v>
      </c>
      <c r="AE204" s="167"/>
      <c r="AF204" s="167"/>
      <c r="AG204" s="165">
        <v>2.5800000000000003E-3</v>
      </c>
      <c r="AH204" s="165">
        <v>2.5626517241379314E-2</v>
      </c>
      <c r="AI204" s="164"/>
      <c r="AJ204" s="164"/>
      <c r="AK204" s="274">
        <v>2.5800000000000003E-3</v>
      </c>
      <c r="AL204" s="163">
        <v>2.5626517241379314E-2</v>
      </c>
      <c r="AM204" s="167"/>
      <c r="AN204" s="167"/>
      <c r="AO204" s="165">
        <v>1.0496666666666666E-3</v>
      </c>
      <c r="AP204" s="165">
        <v>1.0426085632183909E-2</v>
      </c>
      <c r="AQ204" s="164"/>
      <c r="AR204" s="164"/>
      <c r="AS204" s="248">
        <v>1.0496666666666666E-3</v>
      </c>
      <c r="AT204" s="248">
        <v>1.0426085632183909E-2</v>
      </c>
      <c r="AU204" s="164"/>
      <c r="AV204" s="164"/>
      <c r="AW204" s="163">
        <v>0.64056246334668954</v>
      </c>
      <c r="AX204" s="163">
        <v>6.3625523298970323</v>
      </c>
      <c r="AY204" s="164"/>
      <c r="AZ204" s="164"/>
      <c r="BA204" s="164"/>
      <c r="BB204" s="164"/>
      <c r="BC204" s="163">
        <v>0.64056246334668954</v>
      </c>
      <c r="BD204" s="163">
        <v>6.3625523298970323</v>
      </c>
      <c r="BE204" s="162" t="s">
        <v>334</v>
      </c>
      <c r="BF204" s="162" t="s">
        <v>621</v>
      </c>
      <c r="BG204" s="172">
        <v>30072</v>
      </c>
      <c r="BH204" s="162" t="s">
        <v>336</v>
      </c>
      <c r="BI204" s="162" t="s">
        <v>336</v>
      </c>
      <c r="BJ204" s="164"/>
      <c r="BK204" s="162" t="s">
        <v>336</v>
      </c>
      <c r="BL204" s="162" t="s">
        <v>336</v>
      </c>
      <c r="BM204" s="164"/>
      <c r="BN204" s="162" t="s">
        <v>336</v>
      </c>
      <c r="BO204" s="162" t="s">
        <v>336</v>
      </c>
      <c r="BP204" s="164"/>
      <c r="BQ204" s="162" t="s">
        <v>336</v>
      </c>
      <c r="BR204" s="162" t="s">
        <v>336</v>
      </c>
      <c r="BS204" s="164"/>
      <c r="BT204" s="162" t="s">
        <v>336</v>
      </c>
      <c r="BU204" s="162" t="s">
        <v>336</v>
      </c>
      <c r="BV204" s="164"/>
      <c r="BW204" s="162" t="s">
        <v>336</v>
      </c>
      <c r="BX204" s="162" t="s">
        <v>336</v>
      </c>
      <c r="BY204" s="164"/>
      <c r="BZ204" s="162" t="s">
        <v>336</v>
      </c>
      <c r="CA204" s="162" t="s">
        <v>336</v>
      </c>
      <c r="CB204" s="164"/>
      <c r="CC204" s="162" t="s">
        <v>336</v>
      </c>
      <c r="CD204" s="162" t="s">
        <v>336</v>
      </c>
      <c r="CE204" s="164"/>
      <c r="CF204" s="162" t="s">
        <v>336</v>
      </c>
      <c r="CG204" s="162" t="s">
        <v>336</v>
      </c>
      <c r="CH204" s="164"/>
      <c r="CI204" s="162" t="s">
        <v>336</v>
      </c>
      <c r="CJ204" s="162" t="s">
        <v>336</v>
      </c>
      <c r="CK204" s="164"/>
      <c r="CL204" s="162" t="s">
        <v>336</v>
      </c>
      <c r="CM204" s="162" t="s">
        <v>336</v>
      </c>
      <c r="CN204" s="164"/>
    </row>
    <row r="205" spans="1:159">
      <c r="A205" s="162" t="s">
        <v>326</v>
      </c>
      <c r="B205" s="163">
        <v>2554</v>
      </c>
      <c r="C205" s="162" t="s">
        <v>569</v>
      </c>
      <c r="D205" s="162" t="s">
        <v>570</v>
      </c>
      <c r="E205" s="162" t="s">
        <v>339</v>
      </c>
      <c r="F205" s="162" t="s">
        <v>339</v>
      </c>
      <c r="G205" s="162" t="s">
        <v>330</v>
      </c>
      <c r="H205" s="162" t="s">
        <v>350</v>
      </c>
      <c r="I205" s="163">
        <v>85</v>
      </c>
      <c r="J205" s="163">
        <v>922.2</v>
      </c>
      <c r="K205" s="163">
        <v>10.849411764705883</v>
      </c>
      <c r="L205" s="162" t="s">
        <v>341</v>
      </c>
      <c r="M205" s="167"/>
      <c r="N205" s="167"/>
      <c r="O205" s="164"/>
      <c r="P205" s="164"/>
      <c r="Q205" s="164"/>
      <c r="R205" s="164"/>
      <c r="S205" s="167"/>
      <c r="T205" s="167"/>
      <c r="U205" s="167"/>
      <c r="V205" s="167"/>
      <c r="W205" s="164"/>
      <c r="X205" s="164"/>
      <c r="Y205" s="163">
        <v>1.0000000000000001E-5</v>
      </c>
      <c r="Z205" s="163">
        <v>1.0849411764705884E-4</v>
      </c>
      <c r="AA205" s="164"/>
      <c r="AB205" s="164"/>
      <c r="AC205" s="163">
        <v>1.0000000000000001E-5</v>
      </c>
      <c r="AD205" s="163">
        <v>1.0849411764705884E-4</v>
      </c>
      <c r="AE205" s="163">
        <v>9.1344548107051419E-4</v>
      </c>
      <c r="AF205" s="163">
        <v>9.9103461487438614E-3</v>
      </c>
      <c r="AG205" s="164"/>
      <c r="AH205" s="164"/>
      <c r="AI205" s="167"/>
      <c r="AJ205" s="167"/>
      <c r="AK205" s="274">
        <v>9.1344548107051419E-4</v>
      </c>
      <c r="AL205" s="163">
        <v>9.9103461487438614E-3</v>
      </c>
      <c r="AM205" s="163">
        <v>1.2551246539340615E-3</v>
      </c>
      <c r="AN205" s="163">
        <v>1.3617364186564606E-2</v>
      </c>
      <c r="AO205" s="164"/>
      <c r="AP205" s="164"/>
      <c r="AQ205" s="164"/>
      <c r="AR205" s="164"/>
      <c r="AS205" s="248">
        <v>1.2551246539340615E-3</v>
      </c>
      <c r="AT205" s="248">
        <v>1.3617364186564606E-2</v>
      </c>
      <c r="AU205" s="164"/>
      <c r="AV205" s="164"/>
      <c r="AW205" s="163">
        <v>0.40825745061659663</v>
      </c>
      <c r="AX205" s="163">
        <v>4.4293531877485339</v>
      </c>
      <c r="AY205" s="164"/>
      <c r="AZ205" s="164"/>
      <c r="BA205" s="164"/>
      <c r="BB205" s="164"/>
      <c r="BC205" s="163">
        <v>0.40825745061659663</v>
      </c>
      <c r="BD205" s="163">
        <v>4.4293531877485339</v>
      </c>
      <c r="BE205" s="162" t="s">
        <v>342</v>
      </c>
      <c r="BF205" s="162" t="s">
        <v>357</v>
      </c>
      <c r="BG205" s="167"/>
      <c r="BH205" s="162" t="s">
        <v>364</v>
      </c>
      <c r="BI205" s="162" t="s">
        <v>394</v>
      </c>
      <c r="BJ205" s="167"/>
      <c r="BK205" s="162" t="s">
        <v>334</v>
      </c>
      <c r="BL205" s="162" t="s">
        <v>375</v>
      </c>
      <c r="BM205" s="166">
        <v>40148</v>
      </c>
      <c r="BN205" s="162" t="s">
        <v>336</v>
      </c>
      <c r="BO205" s="162" t="s">
        <v>336</v>
      </c>
      <c r="BP205" s="164"/>
      <c r="BQ205" s="162" t="s">
        <v>336</v>
      </c>
      <c r="BR205" s="162" t="s">
        <v>336</v>
      </c>
      <c r="BS205" s="164"/>
      <c r="BT205" s="162" t="s">
        <v>336</v>
      </c>
      <c r="BU205" s="162" t="s">
        <v>336</v>
      </c>
      <c r="BV205" s="164"/>
      <c r="BW205" s="162" t="s">
        <v>336</v>
      </c>
      <c r="BX205" s="162" t="s">
        <v>336</v>
      </c>
      <c r="BY205" s="164"/>
      <c r="BZ205" s="162" t="s">
        <v>336</v>
      </c>
      <c r="CA205" s="162" t="s">
        <v>336</v>
      </c>
      <c r="CB205" s="164"/>
      <c r="CC205" s="162" t="s">
        <v>336</v>
      </c>
      <c r="CD205" s="162" t="s">
        <v>336</v>
      </c>
      <c r="CE205" s="164"/>
      <c r="CF205" s="162" t="s">
        <v>336</v>
      </c>
      <c r="CG205" s="162" t="s">
        <v>336</v>
      </c>
      <c r="CH205" s="164"/>
      <c r="CI205" s="162" t="s">
        <v>336</v>
      </c>
      <c r="CJ205" s="162" t="s">
        <v>336</v>
      </c>
      <c r="CK205" s="164"/>
      <c r="CL205" s="162" t="s">
        <v>336</v>
      </c>
      <c r="CM205" s="162" t="s">
        <v>336</v>
      </c>
      <c r="CN205" s="164"/>
    </row>
    <row r="206" spans="1:159">
      <c r="A206" s="162" t="s">
        <v>326</v>
      </c>
      <c r="B206" s="163">
        <v>2408</v>
      </c>
      <c r="C206" s="162" t="s">
        <v>714</v>
      </c>
      <c r="D206" s="162" t="s">
        <v>463</v>
      </c>
      <c r="E206" s="162" t="s">
        <v>720</v>
      </c>
      <c r="F206" s="162" t="s">
        <v>721</v>
      </c>
      <c r="G206" s="162" t="s">
        <v>330</v>
      </c>
      <c r="H206" s="162" t="s">
        <v>361</v>
      </c>
      <c r="I206" s="163">
        <v>343</v>
      </c>
      <c r="J206" s="163">
        <v>3100</v>
      </c>
      <c r="K206" s="163">
        <v>9.037900874635568</v>
      </c>
      <c r="L206" s="162" t="s">
        <v>333</v>
      </c>
      <c r="M206" s="167"/>
      <c r="N206" s="167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7"/>
      <c r="Z206" s="167"/>
      <c r="AA206" s="164"/>
      <c r="AB206" s="164"/>
      <c r="AC206" s="167"/>
      <c r="AD206" s="167"/>
      <c r="AE206" s="167"/>
      <c r="AF206" s="167"/>
      <c r="AG206" s="164"/>
      <c r="AH206" s="164"/>
      <c r="AI206" s="165">
        <v>4.9983721238474776E-2</v>
      </c>
      <c r="AJ206" s="165">
        <v>0.45174791789875157</v>
      </c>
      <c r="AK206" s="274">
        <v>4.9983721238474776E-2</v>
      </c>
      <c r="AL206" s="163">
        <v>0.45174791789875157</v>
      </c>
      <c r="AM206" s="167"/>
      <c r="AN206" s="167"/>
      <c r="AO206" s="164"/>
      <c r="AP206" s="164"/>
      <c r="AQ206" s="165">
        <v>1.2820511746439902E-3</v>
      </c>
      <c r="AR206" s="165">
        <v>1.1587051432642477E-2</v>
      </c>
      <c r="AS206" s="248">
        <v>1.2820511746439902E-3</v>
      </c>
      <c r="AT206" s="248">
        <v>1.1587051432642477E-2</v>
      </c>
      <c r="AU206" s="164"/>
      <c r="AV206" s="164"/>
      <c r="AW206" s="167"/>
      <c r="AX206" s="167"/>
      <c r="AY206" s="164"/>
      <c r="AZ206" s="164"/>
      <c r="BA206" s="164"/>
      <c r="BB206" s="164"/>
      <c r="BC206" s="167"/>
      <c r="BD206" s="167"/>
      <c r="BE206" s="162" t="s">
        <v>334</v>
      </c>
      <c r="BF206" s="162" t="s">
        <v>344</v>
      </c>
      <c r="BG206" s="166">
        <v>33451</v>
      </c>
      <c r="BH206" s="162" t="s">
        <v>342</v>
      </c>
      <c r="BI206" s="162" t="s">
        <v>343</v>
      </c>
      <c r="BJ206" s="166">
        <v>38139</v>
      </c>
      <c r="BK206" s="162" t="s">
        <v>364</v>
      </c>
      <c r="BL206" s="162" t="s">
        <v>370</v>
      </c>
      <c r="BM206" s="166">
        <v>39083</v>
      </c>
      <c r="BN206" s="162" t="s">
        <v>334</v>
      </c>
      <c r="BO206" s="162" t="s">
        <v>362</v>
      </c>
      <c r="BP206" s="172">
        <v>39783</v>
      </c>
      <c r="BQ206" s="162" t="s">
        <v>336</v>
      </c>
      <c r="BR206" s="162" t="s">
        <v>336</v>
      </c>
      <c r="BS206" s="164"/>
      <c r="BT206" s="162" t="s">
        <v>336</v>
      </c>
      <c r="BU206" s="162" t="s">
        <v>336</v>
      </c>
      <c r="BV206" s="164"/>
      <c r="BW206" s="162" t="s">
        <v>336</v>
      </c>
      <c r="BX206" s="162" t="s">
        <v>336</v>
      </c>
      <c r="BY206" s="164"/>
      <c r="BZ206" s="162" t="s">
        <v>336</v>
      </c>
      <c r="CA206" s="162" t="s">
        <v>336</v>
      </c>
      <c r="CB206" s="164"/>
      <c r="CC206" s="162" t="s">
        <v>336</v>
      </c>
      <c r="CD206" s="162" t="s">
        <v>336</v>
      </c>
      <c r="CE206" s="164"/>
      <c r="CF206" s="162" t="s">
        <v>336</v>
      </c>
      <c r="CG206" s="162" t="s">
        <v>336</v>
      </c>
      <c r="CH206" s="164"/>
      <c r="CI206" s="162" t="s">
        <v>336</v>
      </c>
      <c r="CJ206" s="162" t="s">
        <v>336</v>
      </c>
      <c r="CK206" s="164"/>
      <c r="CL206" s="162" t="s">
        <v>336</v>
      </c>
      <c r="CM206" s="162" t="s">
        <v>336</v>
      </c>
      <c r="CN206" s="164"/>
    </row>
    <row r="207" spans="1:159">
      <c r="A207" s="162" t="s">
        <v>326</v>
      </c>
      <c r="B207" s="163">
        <v>50776</v>
      </c>
      <c r="C207" s="162" t="s">
        <v>217</v>
      </c>
      <c r="D207" s="162" t="s">
        <v>399</v>
      </c>
      <c r="E207" s="162" t="s">
        <v>494</v>
      </c>
      <c r="F207" s="162" t="s">
        <v>27</v>
      </c>
      <c r="G207" s="162" t="s">
        <v>356</v>
      </c>
      <c r="H207" s="162" t="s">
        <v>356</v>
      </c>
      <c r="I207" s="163">
        <v>46.5</v>
      </c>
      <c r="J207" s="163">
        <v>600</v>
      </c>
      <c r="K207" s="163">
        <v>12.903225806451612</v>
      </c>
      <c r="L207" s="162" t="s">
        <v>422</v>
      </c>
      <c r="M207" s="163">
        <v>1.9015104052929086E-2</v>
      </c>
      <c r="N207" s="163">
        <v>5.8435009205147249E-3</v>
      </c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3">
        <v>1.4300000000000001E-3</v>
      </c>
      <c r="Z207" s="163">
        <v>1.8451612903225806E-2</v>
      </c>
      <c r="AA207" s="164"/>
      <c r="AB207" s="164"/>
      <c r="AC207" s="163">
        <v>1.4300000000000001E-3</v>
      </c>
      <c r="AD207" s="163">
        <v>1.8451612903225806E-2</v>
      </c>
      <c r="AE207" s="163">
        <v>1.1810489489606335E-2</v>
      </c>
      <c r="AF207" s="163">
        <v>0.152393412769114</v>
      </c>
      <c r="AG207" s="164"/>
      <c r="AH207" s="164"/>
      <c r="AI207" s="165">
        <v>1.8500000000000003E-2</v>
      </c>
      <c r="AJ207" s="165">
        <v>0.23870967741935487</v>
      </c>
      <c r="AK207" s="274">
        <v>1.1810489489606335E-2</v>
      </c>
      <c r="AL207" s="163">
        <v>0.152393412769114</v>
      </c>
      <c r="AM207" s="163">
        <v>1.8814566633075392E-3</v>
      </c>
      <c r="AN207" s="163">
        <v>2.4276860171710182E-2</v>
      </c>
      <c r="AO207" s="164"/>
      <c r="AP207" s="164"/>
      <c r="AQ207" s="165">
        <v>1.4999999999999998E-3</v>
      </c>
      <c r="AR207" s="165">
        <v>1.9354838709677417E-2</v>
      </c>
      <c r="AS207" s="248">
        <v>1.4999999999999998E-3</v>
      </c>
      <c r="AT207" s="248">
        <v>1.9354838709677417E-2</v>
      </c>
      <c r="AU207" s="164"/>
      <c r="AV207" s="164"/>
      <c r="AW207" s="163">
        <v>9.3700605318000021E-2</v>
      </c>
      <c r="AX207" s="163">
        <v>1.209040068619355</v>
      </c>
      <c r="AY207" s="164"/>
      <c r="AZ207" s="164"/>
      <c r="BA207" s="164"/>
      <c r="BB207" s="164"/>
      <c r="BC207" s="163">
        <v>9.3700605318000021E-2</v>
      </c>
      <c r="BD207" s="163">
        <v>1.209040068619355</v>
      </c>
      <c r="BE207" s="162" t="s">
        <v>342</v>
      </c>
      <c r="BF207" s="162" t="s">
        <v>357</v>
      </c>
      <c r="BG207" s="166">
        <v>33878</v>
      </c>
      <c r="BH207" s="162" t="s">
        <v>334</v>
      </c>
      <c r="BI207" s="162" t="s">
        <v>362</v>
      </c>
      <c r="BJ207" s="166">
        <v>33878</v>
      </c>
      <c r="BK207" s="162" t="s">
        <v>336</v>
      </c>
      <c r="BL207" s="162" t="s">
        <v>336</v>
      </c>
      <c r="BM207" s="167"/>
      <c r="BN207" s="162" t="s">
        <v>336</v>
      </c>
      <c r="BO207" s="162" t="s">
        <v>336</v>
      </c>
      <c r="BP207" s="164"/>
      <c r="BQ207" s="162" t="s">
        <v>336</v>
      </c>
      <c r="BR207" s="162" t="s">
        <v>336</v>
      </c>
      <c r="BS207" s="164"/>
      <c r="BT207" s="162" t="s">
        <v>336</v>
      </c>
      <c r="BU207" s="162" t="s">
        <v>336</v>
      </c>
      <c r="BV207" s="164"/>
      <c r="BW207" s="162" t="s">
        <v>336</v>
      </c>
      <c r="BX207" s="162" t="s">
        <v>336</v>
      </c>
      <c r="BY207" s="164"/>
      <c r="BZ207" s="162" t="s">
        <v>336</v>
      </c>
      <c r="CA207" s="162" t="s">
        <v>336</v>
      </c>
      <c r="CB207" s="164"/>
      <c r="CC207" s="162" t="s">
        <v>336</v>
      </c>
      <c r="CD207" s="162" t="s">
        <v>336</v>
      </c>
      <c r="CE207" s="164"/>
      <c r="CF207" s="162" t="s">
        <v>336</v>
      </c>
      <c r="CG207" s="162" t="s">
        <v>336</v>
      </c>
      <c r="CH207" s="164"/>
      <c r="CI207" s="162" t="s">
        <v>336</v>
      </c>
      <c r="CJ207" s="162" t="s">
        <v>336</v>
      </c>
      <c r="CK207" s="164"/>
      <c r="CL207" s="162" t="s">
        <v>336</v>
      </c>
      <c r="CM207" s="162" t="s">
        <v>336</v>
      </c>
      <c r="CN207" s="164"/>
    </row>
    <row r="208" spans="1:159">
      <c r="A208" s="162" t="s">
        <v>326</v>
      </c>
      <c r="B208" s="163">
        <v>50776</v>
      </c>
      <c r="C208" s="162" t="s">
        <v>217</v>
      </c>
      <c r="D208" s="162" t="s">
        <v>399</v>
      </c>
      <c r="E208" s="162" t="s">
        <v>495</v>
      </c>
      <c r="F208" s="162" t="s">
        <v>80</v>
      </c>
      <c r="G208" s="162" t="s">
        <v>356</v>
      </c>
      <c r="H208" s="162" t="s">
        <v>356</v>
      </c>
      <c r="I208" s="163">
        <v>46.5</v>
      </c>
      <c r="J208" s="163">
        <v>600</v>
      </c>
      <c r="K208" s="163">
        <v>12.903225806451612</v>
      </c>
      <c r="L208" s="162" t="s">
        <v>422</v>
      </c>
      <c r="M208" s="165">
        <v>1.9015104052929086E-2</v>
      </c>
      <c r="N208" s="165">
        <v>5.8435009205147249E-3</v>
      </c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5">
        <v>1.4300000000000001E-3</v>
      </c>
      <c r="Z208" s="165">
        <v>1.8451612903225806E-2</v>
      </c>
      <c r="AA208" s="164"/>
      <c r="AB208" s="164"/>
      <c r="AC208" s="165">
        <v>1.4300000000000001E-3</v>
      </c>
      <c r="AD208" s="165">
        <v>1.8451612903225806E-2</v>
      </c>
      <c r="AE208" s="165">
        <v>1.1810489489606335E-2</v>
      </c>
      <c r="AF208" s="165">
        <v>0.152393412769114</v>
      </c>
      <c r="AG208" s="164"/>
      <c r="AH208" s="164"/>
      <c r="AI208" s="165">
        <v>1.9466666666666663E-2</v>
      </c>
      <c r="AJ208" s="165">
        <v>0.25118279569892465</v>
      </c>
      <c r="AK208" s="273">
        <v>1.1810489489606335E-2</v>
      </c>
      <c r="AL208" s="165">
        <v>0.152393412769114</v>
      </c>
      <c r="AM208" s="165">
        <v>1.8814566633075392E-3</v>
      </c>
      <c r="AN208" s="165">
        <v>2.4276860171710182E-2</v>
      </c>
      <c r="AO208" s="164"/>
      <c r="AP208" s="164"/>
      <c r="AQ208" s="165">
        <v>1.5333333333333334E-3</v>
      </c>
      <c r="AR208" s="165">
        <v>1.9784946236559138E-2</v>
      </c>
      <c r="AS208" s="247">
        <v>1.5333333333333334E-3</v>
      </c>
      <c r="AT208" s="247">
        <v>1.9784946236559138E-2</v>
      </c>
      <c r="AU208" s="167"/>
      <c r="AV208" s="167"/>
      <c r="AW208" s="165">
        <v>9.3700605318000021E-2</v>
      </c>
      <c r="AX208" s="165">
        <v>1.209040068619355</v>
      </c>
      <c r="AY208" s="164"/>
      <c r="AZ208" s="164"/>
      <c r="BA208" s="164"/>
      <c r="BB208" s="164"/>
      <c r="BC208" s="163">
        <v>9.3700605318000021E-2</v>
      </c>
      <c r="BD208" s="163">
        <v>1.209040068619355</v>
      </c>
      <c r="BE208" s="162" t="s">
        <v>342</v>
      </c>
      <c r="BF208" s="162" t="s">
        <v>357</v>
      </c>
      <c r="BG208" s="166">
        <v>33878</v>
      </c>
      <c r="BH208" s="162" t="s">
        <v>334</v>
      </c>
      <c r="BI208" s="162" t="s">
        <v>362</v>
      </c>
      <c r="BJ208" s="172">
        <v>33878</v>
      </c>
      <c r="BK208" s="162" t="s">
        <v>336</v>
      </c>
      <c r="BL208" s="162" t="s">
        <v>336</v>
      </c>
      <c r="BM208" s="164"/>
      <c r="BN208" s="162" t="s">
        <v>336</v>
      </c>
      <c r="BO208" s="162" t="s">
        <v>336</v>
      </c>
      <c r="BP208" s="164"/>
      <c r="BQ208" s="162" t="s">
        <v>336</v>
      </c>
      <c r="BR208" s="162" t="s">
        <v>336</v>
      </c>
      <c r="BS208" s="164"/>
      <c r="BT208" s="162" t="s">
        <v>336</v>
      </c>
      <c r="BU208" s="162" t="s">
        <v>336</v>
      </c>
      <c r="BV208" s="164"/>
      <c r="BW208" s="162" t="s">
        <v>336</v>
      </c>
      <c r="BX208" s="162" t="s">
        <v>336</v>
      </c>
      <c r="BY208" s="164"/>
      <c r="BZ208" s="162" t="s">
        <v>336</v>
      </c>
      <c r="CA208" s="162" t="s">
        <v>336</v>
      </c>
      <c r="CB208" s="164"/>
      <c r="CC208" s="162" t="s">
        <v>336</v>
      </c>
      <c r="CD208" s="162" t="s">
        <v>336</v>
      </c>
      <c r="CE208" s="164"/>
      <c r="CF208" s="162" t="s">
        <v>336</v>
      </c>
      <c r="CG208" s="162" t="s">
        <v>336</v>
      </c>
      <c r="CH208" s="164"/>
      <c r="CI208" s="162" t="s">
        <v>336</v>
      </c>
      <c r="CJ208" s="162" t="s">
        <v>336</v>
      </c>
      <c r="CK208" s="164"/>
      <c r="CL208" s="162" t="s">
        <v>336</v>
      </c>
      <c r="CM208" s="162" t="s">
        <v>336</v>
      </c>
      <c r="CN208" s="164"/>
    </row>
    <row r="209" spans="1:160">
      <c r="A209" s="162" t="s">
        <v>326</v>
      </c>
      <c r="B209" s="163">
        <v>2107</v>
      </c>
      <c r="C209" s="162" t="s">
        <v>665</v>
      </c>
      <c r="D209" s="162" t="s">
        <v>502</v>
      </c>
      <c r="E209" s="162" t="s">
        <v>434</v>
      </c>
      <c r="F209" s="162" t="s">
        <v>329</v>
      </c>
      <c r="G209" s="162" t="s">
        <v>330</v>
      </c>
      <c r="H209" s="162" t="s">
        <v>340</v>
      </c>
      <c r="I209" s="163">
        <v>524</v>
      </c>
      <c r="J209" s="163">
        <v>4920</v>
      </c>
      <c r="K209" s="163">
        <v>9.3893129770992374</v>
      </c>
      <c r="L209" s="162" t="s">
        <v>503</v>
      </c>
      <c r="M209" s="165">
        <v>1.5747437525201798E-2</v>
      </c>
      <c r="N209" s="165">
        <v>8.8813495844248785E-3</v>
      </c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5">
        <v>1.1103333333333334E-4</v>
      </c>
      <c r="Z209" s="165">
        <v>1.0425267175572521E-3</v>
      </c>
      <c r="AA209" s="164"/>
      <c r="AB209" s="164"/>
      <c r="AC209" s="165">
        <v>1.1103333333333334E-4</v>
      </c>
      <c r="AD209" s="165">
        <v>1.0425267175572521E-3</v>
      </c>
      <c r="AE209" s="165">
        <v>1.6034472023995241E-2</v>
      </c>
      <c r="AF209" s="165">
        <v>0.15055267625583318</v>
      </c>
      <c r="AG209" s="164"/>
      <c r="AH209" s="164"/>
      <c r="AI209" s="164"/>
      <c r="AJ209" s="164"/>
      <c r="AK209" s="273">
        <v>1.6034472023995241E-2</v>
      </c>
      <c r="AL209" s="165">
        <v>0.15055267625583318</v>
      </c>
      <c r="AM209" s="165">
        <v>1.6224411020594788E-3</v>
      </c>
      <c r="AN209" s="165">
        <v>1.5233607294146252E-2</v>
      </c>
      <c r="AO209" s="164"/>
      <c r="AP209" s="164"/>
      <c r="AQ209" s="164"/>
      <c r="AR209" s="164"/>
      <c r="AS209" s="247">
        <v>1.6224411020594788E-3</v>
      </c>
      <c r="AT209" s="247">
        <v>1.5233607294146252E-2</v>
      </c>
      <c r="AU209" s="163">
        <v>1.6986333333333334</v>
      </c>
      <c r="AV209" s="163">
        <v>15.949000000000002</v>
      </c>
      <c r="AW209" s="164"/>
      <c r="AX209" s="164"/>
      <c r="AY209" s="164"/>
      <c r="AZ209" s="164"/>
      <c r="BA209" s="164"/>
      <c r="BB209" s="164"/>
      <c r="BC209" s="163">
        <v>1.6986333333333334</v>
      </c>
      <c r="BD209" s="163">
        <v>15.949000000000002</v>
      </c>
      <c r="BE209" s="162" t="s">
        <v>342</v>
      </c>
      <c r="BF209" s="162" t="s">
        <v>357</v>
      </c>
      <c r="BG209" s="166">
        <v>39203</v>
      </c>
      <c r="BH209" s="162" t="s">
        <v>334</v>
      </c>
      <c r="BI209" s="162" t="s">
        <v>344</v>
      </c>
      <c r="BJ209" s="172">
        <v>35765</v>
      </c>
      <c r="BK209" s="162" t="s">
        <v>345</v>
      </c>
      <c r="BL209" s="162" t="s">
        <v>346</v>
      </c>
      <c r="BM209" s="164"/>
      <c r="BN209" s="162" t="s">
        <v>336</v>
      </c>
      <c r="BO209" s="162" t="s">
        <v>336</v>
      </c>
      <c r="BP209" s="164"/>
      <c r="BQ209" s="162" t="s">
        <v>336</v>
      </c>
      <c r="BR209" s="162" t="s">
        <v>336</v>
      </c>
      <c r="BS209" s="164"/>
      <c r="BT209" s="162" t="s">
        <v>336</v>
      </c>
      <c r="BU209" s="162" t="s">
        <v>336</v>
      </c>
      <c r="BV209" s="164"/>
      <c r="BW209" s="162" t="s">
        <v>336</v>
      </c>
      <c r="BX209" s="162" t="s">
        <v>336</v>
      </c>
      <c r="BY209" s="164"/>
      <c r="BZ209" s="162" t="s">
        <v>336</v>
      </c>
      <c r="CA209" s="162" t="s">
        <v>336</v>
      </c>
      <c r="CB209" s="164"/>
      <c r="CC209" s="162" t="s">
        <v>336</v>
      </c>
      <c r="CD209" s="162" t="s">
        <v>336</v>
      </c>
      <c r="CE209" s="164"/>
      <c r="CF209" s="162" t="s">
        <v>336</v>
      </c>
      <c r="CG209" s="162" t="s">
        <v>336</v>
      </c>
      <c r="CH209" s="164"/>
      <c r="CI209" s="162" t="s">
        <v>336</v>
      </c>
      <c r="CJ209" s="162" t="s">
        <v>336</v>
      </c>
      <c r="CK209" s="164"/>
      <c r="CL209" s="162" t="s">
        <v>336</v>
      </c>
      <c r="CM209" s="162" t="s">
        <v>336</v>
      </c>
      <c r="CN209" s="164"/>
      <c r="CO209" s="164"/>
      <c r="CP209" s="164"/>
    </row>
    <row r="210" spans="1:160">
      <c r="A210" s="162" t="s">
        <v>326</v>
      </c>
      <c r="B210" s="163">
        <v>1295</v>
      </c>
      <c r="C210" s="162" t="s">
        <v>154</v>
      </c>
      <c r="D210" s="162" t="s">
        <v>578</v>
      </c>
      <c r="E210" s="162" t="s">
        <v>111</v>
      </c>
      <c r="F210" s="162" t="s">
        <v>329</v>
      </c>
      <c r="G210" s="162" t="s">
        <v>330</v>
      </c>
      <c r="H210" s="162" t="s">
        <v>331</v>
      </c>
      <c r="I210" s="163">
        <v>119.8</v>
      </c>
      <c r="J210" s="163">
        <v>1394</v>
      </c>
      <c r="K210" s="163">
        <v>11.636060100166945</v>
      </c>
      <c r="L210" s="162" t="s">
        <v>333</v>
      </c>
      <c r="M210" s="167"/>
      <c r="N210" s="167"/>
      <c r="O210" s="164"/>
      <c r="P210" s="164"/>
      <c r="Q210" s="164"/>
      <c r="R210" s="164"/>
      <c r="S210" s="165">
        <v>1.0333333333333333E-4</v>
      </c>
      <c r="T210" s="165">
        <v>1.202392877017251E-3</v>
      </c>
      <c r="U210" s="165">
        <v>1.0333333333333333E-4</v>
      </c>
      <c r="V210" s="165">
        <v>1.202392877017251E-3</v>
      </c>
      <c r="W210" s="164"/>
      <c r="X210" s="164"/>
      <c r="Y210" s="167"/>
      <c r="Z210" s="167"/>
      <c r="AA210" s="164"/>
      <c r="AB210" s="164"/>
      <c r="AC210" s="167"/>
      <c r="AD210" s="167"/>
      <c r="AE210" s="167"/>
      <c r="AF210" s="167"/>
      <c r="AG210" s="164"/>
      <c r="AH210" s="164"/>
      <c r="AI210" s="165">
        <v>7.6333333333333331E-4</v>
      </c>
      <c r="AJ210" s="165">
        <v>8.8821925431274342E-3</v>
      </c>
      <c r="AK210" s="274">
        <v>7.6333333333333331E-4</v>
      </c>
      <c r="AL210" s="163">
        <v>8.8821925431274342E-3</v>
      </c>
      <c r="AM210" s="167"/>
      <c r="AN210" s="167"/>
      <c r="AO210" s="164"/>
      <c r="AP210" s="164"/>
      <c r="AQ210" s="165">
        <v>1.8705970143135936E-3</v>
      </c>
      <c r="AR210" s="165">
        <v>2.1766379281745823E-2</v>
      </c>
      <c r="AS210" s="248">
        <v>1.8705970143135936E-3</v>
      </c>
      <c r="AT210" s="248">
        <v>2.1766379281745823E-2</v>
      </c>
      <c r="AU210" s="167"/>
      <c r="AV210" s="167"/>
      <c r="AW210" s="164"/>
      <c r="AX210" s="164"/>
      <c r="AY210" s="164"/>
      <c r="AZ210" s="164"/>
      <c r="BA210" s="164"/>
      <c r="BB210" s="164"/>
      <c r="BC210" s="167"/>
      <c r="BD210" s="167"/>
      <c r="BE210" s="162" t="s">
        <v>334</v>
      </c>
      <c r="BF210" s="162" t="s">
        <v>358</v>
      </c>
      <c r="BG210" s="166">
        <v>31533</v>
      </c>
      <c r="BH210" s="162" t="s">
        <v>336</v>
      </c>
      <c r="BI210" s="162" t="s">
        <v>336</v>
      </c>
      <c r="BJ210" s="167"/>
      <c r="BK210" s="162" t="s">
        <v>336</v>
      </c>
      <c r="BL210" s="162" t="s">
        <v>336</v>
      </c>
      <c r="BM210" s="167"/>
      <c r="BN210" s="162" t="s">
        <v>336</v>
      </c>
      <c r="BO210" s="162" t="s">
        <v>336</v>
      </c>
      <c r="BP210" s="164"/>
      <c r="BQ210" s="162" t="s">
        <v>336</v>
      </c>
      <c r="BR210" s="162" t="s">
        <v>336</v>
      </c>
      <c r="BS210" s="164"/>
      <c r="BT210" s="162" t="s">
        <v>336</v>
      </c>
      <c r="BU210" s="162" t="s">
        <v>336</v>
      </c>
      <c r="BV210" s="164"/>
      <c r="BW210" s="162" t="s">
        <v>336</v>
      </c>
      <c r="BX210" s="162" t="s">
        <v>336</v>
      </c>
      <c r="BY210" s="164"/>
      <c r="BZ210" s="162" t="s">
        <v>336</v>
      </c>
      <c r="CA210" s="162" t="s">
        <v>336</v>
      </c>
      <c r="CB210" s="164"/>
      <c r="CC210" s="162" t="s">
        <v>336</v>
      </c>
      <c r="CD210" s="162" t="s">
        <v>336</v>
      </c>
      <c r="CE210" s="164"/>
      <c r="CF210" s="162" t="s">
        <v>336</v>
      </c>
      <c r="CG210" s="162" t="s">
        <v>336</v>
      </c>
      <c r="CH210" s="164"/>
      <c r="CI210" s="162" t="s">
        <v>336</v>
      </c>
      <c r="CJ210" s="162" t="s">
        <v>336</v>
      </c>
      <c r="CK210" s="164"/>
      <c r="CL210" s="162" t="s">
        <v>336</v>
      </c>
      <c r="CM210" s="162" t="s">
        <v>336</v>
      </c>
      <c r="CN210" s="164"/>
    </row>
    <row r="211" spans="1:160">
      <c r="A211" s="162" t="s">
        <v>326</v>
      </c>
      <c r="B211" s="163">
        <v>6085</v>
      </c>
      <c r="C211" s="162" t="s">
        <v>560</v>
      </c>
      <c r="D211" s="162" t="s">
        <v>327</v>
      </c>
      <c r="E211" s="162" t="s">
        <v>635</v>
      </c>
      <c r="F211" s="162" t="s">
        <v>636</v>
      </c>
      <c r="G211" s="162" t="s">
        <v>330</v>
      </c>
      <c r="H211" s="162" t="s">
        <v>340</v>
      </c>
      <c r="I211" s="163">
        <v>468</v>
      </c>
      <c r="J211" s="163">
        <v>4650</v>
      </c>
      <c r="K211" s="163">
        <v>9.9358974358974361</v>
      </c>
      <c r="L211" s="162" t="s">
        <v>341</v>
      </c>
      <c r="M211" s="163">
        <v>2.1805427177586895E-2</v>
      </c>
      <c r="N211" s="167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3">
        <v>1.022E-4</v>
      </c>
      <c r="Z211" s="163">
        <v>1.015448717948718E-3</v>
      </c>
      <c r="AA211" s="164"/>
      <c r="AB211" s="164"/>
      <c r="AC211" s="163">
        <v>1.022E-4</v>
      </c>
      <c r="AD211" s="163">
        <v>1.015448717948718E-3</v>
      </c>
      <c r="AE211" s="163">
        <v>7.8754083590615084E-3</v>
      </c>
      <c r="AF211" s="163">
        <v>7.824924972144448E-2</v>
      </c>
      <c r="AG211" s="164"/>
      <c r="AH211" s="164"/>
      <c r="AI211" s="164"/>
      <c r="AJ211" s="164"/>
      <c r="AK211" s="274">
        <v>7.8754083590615084E-3</v>
      </c>
      <c r="AL211" s="163">
        <v>7.824924972144448E-2</v>
      </c>
      <c r="AM211" s="163">
        <v>1.8983695350321135E-3</v>
      </c>
      <c r="AN211" s="163">
        <v>1.8862004995511383E-2</v>
      </c>
      <c r="AO211" s="164"/>
      <c r="AP211" s="164"/>
      <c r="AQ211" s="164"/>
      <c r="AR211" s="164"/>
      <c r="AS211" s="248">
        <v>1.8983695350321135E-3</v>
      </c>
      <c r="AT211" s="248">
        <v>1.8862004995511383E-2</v>
      </c>
      <c r="AU211" s="167"/>
      <c r="AV211" s="167"/>
      <c r="AW211" s="165">
        <v>0.81867597602959463</v>
      </c>
      <c r="AX211" s="165">
        <v>8.1342805310632809</v>
      </c>
      <c r="AY211" s="164"/>
      <c r="AZ211" s="164"/>
      <c r="BA211" s="164"/>
      <c r="BB211" s="164"/>
      <c r="BC211" s="163">
        <v>0.81867597602959463</v>
      </c>
      <c r="BD211" s="163">
        <v>8.1342805310632809</v>
      </c>
      <c r="BE211" s="162" t="s">
        <v>342</v>
      </c>
      <c r="BF211" s="162" t="s">
        <v>343</v>
      </c>
      <c r="BG211" s="166">
        <v>38108</v>
      </c>
      <c r="BH211" s="162" t="s">
        <v>334</v>
      </c>
      <c r="BI211" s="162" t="s">
        <v>358</v>
      </c>
      <c r="BJ211" s="166">
        <v>33025</v>
      </c>
      <c r="BK211" s="162" t="s">
        <v>336</v>
      </c>
      <c r="BL211" s="162" t="s">
        <v>336</v>
      </c>
      <c r="BM211" s="167"/>
      <c r="BN211" s="162" t="s">
        <v>336</v>
      </c>
      <c r="BO211" s="162" t="s">
        <v>336</v>
      </c>
      <c r="BP211" s="164"/>
      <c r="BQ211" s="162" t="s">
        <v>336</v>
      </c>
      <c r="BR211" s="162" t="s">
        <v>336</v>
      </c>
      <c r="BS211" s="164"/>
      <c r="BT211" s="162" t="s">
        <v>336</v>
      </c>
      <c r="BU211" s="162" t="s">
        <v>336</v>
      </c>
      <c r="BV211" s="164"/>
      <c r="BW211" s="162" t="s">
        <v>336</v>
      </c>
      <c r="BX211" s="162" t="s">
        <v>336</v>
      </c>
      <c r="BY211" s="164"/>
      <c r="BZ211" s="162" t="s">
        <v>336</v>
      </c>
      <c r="CA211" s="162" t="s">
        <v>336</v>
      </c>
      <c r="CB211" s="164"/>
      <c r="CC211" s="162" t="s">
        <v>336</v>
      </c>
      <c r="CD211" s="162" t="s">
        <v>336</v>
      </c>
      <c r="CE211" s="164"/>
      <c r="CF211" s="162" t="s">
        <v>336</v>
      </c>
      <c r="CG211" s="162" t="s">
        <v>336</v>
      </c>
      <c r="CH211" s="164"/>
      <c r="CI211" s="162" t="s">
        <v>336</v>
      </c>
      <c r="CJ211" s="162" t="s">
        <v>336</v>
      </c>
      <c r="CK211" s="164"/>
      <c r="CL211" s="162" t="s">
        <v>336</v>
      </c>
      <c r="CM211" s="162" t="s">
        <v>336</v>
      </c>
      <c r="CN211" s="164"/>
    </row>
    <row r="212" spans="1:160">
      <c r="A212" s="162" t="s">
        <v>326</v>
      </c>
      <c r="B212" s="163">
        <v>2161</v>
      </c>
      <c r="C212" s="162" t="s">
        <v>617</v>
      </c>
      <c r="D212" s="162" t="s">
        <v>502</v>
      </c>
      <c r="E212" s="162" t="s">
        <v>618</v>
      </c>
      <c r="F212" s="162" t="s">
        <v>386</v>
      </c>
      <c r="G212" s="162" t="s">
        <v>330</v>
      </c>
      <c r="H212" s="162" t="s">
        <v>331</v>
      </c>
      <c r="I212" s="163">
        <v>60</v>
      </c>
      <c r="J212" s="163">
        <v>600</v>
      </c>
      <c r="K212" s="163">
        <v>10</v>
      </c>
      <c r="L212" s="162" t="s">
        <v>341</v>
      </c>
      <c r="M212" s="163">
        <v>8.6053602887698995E-4</v>
      </c>
      <c r="N212" s="163">
        <v>3.986617536449682E-3</v>
      </c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3">
        <v>9.3333333333333332E-4</v>
      </c>
      <c r="Z212" s="163">
        <v>9.3333333333333324E-3</v>
      </c>
      <c r="AA212" s="164"/>
      <c r="AB212" s="164"/>
      <c r="AC212" s="163">
        <v>9.3333333333333332E-4</v>
      </c>
      <c r="AD212" s="163">
        <v>9.3333333333333324E-3</v>
      </c>
      <c r="AE212" s="167"/>
      <c r="AF212" s="167"/>
      <c r="AG212" s="165">
        <v>8.3333333333333339E-4</v>
      </c>
      <c r="AH212" s="165">
        <v>8.3333333333333332E-3</v>
      </c>
      <c r="AI212" s="164"/>
      <c r="AJ212" s="164"/>
      <c r="AK212" s="274">
        <v>8.3333333333333339E-4</v>
      </c>
      <c r="AL212" s="163">
        <v>8.3333333333333332E-3</v>
      </c>
      <c r="AM212" s="167"/>
      <c r="AN212" s="167"/>
      <c r="AO212" s="165">
        <v>1.9E-3</v>
      </c>
      <c r="AP212" s="165">
        <v>1.9E-2</v>
      </c>
      <c r="AQ212" s="164"/>
      <c r="AR212" s="164"/>
      <c r="AS212" s="248">
        <v>1.9E-3</v>
      </c>
      <c r="AT212" s="248">
        <v>1.9E-2</v>
      </c>
      <c r="AU212" s="165">
        <v>0.59609999999999996</v>
      </c>
      <c r="AV212" s="165">
        <v>5.9609999999999994</v>
      </c>
      <c r="AW212" s="167"/>
      <c r="AX212" s="167"/>
      <c r="AY212" s="164"/>
      <c r="AZ212" s="164"/>
      <c r="BA212" s="164"/>
      <c r="BB212" s="164"/>
      <c r="BC212" s="163">
        <v>0.59609999999999996</v>
      </c>
      <c r="BD212" s="163">
        <v>5.9609999999999994</v>
      </c>
      <c r="BE212" s="162" t="s">
        <v>342</v>
      </c>
      <c r="BF212" s="162" t="s">
        <v>357</v>
      </c>
      <c r="BG212" s="166">
        <v>39203</v>
      </c>
      <c r="BH212" s="162" t="s">
        <v>334</v>
      </c>
      <c r="BI212" s="162" t="s">
        <v>358</v>
      </c>
      <c r="BJ212" s="166">
        <v>27973</v>
      </c>
      <c r="BK212" s="162" t="s">
        <v>336</v>
      </c>
      <c r="BL212" s="162" t="s">
        <v>336</v>
      </c>
      <c r="BM212" s="167"/>
      <c r="BN212" s="162" t="s">
        <v>336</v>
      </c>
      <c r="BO212" s="162" t="s">
        <v>336</v>
      </c>
      <c r="BP212" s="167"/>
      <c r="BQ212" s="162" t="s">
        <v>336</v>
      </c>
      <c r="BR212" s="162" t="s">
        <v>336</v>
      </c>
      <c r="BS212" s="167"/>
      <c r="BT212" s="162" t="s">
        <v>336</v>
      </c>
      <c r="BU212" s="162" t="s">
        <v>336</v>
      </c>
      <c r="BV212" s="167"/>
      <c r="BW212" s="162" t="s">
        <v>336</v>
      </c>
      <c r="BX212" s="162" t="s">
        <v>336</v>
      </c>
      <c r="BY212" s="164"/>
      <c r="BZ212" s="162" t="s">
        <v>336</v>
      </c>
      <c r="CA212" s="162" t="s">
        <v>336</v>
      </c>
      <c r="CB212" s="164"/>
      <c r="CC212" s="162" t="s">
        <v>336</v>
      </c>
      <c r="CD212" s="162" t="s">
        <v>336</v>
      </c>
      <c r="CE212" s="164"/>
      <c r="CF212" s="162" t="s">
        <v>336</v>
      </c>
      <c r="CG212" s="162" t="s">
        <v>336</v>
      </c>
      <c r="CH212" s="164"/>
      <c r="CI212" s="162" t="s">
        <v>336</v>
      </c>
      <c r="CJ212" s="162" t="s">
        <v>336</v>
      </c>
      <c r="CK212" s="164"/>
      <c r="CL212" s="162" t="s">
        <v>336</v>
      </c>
      <c r="CM212" s="162" t="s">
        <v>336</v>
      </c>
      <c r="CN212" s="164"/>
      <c r="CO212" s="164"/>
      <c r="CP212" s="164"/>
    </row>
    <row r="213" spans="1:160">
      <c r="A213" s="162" t="s">
        <v>326</v>
      </c>
      <c r="B213" s="163">
        <v>1626</v>
      </c>
      <c r="C213" s="162" t="s">
        <v>641</v>
      </c>
      <c r="D213" s="162" t="s">
        <v>444</v>
      </c>
      <c r="E213" s="162" t="s">
        <v>26</v>
      </c>
      <c r="F213" s="162" t="s">
        <v>339</v>
      </c>
      <c r="G213" s="162" t="s">
        <v>330</v>
      </c>
      <c r="H213" s="162" t="s">
        <v>331</v>
      </c>
      <c r="I213" s="163">
        <v>81.418999999999997</v>
      </c>
      <c r="J213" s="163">
        <v>981</v>
      </c>
      <c r="K213" s="163">
        <v>12.0487846817082</v>
      </c>
      <c r="L213" s="162" t="s">
        <v>333</v>
      </c>
      <c r="M213" s="163">
        <v>1.6769230769230769E-3</v>
      </c>
      <c r="N213" s="163">
        <v>2.9538461538461537E-3</v>
      </c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3">
        <v>5.5928681466000003E-3</v>
      </c>
      <c r="Z213" s="163">
        <v>6.7387264051567822E-2</v>
      </c>
      <c r="AA213" s="164"/>
      <c r="AB213" s="164"/>
      <c r="AC213" s="163">
        <v>5.5928681466000003E-3</v>
      </c>
      <c r="AD213" s="163">
        <v>6.7387264051567822E-2</v>
      </c>
      <c r="AE213" s="163">
        <v>2.0395907008995099E-3</v>
      </c>
      <c r="AF213" s="163">
        <v>2.4574589193952508E-2</v>
      </c>
      <c r="AG213" s="164"/>
      <c r="AH213" s="164"/>
      <c r="AI213" s="164"/>
      <c r="AJ213" s="164"/>
      <c r="AK213" s="274">
        <v>2.0395907008995099E-3</v>
      </c>
      <c r="AL213" s="163">
        <v>2.4574589193952508E-2</v>
      </c>
      <c r="AM213" s="163">
        <v>1.9641167913845184E-3</v>
      </c>
      <c r="AN213" s="163">
        <v>2.3665220309119647E-2</v>
      </c>
      <c r="AO213" s="164"/>
      <c r="AP213" s="164"/>
      <c r="AQ213" s="164"/>
      <c r="AR213" s="164"/>
      <c r="AS213" s="248">
        <v>1.9641167913845184E-3</v>
      </c>
      <c r="AT213" s="248">
        <v>2.3665220309119647E-2</v>
      </c>
      <c r="AU213" s="164"/>
      <c r="AV213" s="164"/>
      <c r="AW213" s="163">
        <v>0.76237860451432604</v>
      </c>
      <c r="AX213" s="163">
        <v>9.1857356517342854</v>
      </c>
      <c r="AY213" s="164"/>
      <c r="AZ213" s="164"/>
      <c r="BA213" s="164"/>
      <c r="BB213" s="164"/>
      <c r="BC213" s="163">
        <v>0.76237860451432604</v>
      </c>
      <c r="BD213" s="163">
        <v>9.1857356517342854</v>
      </c>
      <c r="BE213" s="162" t="s">
        <v>342</v>
      </c>
      <c r="BF213" s="162" t="s">
        <v>357</v>
      </c>
      <c r="BG213" s="166">
        <v>34182</v>
      </c>
      <c r="BH213" s="162" t="s">
        <v>334</v>
      </c>
      <c r="BI213" s="162" t="s">
        <v>358</v>
      </c>
      <c r="BJ213" s="166">
        <v>30864</v>
      </c>
      <c r="BK213" s="162" t="s">
        <v>336</v>
      </c>
      <c r="BL213" s="162" t="s">
        <v>336</v>
      </c>
      <c r="BM213" s="167"/>
      <c r="BN213" s="162" t="s">
        <v>336</v>
      </c>
      <c r="BO213" s="162" t="s">
        <v>336</v>
      </c>
      <c r="BP213" s="167"/>
      <c r="BQ213" s="162" t="s">
        <v>336</v>
      </c>
      <c r="BR213" s="162" t="s">
        <v>336</v>
      </c>
      <c r="BS213" s="167"/>
      <c r="BT213" s="162" t="s">
        <v>336</v>
      </c>
      <c r="BU213" s="162" t="s">
        <v>336</v>
      </c>
      <c r="BV213" s="167"/>
      <c r="BW213" s="162" t="s">
        <v>336</v>
      </c>
      <c r="BX213" s="162" t="s">
        <v>336</v>
      </c>
      <c r="BY213" s="164"/>
      <c r="BZ213" s="162" t="s">
        <v>336</v>
      </c>
      <c r="CA213" s="162" t="s">
        <v>336</v>
      </c>
      <c r="CB213" s="164"/>
      <c r="CC213" s="162" t="s">
        <v>336</v>
      </c>
      <c r="CD213" s="162" t="s">
        <v>336</v>
      </c>
      <c r="CE213" s="164"/>
      <c r="CF213" s="162" t="s">
        <v>336</v>
      </c>
      <c r="CG213" s="162" t="s">
        <v>336</v>
      </c>
      <c r="CH213" s="164"/>
      <c r="CI213" s="162" t="s">
        <v>336</v>
      </c>
      <c r="CJ213" s="162" t="s">
        <v>336</v>
      </c>
      <c r="CK213" s="164"/>
      <c r="CL213" s="162" t="s">
        <v>336</v>
      </c>
      <c r="CM213" s="162" t="s">
        <v>336</v>
      </c>
      <c r="CN213" s="164"/>
      <c r="CO213" s="164"/>
      <c r="CP213" s="164"/>
    </row>
    <row r="214" spans="1:160">
      <c r="A214" s="162" t="s">
        <v>326</v>
      </c>
      <c r="B214" s="163">
        <v>4072</v>
      </c>
      <c r="C214" s="162" t="s">
        <v>624</v>
      </c>
      <c r="D214" s="162" t="s">
        <v>359</v>
      </c>
      <c r="E214" s="162" t="s">
        <v>440</v>
      </c>
      <c r="F214" s="162" t="s">
        <v>440</v>
      </c>
      <c r="G214" s="162" t="s">
        <v>330</v>
      </c>
      <c r="H214" s="162" t="s">
        <v>522</v>
      </c>
      <c r="I214" s="163">
        <v>137.9</v>
      </c>
      <c r="J214" s="163">
        <v>1510</v>
      </c>
      <c r="K214" s="163">
        <v>10.949963741841914</v>
      </c>
      <c r="L214" s="162" t="s">
        <v>341</v>
      </c>
      <c r="M214" s="163">
        <v>2.0726198863365952E-3</v>
      </c>
      <c r="N214" s="163">
        <v>5.9691198205517092E-3</v>
      </c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3">
        <v>2.3133333333333331E-4</v>
      </c>
      <c r="Z214" s="163">
        <v>2.5330916122794293E-3</v>
      </c>
      <c r="AA214" s="164"/>
      <c r="AB214" s="164"/>
      <c r="AC214" s="163">
        <v>2.3133333333333331E-4</v>
      </c>
      <c r="AD214" s="163">
        <v>2.5330916122794293E-3</v>
      </c>
      <c r="AE214" s="167"/>
      <c r="AF214" s="167"/>
      <c r="AG214" s="165">
        <v>1.1820000000000001E-3</v>
      </c>
      <c r="AH214" s="165">
        <v>1.2942857142857145E-2</v>
      </c>
      <c r="AI214" s="164"/>
      <c r="AJ214" s="164"/>
      <c r="AK214" s="274">
        <v>1.1820000000000001E-3</v>
      </c>
      <c r="AL214" s="163">
        <v>1.2942857142857145E-2</v>
      </c>
      <c r="AM214" s="167"/>
      <c r="AN214" s="167"/>
      <c r="AO214" s="165">
        <v>1.97E-3</v>
      </c>
      <c r="AP214" s="165">
        <v>2.1571428571428571E-2</v>
      </c>
      <c r="AQ214" s="164"/>
      <c r="AR214" s="164"/>
      <c r="AS214" s="248">
        <v>1.97E-3</v>
      </c>
      <c r="AT214" s="248">
        <v>2.1571428571428571E-2</v>
      </c>
      <c r="AU214" s="163">
        <v>0.60706666666666675</v>
      </c>
      <c r="AV214" s="163">
        <v>6.6473579888808327</v>
      </c>
      <c r="AW214" s="164"/>
      <c r="AX214" s="164"/>
      <c r="AY214" s="164"/>
      <c r="AZ214" s="164"/>
      <c r="BA214" s="164"/>
      <c r="BB214" s="164"/>
      <c r="BC214" s="163">
        <v>0.60706666666666675</v>
      </c>
      <c r="BD214" s="163">
        <v>6.6473579888808327</v>
      </c>
      <c r="BE214" s="162" t="s">
        <v>364</v>
      </c>
      <c r="BF214" s="162" t="s">
        <v>370</v>
      </c>
      <c r="BG214" s="167"/>
      <c r="BH214" s="162" t="s">
        <v>334</v>
      </c>
      <c r="BI214" s="162" t="s">
        <v>344</v>
      </c>
      <c r="BJ214" s="166">
        <v>23712</v>
      </c>
      <c r="BK214" s="162" t="s">
        <v>336</v>
      </c>
      <c r="BL214" s="162" t="s">
        <v>336</v>
      </c>
      <c r="BM214" s="167"/>
      <c r="BN214" s="162" t="s">
        <v>336</v>
      </c>
      <c r="BO214" s="162" t="s">
        <v>336</v>
      </c>
      <c r="BP214" s="164"/>
      <c r="BQ214" s="162" t="s">
        <v>336</v>
      </c>
      <c r="BR214" s="162" t="s">
        <v>336</v>
      </c>
      <c r="BS214" s="164"/>
      <c r="BT214" s="162" t="s">
        <v>336</v>
      </c>
      <c r="BU214" s="162" t="s">
        <v>336</v>
      </c>
      <c r="BV214" s="164"/>
      <c r="BW214" s="162" t="s">
        <v>336</v>
      </c>
      <c r="BX214" s="162" t="s">
        <v>336</v>
      </c>
      <c r="BY214" s="164"/>
      <c r="BZ214" s="162" t="s">
        <v>336</v>
      </c>
      <c r="CA214" s="162" t="s">
        <v>336</v>
      </c>
      <c r="CB214" s="164"/>
      <c r="CC214" s="162" t="s">
        <v>336</v>
      </c>
      <c r="CD214" s="162" t="s">
        <v>336</v>
      </c>
      <c r="CE214" s="164"/>
      <c r="CF214" s="162" t="s">
        <v>336</v>
      </c>
      <c r="CG214" s="162" t="s">
        <v>336</v>
      </c>
      <c r="CH214" s="164"/>
      <c r="CI214" s="162" t="s">
        <v>336</v>
      </c>
      <c r="CJ214" s="162" t="s">
        <v>336</v>
      </c>
      <c r="CK214" s="164"/>
      <c r="CL214" s="162" t="s">
        <v>336</v>
      </c>
      <c r="CM214" s="162" t="s">
        <v>336</v>
      </c>
      <c r="CN214" s="164"/>
    </row>
    <row r="215" spans="1:160">
      <c r="A215" s="162" t="s">
        <v>326</v>
      </c>
      <c r="B215" s="163">
        <v>3845</v>
      </c>
      <c r="C215" s="162" t="s">
        <v>203</v>
      </c>
      <c r="D215" s="162" t="s">
        <v>389</v>
      </c>
      <c r="E215" s="162" t="s">
        <v>390</v>
      </c>
      <c r="F215" s="162" t="s">
        <v>224</v>
      </c>
      <c r="G215" s="162" t="s">
        <v>330</v>
      </c>
      <c r="H215" s="162" t="s">
        <v>350</v>
      </c>
      <c r="I215" s="163">
        <v>603</v>
      </c>
      <c r="J215" s="163">
        <v>7743</v>
      </c>
      <c r="K215" s="163">
        <v>12.840796019900498</v>
      </c>
      <c r="L215" s="162" t="s">
        <v>341</v>
      </c>
      <c r="M215" s="163">
        <v>4.9169372400276251E-3</v>
      </c>
      <c r="N215" s="163">
        <v>8.5167258054706495E-3</v>
      </c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3">
        <v>2.0099999999999997E-5</v>
      </c>
      <c r="Z215" s="163">
        <v>2.5809999999999999E-4</v>
      </c>
      <c r="AA215" s="164"/>
      <c r="AB215" s="164"/>
      <c r="AC215" s="163">
        <v>2.0099999999999997E-5</v>
      </c>
      <c r="AD215" s="163">
        <v>2.5809999999999999E-4</v>
      </c>
      <c r="AE215" s="165">
        <v>2.1217898335917397E-3</v>
      </c>
      <c r="AF215" s="165">
        <v>2.724547045025015E-2</v>
      </c>
      <c r="AG215" s="167"/>
      <c r="AH215" s="167"/>
      <c r="AI215" s="164"/>
      <c r="AJ215" s="164"/>
      <c r="AK215" s="274">
        <v>2.1217898335917397E-3</v>
      </c>
      <c r="AL215" s="163">
        <v>2.724547045025015E-2</v>
      </c>
      <c r="AM215" s="165">
        <v>2.1765888861523348E-3</v>
      </c>
      <c r="AN215" s="165">
        <v>2.7949133906264561E-2</v>
      </c>
      <c r="AO215" s="167"/>
      <c r="AP215" s="167"/>
      <c r="AQ215" s="164"/>
      <c r="AR215" s="164"/>
      <c r="AS215" s="248">
        <v>2.1765888861523348E-3</v>
      </c>
      <c r="AT215" s="248">
        <v>2.7949133906264561E-2</v>
      </c>
      <c r="AU215" s="163">
        <v>5.7066666666666675E-2</v>
      </c>
      <c r="AV215" s="163">
        <v>0.73278142620232189</v>
      </c>
      <c r="AW215" s="164"/>
      <c r="AX215" s="164"/>
      <c r="AY215" s="164"/>
      <c r="AZ215" s="164"/>
      <c r="BA215" s="165">
        <v>2.1299999999999999E-2</v>
      </c>
      <c r="BB215" s="165">
        <v>0.27350895522388058</v>
      </c>
      <c r="BC215" s="163">
        <v>2.1299999999999999E-2</v>
      </c>
      <c r="BD215" s="163">
        <v>0.27350895522388058</v>
      </c>
      <c r="BE215" s="162" t="s">
        <v>334</v>
      </c>
      <c r="BF215" s="162" t="s">
        <v>387</v>
      </c>
      <c r="BG215" s="172">
        <v>26299</v>
      </c>
      <c r="BH215" s="162" t="s">
        <v>345</v>
      </c>
      <c r="BI215" s="162" t="s">
        <v>363</v>
      </c>
      <c r="BJ215" s="166">
        <v>37408</v>
      </c>
      <c r="BK215" s="162" t="s">
        <v>336</v>
      </c>
      <c r="BL215" s="162" t="s">
        <v>336</v>
      </c>
      <c r="BM215" s="164"/>
      <c r="BN215" s="162" t="s">
        <v>336</v>
      </c>
      <c r="BO215" s="162" t="s">
        <v>336</v>
      </c>
      <c r="BP215" s="164"/>
      <c r="BQ215" s="162" t="s">
        <v>336</v>
      </c>
      <c r="BR215" s="162" t="s">
        <v>336</v>
      </c>
      <c r="BS215" s="164"/>
      <c r="BT215" s="162" t="s">
        <v>336</v>
      </c>
      <c r="BU215" s="162" t="s">
        <v>336</v>
      </c>
      <c r="BV215" s="164"/>
      <c r="BW215" s="162" t="s">
        <v>336</v>
      </c>
      <c r="BX215" s="162" t="s">
        <v>336</v>
      </c>
      <c r="BY215" s="164"/>
      <c r="BZ215" s="162" t="s">
        <v>336</v>
      </c>
      <c r="CA215" s="162" t="s">
        <v>336</v>
      </c>
      <c r="CB215" s="164"/>
      <c r="CC215" s="162" t="s">
        <v>336</v>
      </c>
      <c r="CD215" s="162" t="s">
        <v>336</v>
      </c>
      <c r="CE215" s="164"/>
      <c r="CF215" s="162" t="s">
        <v>336</v>
      </c>
      <c r="CG215" s="162" t="s">
        <v>336</v>
      </c>
      <c r="CH215" s="164"/>
      <c r="CI215" s="162" t="s">
        <v>336</v>
      </c>
      <c r="CJ215" s="162" t="s">
        <v>336</v>
      </c>
      <c r="CK215" s="164"/>
      <c r="CL215" s="162" t="s">
        <v>336</v>
      </c>
      <c r="CM215" s="162" t="s">
        <v>336</v>
      </c>
      <c r="CN215" s="164"/>
      <c r="CQ215" s="164"/>
      <c r="CR215" s="164"/>
      <c r="CS215" s="168"/>
      <c r="CT215" s="168"/>
      <c r="CU215" s="164"/>
      <c r="CV215" s="164"/>
      <c r="CW215" s="164"/>
      <c r="CX215" s="164"/>
      <c r="CY215" s="168"/>
      <c r="CZ215" s="168"/>
      <c r="DA215" s="164"/>
      <c r="DB215" s="164"/>
      <c r="DC215" s="164"/>
      <c r="DD215" s="164"/>
      <c r="DE215" s="168"/>
      <c r="DF215" s="168"/>
      <c r="DG215" s="164"/>
      <c r="DH215" s="164"/>
      <c r="DI215" s="164"/>
      <c r="DJ215" s="164"/>
      <c r="DK215" s="164"/>
      <c r="DL215" s="164"/>
      <c r="DM215" s="164"/>
      <c r="DN215" s="164"/>
      <c r="DO215" s="164"/>
      <c r="DP215" s="164"/>
      <c r="DQ215" s="164"/>
      <c r="DR215" s="164"/>
      <c r="DS215" s="164"/>
      <c r="DT215" s="164"/>
      <c r="DU215" s="169"/>
      <c r="DV215" s="169"/>
      <c r="DW215" s="170"/>
      <c r="DX215" s="169"/>
      <c r="DY215" s="169"/>
      <c r="DZ215" s="164"/>
      <c r="EA215" s="169"/>
      <c r="EB215" s="169"/>
      <c r="EC215" s="164"/>
      <c r="ED215" s="169"/>
      <c r="EE215" s="169"/>
      <c r="EF215" s="164"/>
      <c r="EG215" s="169"/>
      <c r="EH215" s="169"/>
      <c r="EI215" s="164"/>
      <c r="EJ215" s="169"/>
      <c r="EK215" s="169"/>
      <c r="EL215" s="164"/>
      <c r="EM215" s="169"/>
      <c r="EN215" s="169"/>
      <c r="EO215" s="164"/>
      <c r="EP215" s="169"/>
      <c r="EQ215" s="169"/>
      <c r="ER215" s="164"/>
      <c r="ES215" s="169"/>
      <c r="ET215" s="169"/>
      <c r="EU215" s="164"/>
      <c r="EV215" s="169"/>
      <c r="EW215" s="169"/>
      <c r="EX215" s="164"/>
      <c r="EY215" s="169"/>
      <c r="EZ215" s="169"/>
      <c r="FA215" s="164"/>
      <c r="FB215" s="169"/>
      <c r="FC215" s="169"/>
      <c r="FD215" s="164"/>
    </row>
    <row r="216" spans="1:160">
      <c r="A216" s="162" t="s">
        <v>326</v>
      </c>
      <c r="B216" s="163">
        <v>3775</v>
      </c>
      <c r="C216" s="162" t="s">
        <v>633</v>
      </c>
      <c r="D216" s="162" t="s">
        <v>396</v>
      </c>
      <c r="E216" s="162" t="s">
        <v>634</v>
      </c>
      <c r="F216" s="162" t="s">
        <v>339</v>
      </c>
      <c r="G216" s="162" t="s">
        <v>330</v>
      </c>
      <c r="H216" s="162" t="s">
        <v>600</v>
      </c>
      <c r="I216" s="163">
        <v>230</v>
      </c>
      <c r="J216" s="163">
        <v>2100.9</v>
      </c>
      <c r="K216" s="163">
        <v>9.1343478260869571</v>
      </c>
      <c r="L216" s="162" t="s">
        <v>333</v>
      </c>
      <c r="M216" s="165">
        <v>7.7039100552785636E-2</v>
      </c>
      <c r="N216" s="165">
        <v>7.1691546069977685E-3</v>
      </c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5">
        <v>2.9E-4</v>
      </c>
      <c r="Z216" s="165">
        <v>2.6489608695652177E-3</v>
      </c>
      <c r="AA216" s="164"/>
      <c r="AB216" s="164"/>
      <c r="AC216" s="165">
        <v>2.9E-4</v>
      </c>
      <c r="AD216" s="165">
        <v>2.6489608695652177E-3</v>
      </c>
      <c r="AE216" s="165">
        <v>2.909199357078331E-2</v>
      </c>
      <c r="AF216" s="165">
        <v>0.26573638822982026</v>
      </c>
      <c r="AG216" s="164"/>
      <c r="AH216" s="164"/>
      <c r="AI216" s="164"/>
      <c r="AJ216" s="164"/>
      <c r="AK216" s="273">
        <v>2.909199357078331E-2</v>
      </c>
      <c r="AL216" s="165">
        <v>0.26573638822982026</v>
      </c>
      <c r="AM216" s="165">
        <v>2.2046050107712607E-3</v>
      </c>
      <c r="AN216" s="165">
        <v>2.0137628987518877E-2</v>
      </c>
      <c r="AO216" s="164"/>
      <c r="AP216" s="164"/>
      <c r="AQ216" s="164"/>
      <c r="AR216" s="164"/>
      <c r="AS216" s="247">
        <v>2.2046050107712607E-3</v>
      </c>
      <c r="AT216" s="247">
        <v>2.0137628987518877E-2</v>
      </c>
      <c r="AU216" s="163">
        <v>0.86496666666666655</v>
      </c>
      <c r="AV216" s="163">
        <v>7.9009063913043471</v>
      </c>
      <c r="AW216" s="164"/>
      <c r="AX216" s="164"/>
      <c r="AY216" s="164"/>
      <c r="AZ216" s="164"/>
      <c r="BA216" s="164"/>
      <c r="BB216" s="164"/>
      <c r="BC216" s="163">
        <v>0.86496666666666655</v>
      </c>
      <c r="BD216" s="163">
        <v>7.9009063913043471</v>
      </c>
      <c r="BE216" s="162" t="s">
        <v>342</v>
      </c>
      <c r="BF216" s="162" t="s">
        <v>357</v>
      </c>
      <c r="BG216" s="166">
        <v>39814</v>
      </c>
      <c r="BH216" s="162" t="s">
        <v>334</v>
      </c>
      <c r="BI216" s="162" t="s">
        <v>344</v>
      </c>
      <c r="BJ216" s="172">
        <v>27426</v>
      </c>
      <c r="BK216" s="162" t="s">
        <v>336</v>
      </c>
      <c r="BL216" s="162" t="s">
        <v>336</v>
      </c>
      <c r="BM216" s="164"/>
      <c r="BN216" s="162" t="s">
        <v>336</v>
      </c>
      <c r="BO216" s="162" t="s">
        <v>336</v>
      </c>
      <c r="BP216" s="164"/>
      <c r="BQ216" s="162" t="s">
        <v>336</v>
      </c>
      <c r="BR216" s="162" t="s">
        <v>336</v>
      </c>
      <c r="BS216" s="164"/>
      <c r="BT216" s="162" t="s">
        <v>336</v>
      </c>
      <c r="BU216" s="162" t="s">
        <v>336</v>
      </c>
      <c r="BV216" s="164"/>
      <c r="BW216" s="162" t="s">
        <v>336</v>
      </c>
      <c r="BX216" s="162" t="s">
        <v>336</v>
      </c>
      <c r="BY216" s="164"/>
      <c r="BZ216" s="162" t="s">
        <v>336</v>
      </c>
      <c r="CA216" s="162" t="s">
        <v>336</v>
      </c>
      <c r="CB216" s="164"/>
      <c r="CC216" s="162" t="s">
        <v>336</v>
      </c>
      <c r="CD216" s="162" t="s">
        <v>336</v>
      </c>
      <c r="CE216" s="164"/>
      <c r="CF216" s="162" t="s">
        <v>336</v>
      </c>
      <c r="CG216" s="162" t="s">
        <v>336</v>
      </c>
      <c r="CH216" s="164"/>
      <c r="CI216" s="162" t="s">
        <v>336</v>
      </c>
      <c r="CJ216" s="162" t="s">
        <v>336</v>
      </c>
      <c r="CK216" s="164"/>
      <c r="CL216" s="162" t="s">
        <v>336</v>
      </c>
      <c r="CM216" s="162" t="s">
        <v>336</v>
      </c>
      <c r="CN216" s="164"/>
      <c r="DW216" s="46"/>
    </row>
    <row r="217" spans="1:160">
      <c r="A217" s="162" t="s">
        <v>326</v>
      </c>
      <c r="B217" s="163">
        <v>3788</v>
      </c>
      <c r="C217" s="162" t="s">
        <v>540</v>
      </c>
      <c r="D217" s="162" t="s">
        <v>396</v>
      </c>
      <c r="E217" s="162" t="s">
        <v>374</v>
      </c>
      <c r="F217" s="162" t="s">
        <v>374</v>
      </c>
      <c r="G217" s="162" t="s">
        <v>330</v>
      </c>
      <c r="H217" s="162" t="s">
        <v>350</v>
      </c>
      <c r="I217" s="163">
        <v>108</v>
      </c>
      <c r="J217" s="163">
        <v>961</v>
      </c>
      <c r="K217" s="163">
        <v>8.8981481481481488</v>
      </c>
      <c r="L217" s="162" t="s">
        <v>332</v>
      </c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7"/>
      <c r="Z217" s="167"/>
      <c r="AA217" s="164"/>
      <c r="AB217" s="164"/>
      <c r="AC217" s="167"/>
      <c r="AD217" s="167"/>
      <c r="AE217" s="164"/>
      <c r="AF217" s="164"/>
      <c r="AG217" s="164"/>
      <c r="AH217" s="164"/>
      <c r="AI217" s="163">
        <v>4.5559999999999996E-2</v>
      </c>
      <c r="AJ217" s="163">
        <v>0.40539962962962961</v>
      </c>
      <c r="AK217" s="274">
        <v>4.5559999999999996E-2</v>
      </c>
      <c r="AL217" s="163">
        <v>0.40539962962962961</v>
      </c>
      <c r="AM217" s="164"/>
      <c r="AN217" s="164"/>
      <c r="AO217" s="164"/>
      <c r="AP217" s="164"/>
      <c r="AQ217" s="163">
        <v>2.2230000000000001E-3</v>
      </c>
      <c r="AR217" s="163">
        <v>1.9780583333333338E-2</v>
      </c>
      <c r="AS217" s="248">
        <v>2.2230000000000001E-3</v>
      </c>
      <c r="AT217" s="248">
        <v>1.9780583333333338E-2</v>
      </c>
      <c r="AU217" s="167"/>
      <c r="AV217" s="167"/>
      <c r="AW217" s="164"/>
      <c r="AX217" s="164"/>
      <c r="AY217" s="164"/>
      <c r="AZ217" s="164"/>
      <c r="BA217" s="167"/>
      <c r="BB217" s="167"/>
      <c r="BC217" s="167"/>
      <c r="BD217" s="167"/>
      <c r="BE217" s="162" t="s">
        <v>345</v>
      </c>
      <c r="BF217" s="162" t="s">
        <v>535</v>
      </c>
      <c r="BG217" s="166">
        <v>38838</v>
      </c>
      <c r="BH217" s="162" t="s">
        <v>334</v>
      </c>
      <c r="BI217" s="162" t="s">
        <v>387</v>
      </c>
      <c r="BJ217" s="166">
        <v>28764</v>
      </c>
      <c r="BK217" s="162" t="s">
        <v>334</v>
      </c>
      <c r="BL217" s="162" t="s">
        <v>358</v>
      </c>
      <c r="BM217" s="166">
        <v>19876</v>
      </c>
      <c r="BN217" s="162" t="s">
        <v>336</v>
      </c>
      <c r="BO217" s="162" t="s">
        <v>336</v>
      </c>
      <c r="BP217" s="167"/>
      <c r="BQ217" s="162" t="s">
        <v>336</v>
      </c>
      <c r="BR217" s="162" t="s">
        <v>336</v>
      </c>
      <c r="BS217" s="164"/>
      <c r="BT217" s="162" t="s">
        <v>336</v>
      </c>
      <c r="BU217" s="162" t="s">
        <v>336</v>
      </c>
      <c r="BV217" s="164"/>
      <c r="BW217" s="162" t="s">
        <v>336</v>
      </c>
      <c r="BX217" s="162" t="s">
        <v>336</v>
      </c>
      <c r="BY217" s="164"/>
      <c r="BZ217" s="162" t="s">
        <v>336</v>
      </c>
      <c r="CA217" s="162" t="s">
        <v>336</v>
      </c>
      <c r="CB217" s="164"/>
      <c r="CC217" s="162" t="s">
        <v>336</v>
      </c>
      <c r="CD217" s="162" t="s">
        <v>336</v>
      </c>
      <c r="CE217" s="164"/>
      <c r="CF217" s="162" t="s">
        <v>336</v>
      </c>
      <c r="CG217" s="162" t="s">
        <v>336</v>
      </c>
      <c r="CH217" s="164"/>
      <c r="CI217" s="162" t="s">
        <v>336</v>
      </c>
      <c r="CJ217" s="162" t="s">
        <v>336</v>
      </c>
      <c r="CK217" s="164"/>
      <c r="CL217" s="162" t="s">
        <v>336</v>
      </c>
      <c r="CM217" s="162" t="s">
        <v>336</v>
      </c>
      <c r="CN217" s="164"/>
    </row>
    <row r="218" spans="1:160">
      <c r="A218" s="162" t="s">
        <v>326</v>
      </c>
      <c r="B218" s="163">
        <v>3845</v>
      </c>
      <c r="C218" s="162" t="s">
        <v>203</v>
      </c>
      <c r="D218" s="162" t="s">
        <v>389</v>
      </c>
      <c r="E218" s="162" t="s">
        <v>401</v>
      </c>
      <c r="F218" s="162" t="s">
        <v>226</v>
      </c>
      <c r="G218" s="162" t="s">
        <v>330</v>
      </c>
      <c r="H218" s="162" t="s">
        <v>350</v>
      </c>
      <c r="I218" s="163">
        <v>567</v>
      </c>
      <c r="J218" s="163">
        <v>7743</v>
      </c>
      <c r="K218" s="163">
        <v>13.656084656084657</v>
      </c>
      <c r="L218" s="162" t="s">
        <v>341</v>
      </c>
      <c r="M218" s="163">
        <v>3.76957002520527E-3</v>
      </c>
      <c r="N218" s="163">
        <v>5.3979297552297217E-3</v>
      </c>
      <c r="O218" s="167"/>
      <c r="P218" s="167"/>
      <c r="Q218" s="164"/>
      <c r="R218" s="164"/>
      <c r="S218" s="164"/>
      <c r="T218" s="164"/>
      <c r="U218" s="167"/>
      <c r="V218" s="167"/>
      <c r="W218" s="164"/>
      <c r="X218" s="164"/>
      <c r="Y218" s="163">
        <v>2.1833333333333337E-5</v>
      </c>
      <c r="Z218" s="163">
        <v>2.9815784832451503E-4</v>
      </c>
      <c r="AA218" s="164"/>
      <c r="AB218" s="164"/>
      <c r="AC218" s="163">
        <v>2.1833333333333337E-5</v>
      </c>
      <c r="AD218" s="163">
        <v>2.9815784832451503E-4</v>
      </c>
      <c r="AE218" s="163">
        <v>2.2945784847301968E-3</v>
      </c>
      <c r="AF218" s="163">
        <v>3.1334958037506022E-2</v>
      </c>
      <c r="AG218" s="167"/>
      <c r="AH218" s="167"/>
      <c r="AI218" s="164"/>
      <c r="AJ218" s="164"/>
      <c r="AK218" s="274">
        <v>2.2945784847301968E-3</v>
      </c>
      <c r="AL218" s="163">
        <v>3.1334958037506022E-2</v>
      </c>
      <c r="AM218" s="163">
        <v>2.2945784847301968E-3</v>
      </c>
      <c r="AN218" s="163">
        <v>3.1334958037506022E-2</v>
      </c>
      <c r="AO218" s="167"/>
      <c r="AP218" s="167"/>
      <c r="AQ218" s="164"/>
      <c r="AR218" s="164"/>
      <c r="AS218" s="248">
        <v>2.2945784847301968E-3</v>
      </c>
      <c r="AT218" s="248">
        <v>3.1334958037506022E-2</v>
      </c>
      <c r="AU218" s="165">
        <v>5.2499999999999984E-2</v>
      </c>
      <c r="AV218" s="165">
        <v>0.71694444444444427</v>
      </c>
      <c r="AW218" s="164"/>
      <c r="AX218" s="164"/>
      <c r="AY218" s="164"/>
      <c r="AZ218" s="164"/>
      <c r="BA218" s="165">
        <v>2.3333333333333334E-2</v>
      </c>
      <c r="BB218" s="165">
        <v>0.31864197530864202</v>
      </c>
      <c r="BC218" s="165">
        <v>2.3333333333333334E-2</v>
      </c>
      <c r="BD218" s="165">
        <v>0.31864197530864202</v>
      </c>
      <c r="BE218" s="162" t="s">
        <v>334</v>
      </c>
      <c r="BF218" s="162" t="s">
        <v>387</v>
      </c>
      <c r="BG218" s="166">
        <v>26268</v>
      </c>
      <c r="BH218" s="162" t="s">
        <v>345</v>
      </c>
      <c r="BI218" s="162" t="s">
        <v>363</v>
      </c>
      <c r="BJ218" s="166">
        <v>37165</v>
      </c>
      <c r="BK218" s="162" t="s">
        <v>336</v>
      </c>
      <c r="BL218" s="162" t="s">
        <v>336</v>
      </c>
      <c r="BM218" s="164"/>
      <c r="BN218" s="162" t="s">
        <v>336</v>
      </c>
      <c r="BO218" s="162" t="s">
        <v>336</v>
      </c>
      <c r="BP218" s="164"/>
      <c r="BQ218" s="162" t="s">
        <v>336</v>
      </c>
      <c r="BR218" s="162" t="s">
        <v>336</v>
      </c>
      <c r="BS218" s="164"/>
      <c r="BT218" s="162" t="s">
        <v>336</v>
      </c>
      <c r="BU218" s="162" t="s">
        <v>336</v>
      </c>
      <c r="BV218" s="164"/>
      <c r="BW218" s="162" t="s">
        <v>336</v>
      </c>
      <c r="BX218" s="162" t="s">
        <v>336</v>
      </c>
      <c r="BY218" s="164"/>
      <c r="BZ218" s="162" t="s">
        <v>336</v>
      </c>
      <c r="CA218" s="162" t="s">
        <v>336</v>
      </c>
      <c r="CB218" s="164"/>
      <c r="CC218" s="162" t="s">
        <v>336</v>
      </c>
      <c r="CD218" s="162" t="s">
        <v>336</v>
      </c>
      <c r="CE218" s="164"/>
      <c r="CF218" s="162" t="s">
        <v>336</v>
      </c>
      <c r="CG218" s="162" t="s">
        <v>336</v>
      </c>
      <c r="CH218" s="164"/>
      <c r="CI218" s="162" t="s">
        <v>336</v>
      </c>
      <c r="CJ218" s="162" t="s">
        <v>336</v>
      </c>
      <c r="CK218" s="164"/>
      <c r="CL218" s="162" t="s">
        <v>336</v>
      </c>
      <c r="CM218" s="162" t="s">
        <v>336</v>
      </c>
      <c r="CN218" s="164"/>
      <c r="CO218" s="176"/>
      <c r="CP218" s="176"/>
      <c r="CQ218" s="164"/>
      <c r="CR218" s="164"/>
      <c r="CS218" s="168"/>
      <c r="CT218" s="168"/>
      <c r="CU218" s="164"/>
      <c r="CV218" s="164"/>
      <c r="CW218" s="164"/>
      <c r="CX218" s="164"/>
      <c r="CY218" s="168"/>
      <c r="CZ218" s="168"/>
      <c r="DA218" s="164"/>
      <c r="DB218" s="164"/>
      <c r="DC218" s="164"/>
      <c r="DD218" s="164"/>
      <c r="DE218" s="168"/>
      <c r="DF218" s="168"/>
      <c r="DG218" s="164"/>
      <c r="DH218" s="164"/>
      <c r="DI218" s="164"/>
      <c r="DJ218" s="164"/>
      <c r="DK218" s="164"/>
      <c r="DL218" s="164"/>
      <c r="DM218" s="164"/>
      <c r="DN218" s="164"/>
      <c r="DO218" s="164"/>
      <c r="DP218" s="164"/>
      <c r="DQ218" s="164"/>
      <c r="DR218" s="164"/>
      <c r="DS218" s="164"/>
      <c r="DT218" s="164"/>
      <c r="DU218" s="169"/>
      <c r="DV218" s="169"/>
      <c r="DW218" s="172"/>
      <c r="DX218" s="169"/>
      <c r="DY218" s="169"/>
      <c r="DZ218" s="164"/>
      <c r="EA218" s="169"/>
      <c r="EB218" s="169"/>
      <c r="EC218" s="164"/>
      <c r="ED218" s="169"/>
      <c r="EE218" s="169"/>
      <c r="EF218" s="164"/>
      <c r="EG218" s="169"/>
      <c r="EH218" s="169"/>
      <c r="EI218" s="164"/>
      <c r="EJ218" s="169"/>
      <c r="EK218" s="169"/>
      <c r="EL218" s="164"/>
      <c r="EM218" s="169"/>
      <c r="EN218" s="169"/>
      <c r="EO218" s="164"/>
      <c r="EP218" s="169"/>
      <c r="EQ218" s="169"/>
      <c r="ER218" s="164"/>
      <c r="ES218" s="169"/>
      <c r="ET218" s="169"/>
      <c r="EU218" s="164"/>
      <c r="EV218" s="169"/>
      <c r="EW218" s="169"/>
      <c r="EX218" s="164"/>
      <c r="EY218" s="169"/>
      <c r="EZ218" s="169"/>
      <c r="FA218" s="164"/>
      <c r="FB218" s="169"/>
      <c r="FC218" s="169"/>
      <c r="FD218" s="164"/>
    </row>
    <row r="219" spans="1:160">
      <c r="A219" s="162" t="s">
        <v>326</v>
      </c>
      <c r="B219" s="163">
        <v>6147</v>
      </c>
      <c r="C219" s="162" t="s">
        <v>645</v>
      </c>
      <c r="D219" s="162" t="s">
        <v>368</v>
      </c>
      <c r="E219" s="162" t="s">
        <v>329</v>
      </c>
      <c r="F219" s="162" t="s">
        <v>329</v>
      </c>
      <c r="G219" s="162" t="s">
        <v>330</v>
      </c>
      <c r="H219" s="162" t="s">
        <v>350</v>
      </c>
      <c r="I219" s="163">
        <v>583</v>
      </c>
      <c r="J219" s="163">
        <v>7000</v>
      </c>
      <c r="K219" s="163">
        <v>12.006861063464838</v>
      </c>
      <c r="L219" s="162" t="s">
        <v>369</v>
      </c>
      <c r="M219" s="167"/>
      <c r="N219" s="167"/>
      <c r="O219" s="167"/>
      <c r="P219" s="167"/>
      <c r="Q219" s="164"/>
      <c r="R219" s="164"/>
      <c r="S219" s="164"/>
      <c r="T219" s="164"/>
      <c r="U219" s="167"/>
      <c r="V219" s="167"/>
      <c r="W219" s="164"/>
      <c r="X219" s="164"/>
      <c r="Y219" s="163">
        <v>2.0066666666666665E-5</v>
      </c>
      <c r="Z219" s="163">
        <v>2.4093767867352774E-4</v>
      </c>
      <c r="AA219" s="164"/>
      <c r="AB219" s="164"/>
      <c r="AC219" s="163">
        <v>2.0066666666666665E-5</v>
      </c>
      <c r="AD219" s="163">
        <v>2.4093767867352774E-4</v>
      </c>
      <c r="AE219" s="163">
        <v>7.4885695641079518E-4</v>
      </c>
      <c r="AF219" s="163">
        <v>8.9914214320335611E-3</v>
      </c>
      <c r="AG219" s="167"/>
      <c r="AH219" s="167"/>
      <c r="AI219" s="164"/>
      <c r="AJ219" s="164"/>
      <c r="AK219" s="274">
        <v>7.4885695641079518E-4</v>
      </c>
      <c r="AL219" s="163">
        <v>8.9914214320335611E-3</v>
      </c>
      <c r="AM219" s="163">
        <v>2.62945266753326E-3</v>
      </c>
      <c r="AN219" s="163">
        <v>3.1571472852028853E-2</v>
      </c>
      <c r="AO219" s="167"/>
      <c r="AP219" s="167"/>
      <c r="AQ219" s="164"/>
      <c r="AR219" s="164"/>
      <c r="AS219" s="248">
        <v>2.62945266753326E-3</v>
      </c>
      <c r="AT219" s="248">
        <v>3.1571472852028853E-2</v>
      </c>
      <c r="AU219" s="164"/>
      <c r="AV219" s="164"/>
      <c r="AW219" s="165">
        <v>0.81611045859422093</v>
      </c>
      <c r="AX219" s="165">
        <v>9.798924888781384</v>
      </c>
      <c r="AY219" s="164"/>
      <c r="AZ219" s="164"/>
      <c r="BA219" s="164"/>
      <c r="BB219" s="164"/>
      <c r="BC219" s="165">
        <v>0.81611045859422093</v>
      </c>
      <c r="BD219" s="165">
        <v>9.798924888781384</v>
      </c>
      <c r="BE219" s="162" t="s">
        <v>342</v>
      </c>
      <c r="BF219" s="162" t="s">
        <v>357</v>
      </c>
      <c r="BG219" s="166">
        <v>39753</v>
      </c>
      <c r="BH219" s="162" t="s">
        <v>364</v>
      </c>
      <c r="BI219" s="162" t="s">
        <v>370</v>
      </c>
      <c r="BJ219" s="166">
        <v>39845</v>
      </c>
      <c r="BK219" s="162" t="s">
        <v>334</v>
      </c>
      <c r="BL219" s="162" t="s">
        <v>335</v>
      </c>
      <c r="BM219" s="172">
        <v>27729</v>
      </c>
      <c r="BN219" s="162" t="s">
        <v>334</v>
      </c>
      <c r="BO219" s="162" t="s">
        <v>344</v>
      </c>
      <c r="BP219" s="172">
        <v>27729</v>
      </c>
      <c r="BQ219" s="162" t="s">
        <v>336</v>
      </c>
      <c r="BR219" s="162" t="s">
        <v>336</v>
      </c>
      <c r="BS219" s="164"/>
      <c r="BT219" s="162" t="s">
        <v>336</v>
      </c>
      <c r="BU219" s="162" t="s">
        <v>336</v>
      </c>
      <c r="BV219" s="164"/>
      <c r="BW219" s="162" t="s">
        <v>336</v>
      </c>
      <c r="BX219" s="162" t="s">
        <v>336</v>
      </c>
      <c r="BY219" s="164"/>
      <c r="BZ219" s="162" t="s">
        <v>336</v>
      </c>
      <c r="CA219" s="162" t="s">
        <v>336</v>
      </c>
      <c r="CB219" s="164"/>
      <c r="CC219" s="162" t="s">
        <v>336</v>
      </c>
      <c r="CD219" s="162" t="s">
        <v>336</v>
      </c>
      <c r="CE219" s="164"/>
      <c r="CF219" s="162" t="s">
        <v>336</v>
      </c>
      <c r="CG219" s="162" t="s">
        <v>336</v>
      </c>
      <c r="CH219" s="164"/>
      <c r="CI219" s="162" t="s">
        <v>336</v>
      </c>
      <c r="CJ219" s="162" t="s">
        <v>336</v>
      </c>
      <c r="CK219" s="164"/>
      <c r="CL219" s="162" t="s">
        <v>336</v>
      </c>
      <c r="CM219" s="162" t="s">
        <v>336</v>
      </c>
      <c r="CN219" s="164"/>
      <c r="CO219" s="164"/>
      <c r="CP219" s="164"/>
    </row>
    <row r="220" spans="1:160">
      <c r="A220" s="162" t="s">
        <v>326</v>
      </c>
      <c r="B220" s="163">
        <v>6288</v>
      </c>
      <c r="C220" s="162" t="s">
        <v>119</v>
      </c>
      <c r="D220" s="162" t="s">
        <v>586</v>
      </c>
      <c r="E220" s="162" t="s">
        <v>339</v>
      </c>
      <c r="F220" s="162" t="s">
        <v>338</v>
      </c>
      <c r="G220" s="162" t="s">
        <v>330</v>
      </c>
      <c r="H220" s="162" t="s">
        <v>331</v>
      </c>
      <c r="I220" s="163">
        <v>25</v>
      </c>
      <c r="J220" s="163">
        <v>347</v>
      </c>
      <c r="K220" s="163">
        <v>13.88</v>
      </c>
      <c r="L220" s="162" t="s">
        <v>341</v>
      </c>
      <c r="M220" s="163">
        <v>5.1256478290381676E-3</v>
      </c>
      <c r="N220" s="163">
        <v>8.574838975716103E-3</v>
      </c>
      <c r="O220" s="167"/>
      <c r="P220" s="167"/>
      <c r="Q220" s="164"/>
      <c r="R220" s="164"/>
      <c r="S220" s="164"/>
      <c r="T220" s="164"/>
      <c r="U220" s="167"/>
      <c r="V220" s="167"/>
      <c r="W220" s="164"/>
      <c r="X220" s="164"/>
      <c r="Y220" s="163">
        <v>4.466666666666667E-5</v>
      </c>
      <c r="Z220" s="163">
        <v>6.1997333333333338E-4</v>
      </c>
      <c r="AA220" s="164"/>
      <c r="AB220" s="164"/>
      <c r="AC220" s="163">
        <v>4.466666666666667E-5</v>
      </c>
      <c r="AD220" s="163">
        <v>6.1997333333333338E-4</v>
      </c>
      <c r="AE220" s="163">
        <v>1.5404755683334943E-4</v>
      </c>
      <c r="AF220" s="163">
        <v>2.1381800888468903E-3</v>
      </c>
      <c r="AG220" s="167"/>
      <c r="AH220" s="167"/>
      <c r="AI220" s="164"/>
      <c r="AJ220" s="164"/>
      <c r="AK220" s="274">
        <v>1.5404755683334943E-4</v>
      </c>
      <c r="AL220" s="163">
        <v>2.1381800888468903E-3</v>
      </c>
      <c r="AM220" s="163">
        <v>2.6376841946594968E-3</v>
      </c>
      <c r="AN220" s="163">
        <v>3.6611056621873819E-2</v>
      </c>
      <c r="AO220" s="167"/>
      <c r="AP220" s="167"/>
      <c r="AQ220" s="164"/>
      <c r="AR220" s="164"/>
      <c r="AS220" s="248">
        <v>2.6376841946594968E-3</v>
      </c>
      <c r="AT220" s="248">
        <v>3.6611056621873819E-2</v>
      </c>
      <c r="AU220" s="164"/>
      <c r="AV220" s="164"/>
      <c r="AW220" s="165">
        <v>0.34595441962872497</v>
      </c>
      <c r="AX220" s="165">
        <v>4.8018473444467027</v>
      </c>
      <c r="AY220" s="164"/>
      <c r="AZ220" s="164"/>
      <c r="BA220" s="164"/>
      <c r="BB220" s="164"/>
      <c r="BC220" s="165">
        <v>0.34595441962872497</v>
      </c>
      <c r="BD220" s="165">
        <v>4.8018473444467027</v>
      </c>
      <c r="BE220" s="162" t="s">
        <v>334</v>
      </c>
      <c r="BF220" s="162" t="s">
        <v>362</v>
      </c>
      <c r="BG220" s="166">
        <v>29221</v>
      </c>
      <c r="BH220" s="162" t="s">
        <v>336</v>
      </c>
      <c r="BI220" s="162" t="s">
        <v>336</v>
      </c>
      <c r="BJ220" s="167"/>
      <c r="BK220" s="162" t="s">
        <v>336</v>
      </c>
      <c r="BL220" s="162" t="s">
        <v>336</v>
      </c>
      <c r="BM220" s="164"/>
      <c r="BN220" s="162" t="s">
        <v>336</v>
      </c>
      <c r="BO220" s="162" t="s">
        <v>336</v>
      </c>
      <c r="BP220" s="164"/>
      <c r="BQ220" s="162" t="s">
        <v>336</v>
      </c>
      <c r="BR220" s="162" t="s">
        <v>336</v>
      </c>
      <c r="BS220" s="164"/>
      <c r="BT220" s="162" t="s">
        <v>336</v>
      </c>
      <c r="BU220" s="162" t="s">
        <v>336</v>
      </c>
      <c r="BV220" s="164"/>
      <c r="BW220" s="162" t="s">
        <v>336</v>
      </c>
      <c r="BX220" s="162" t="s">
        <v>336</v>
      </c>
      <c r="BY220" s="164"/>
      <c r="BZ220" s="162" t="s">
        <v>336</v>
      </c>
      <c r="CA220" s="162" t="s">
        <v>336</v>
      </c>
      <c r="CB220" s="164"/>
      <c r="CC220" s="162" t="s">
        <v>336</v>
      </c>
      <c r="CD220" s="162" t="s">
        <v>336</v>
      </c>
      <c r="CE220" s="164"/>
      <c r="CF220" s="162" t="s">
        <v>336</v>
      </c>
      <c r="CG220" s="162" t="s">
        <v>336</v>
      </c>
      <c r="CH220" s="164"/>
      <c r="CI220" s="162" t="s">
        <v>336</v>
      </c>
      <c r="CJ220" s="162" t="s">
        <v>336</v>
      </c>
      <c r="CK220" s="164"/>
      <c r="CL220" s="162" t="s">
        <v>336</v>
      </c>
      <c r="CM220" s="162" t="s">
        <v>336</v>
      </c>
      <c r="CN220" s="164"/>
      <c r="DU220" s="46"/>
      <c r="DV220" s="46"/>
      <c r="DX220" s="46"/>
      <c r="DY220" s="46"/>
      <c r="EA220" s="46"/>
      <c r="EB220" s="46"/>
      <c r="ED220" s="46"/>
      <c r="EE220" s="46"/>
      <c r="EG220" s="46"/>
      <c r="EH220" s="46"/>
      <c r="EJ220" s="46"/>
      <c r="EK220" s="46"/>
      <c r="EM220" s="46"/>
      <c r="EN220" s="46"/>
      <c r="EP220" s="46"/>
      <c r="EQ220" s="46"/>
      <c r="ES220" s="46"/>
      <c r="ET220" s="46"/>
      <c r="EV220" s="46"/>
      <c r="EW220" s="46"/>
      <c r="EY220" s="46"/>
      <c r="EZ220" s="46"/>
      <c r="FB220" s="46"/>
      <c r="FC220" s="46"/>
    </row>
    <row r="221" spans="1:160">
      <c r="A221" s="162" t="s">
        <v>326</v>
      </c>
      <c r="B221" s="163">
        <v>2828</v>
      </c>
      <c r="C221" s="162" t="s">
        <v>113</v>
      </c>
      <c r="D221" s="162" t="s">
        <v>488</v>
      </c>
      <c r="E221" s="162" t="s">
        <v>651</v>
      </c>
      <c r="F221" s="162" t="s">
        <v>374</v>
      </c>
      <c r="G221" s="162" t="s">
        <v>330</v>
      </c>
      <c r="H221" s="162" t="s">
        <v>393</v>
      </c>
      <c r="I221" s="163">
        <v>650</v>
      </c>
      <c r="J221" s="163">
        <v>5275</v>
      </c>
      <c r="K221" s="163">
        <v>8.115384615384615</v>
      </c>
      <c r="L221" s="162" t="s">
        <v>333</v>
      </c>
      <c r="M221" s="163">
        <v>5.8236347522032404E-2</v>
      </c>
      <c r="N221" s="163">
        <v>5.6418716214614653E-3</v>
      </c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3">
        <v>1.8633333333333335E-4</v>
      </c>
      <c r="Z221" s="163">
        <v>1.5121666666666667E-3</v>
      </c>
      <c r="AA221" s="164"/>
      <c r="AB221" s="164"/>
      <c r="AC221" s="163">
        <v>1.8633333333333335E-4</v>
      </c>
      <c r="AD221" s="163">
        <v>1.5121666666666667E-3</v>
      </c>
      <c r="AE221" s="163">
        <v>3.4471603630206758E-2</v>
      </c>
      <c r="AF221" s="163">
        <v>0.27975032176821635</v>
      </c>
      <c r="AG221" s="164"/>
      <c r="AH221" s="164"/>
      <c r="AI221" s="167"/>
      <c r="AJ221" s="167"/>
      <c r="AK221" s="274">
        <v>3.4471603630206758E-2</v>
      </c>
      <c r="AL221" s="163">
        <v>0.27975032176821635</v>
      </c>
      <c r="AM221" s="163">
        <v>3.1369469952520477E-3</v>
      </c>
      <c r="AN221" s="163">
        <v>2.5457531384545463E-2</v>
      </c>
      <c r="AO221" s="164"/>
      <c r="AP221" s="164"/>
      <c r="AQ221" s="167"/>
      <c r="AR221" s="167"/>
      <c r="AS221" s="248">
        <v>3.1369469952520477E-3</v>
      </c>
      <c r="AT221" s="248">
        <v>2.5457531384545463E-2</v>
      </c>
      <c r="AU221" s="165">
        <v>1.4083913043478258</v>
      </c>
      <c r="AV221" s="165">
        <v>11.429637123745817</v>
      </c>
      <c r="AW221" s="164"/>
      <c r="AX221" s="164"/>
      <c r="AY221" s="164"/>
      <c r="AZ221" s="164"/>
      <c r="BA221" s="167"/>
      <c r="BB221" s="167"/>
      <c r="BC221" s="163">
        <v>1.4083913043478258</v>
      </c>
      <c r="BD221" s="163">
        <v>11.429637123745817</v>
      </c>
      <c r="BE221" s="162" t="s">
        <v>334</v>
      </c>
      <c r="BF221" s="162" t="s">
        <v>387</v>
      </c>
      <c r="BG221" s="166">
        <v>28369</v>
      </c>
      <c r="BH221" s="162" t="s">
        <v>342</v>
      </c>
      <c r="BI221" s="162" t="s">
        <v>343</v>
      </c>
      <c r="BJ221" s="166">
        <v>37622</v>
      </c>
      <c r="BK221" s="162" t="s">
        <v>336</v>
      </c>
      <c r="BL221" s="162" t="s">
        <v>336</v>
      </c>
      <c r="BM221" s="167"/>
      <c r="BN221" s="162" t="s">
        <v>336</v>
      </c>
      <c r="BO221" s="162" t="s">
        <v>336</v>
      </c>
      <c r="BP221" s="164"/>
      <c r="BQ221" s="162" t="s">
        <v>336</v>
      </c>
      <c r="BR221" s="162" t="s">
        <v>336</v>
      </c>
      <c r="BS221" s="164"/>
      <c r="BT221" s="162" t="s">
        <v>336</v>
      </c>
      <c r="BU221" s="162" t="s">
        <v>336</v>
      </c>
      <c r="BV221" s="164"/>
      <c r="BW221" s="162" t="s">
        <v>336</v>
      </c>
      <c r="BX221" s="162" t="s">
        <v>336</v>
      </c>
      <c r="BY221" s="164"/>
      <c r="BZ221" s="162" t="s">
        <v>336</v>
      </c>
      <c r="CA221" s="162" t="s">
        <v>336</v>
      </c>
      <c r="CB221" s="164"/>
      <c r="CC221" s="162" t="s">
        <v>336</v>
      </c>
      <c r="CD221" s="162" t="s">
        <v>336</v>
      </c>
      <c r="CE221" s="164"/>
      <c r="CF221" s="162" t="s">
        <v>336</v>
      </c>
      <c r="CG221" s="162" t="s">
        <v>336</v>
      </c>
      <c r="CH221" s="164"/>
      <c r="CI221" s="162" t="s">
        <v>336</v>
      </c>
      <c r="CJ221" s="162" t="s">
        <v>336</v>
      </c>
      <c r="CK221" s="164"/>
      <c r="CL221" s="162" t="s">
        <v>336</v>
      </c>
      <c r="CM221" s="162" t="s">
        <v>336</v>
      </c>
      <c r="CN221" s="164"/>
    </row>
    <row r="222" spans="1:160">
      <c r="A222" s="162" t="s">
        <v>326</v>
      </c>
      <c r="B222" s="163">
        <v>492</v>
      </c>
      <c r="C222" s="162" t="s">
        <v>723</v>
      </c>
      <c r="D222" s="162" t="s">
        <v>454</v>
      </c>
      <c r="E222" s="162" t="s">
        <v>724</v>
      </c>
      <c r="F222" s="162" t="s">
        <v>380</v>
      </c>
      <c r="G222" s="162" t="s">
        <v>330</v>
      </c>
      <c r="H222" s="162" t="s">
        <v>331</v>
      </c>
      <c r="I222" s="163">
        <v>55</v>
      </c>
      <c r="J222" s="163">
        <v>570</v>
      </c>
      <c r="K222" s="163">
        <v>10.363636363636363</v>
      </c>
      <c r="L222" s="162" t="s">
        <v>341</v>
      </c>
      <c r="M222" s="167"/>
      <c r="N222" s="167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7"/>
      <c r="Z222" s="167"/>
      <c r="AA222" s="164"/>
      <c r="AB222" s="164"/>
      <c r="AC222" s="167"/>
      <c r="AD222" s="167"/>
      <c r="AE222" s="167"/>
      <c r="AF222" s="167"/>
      <c r="AG222" s="164"/>
      <c r="AH222" s="164"/>
      <c r="AI222" s="165">
        <v>2.0300000000000001E-3</v>
      </c>
      <c r="AJ222" s="165">
        <v>2.103818181818182E-2</v>
      </c>
      <c r="AK222" s="274">
        <v>2.0300000000000001E-3</v>
      </c>
      <c r="AL222" s="163">
        <v>2.103818181818182E-2</v>
      </c>
      <c r="AM222" s="167"/>
      <c r="AN222" s="167"/>
      <c r="AO222" s="164"/>
      <c r="AP222" s="164"/>
      <c r="AQ222" s="165">
        <v>3.14E-3</v>
      </c>
      <c r="AR222" s="165">
        <v>3.2541818181818179E-2</v>
      </c>
      <c r="AS222" s="248">
        <v>3.14E-3</v>
      </c>
      <c r="AT222" s="248">
        <v>3.2541818181818179E-2</v>
      </c>
      <c r="AU222" s="164"/>
      <c r="AV222" s="164"/>
      <c r="AW222" s="164"/>
      <c r="AX222" s="164"/>
      <c r="AY222" s="164"/>
      <c r="AZ222" s="164"/>
      <c r="BA222" s="164"/>
      <c r="BB222" s="164"/>
      <c r="BC222" s="164"/>
      <c r="BD222" s="164"/>
      <c r="BE222" s="162" t="s">
        <v>334</v>
      </c>
      <c r="BF222" s="162" t="s">
        <v>353</v>
      </c>
      <c r="BG222" s="166">
        <v>35916</v>
      </c>
      <c r="BH222" s="162" t="s">
        <v>336</v>
      </c>
      <c r="BI222" s="162" t="s">
        <v>336</v>
      </c>
      <c r="BJ222" s="164"/>
      <c r="BK222" s="162" t="s">
        <v>336</v>
      </c>
      <c r="BL222" s="162" t="s">
        <v>336</v>
      </c>
      <c r="BM222" s="164"/>
      <c r="BN222" s="162" t="s">
        <v>336</v>
      </c>
      <c r="BO222" s="162" t="s">
        <v>336</v>
      </c>
      <c r="BP222" s="164"/>
      <c r="BQ222" s="162" t="s">
        <v>336</v>
      </c>
      <c r="BR222" s="162" t="s">
        <v>336</v>
      </c>
      <c r="BS222" s="164"/>
      <c r="BT222" s="162" t="s">
        <v>336</v>
      </c>
      <c r="BU222" s="162" t="s">
        <v>336</v>
      </c>
      <c r="BV222" s="164"/>
      <c r="BW222" s="162" t="s">
        <v>336</v>
      </c>
      <c r="BX222" s="162" t="s">
        <v>336</v>
      </c>
      <c r="BY222" s="164"/>
      <c r="BZ222" s="162" t="s">
        <v>336</v>
      </c>
      <c r="CA222" s="162" t="s">
        <v>336</v>
      </c>
      <c r="CB222" s="164"/>
      <c r="CC222" s="162" t="s">
        <v>336</v>
      </c>
      <c r="CD222" s="162" t="s">
        <v>336</v>
      </c>
      <c r="CE222" s="164"/>
      <c r="CF222" s="162" t="s">
        <v>336</v>
      </c>
      <c r="CG222" s="162" t="s">
        <v>336</v>
      </c>
      <c r="CH222" s="164"/>
      <c r="CI222" s="162" t="s">
        <v>336</v>
      </c>
      <c r="CJ222" s="162" t="s">
        <v>336</v>
      </c>
      <c r="CK222" s="164"/>
      <c r="CL222" s="162" t="s">
        <v>336</v>
      </c>
      <c r="CM222" s="162" t="s">
        <v>336</v>
      </c>
      <c r="CN222" s="164"/>
      <c r="CO222" s="164"/>
      <c r="CP222" s="164"/>
    </row>
    <row r="223" spans="1:160">
      <c r="A223" s="162" t="s">
        <v>326</v>
      </c>
      <c r="B223" s="163">
        <v>6017</v>
      </c>
      <c r="C223" s="162" t="s">
        <v>162</v>
      </c>
      <c r="D223" s="162" t="s">
        <v>337</v>
      </c>
      <c r="E223" s="162" t="s">
        <v>434</v>
      </c>
      <c r="F223" s="162" t="s">
        <v>329</v>
      </c>
      <c r="G223" s="162" t="s">
        <v>330</v>
      </c>
      <c r="H223" s="162" t="s">
        <v>350</v>
      </c>
      <c r="I223" s="163">
        <v>620</v>
      </c>
      <c r="J223" s="163">
        <v>5500</v>
      </c>
      <c r="K223" s="163">
        <v>8.870967741935484</v>
      </c>
      <c r="L223" s="162" t="s">
        <v>341</v>
      </c>
      <c r="M223" s="163">
        <v>1.2993822125794041E-3</v>
      </c>
      <c r="N223" s="163">
        <v>6.0089891228538896E-3</v>
      </c>
      <c r="O223" s="164"/>
      <c r="P223" s="164"/>
      <c r="Q223" s="167"/>
      <c r="R223" s="167"/>
      <c r="S223" s="164"/>
      <c r="T223" s="164"/>
      <c r="U223" s="167"/>
      <c r="V223" s="167"/>
      <c r="W223" s="164"/>
      <c r="X223" s="164"/>
      <c r="Y223" s="163">
        <v>8.0099999999999995E-5</v>
      </c>
      <c r="Z223" s="163">
        <v>7.1056451612903221E-4</v>
      </c>
      <c r="AA223" s="164"/>
      <c r="AB223" s="164"/>
      <c r="AC223" s="163">
        <v>8.0099999999999995E-5</v>
      </c>
      <c r="AD223" s="163">
        <v>7.1056451612903221E-4</v>
      </c>
      <c r="AE223" s="163">
        <v>4.8706228669869502E-4</v>
      </c>
      <c r="AF223" s="163">
        <v>4.3207138336174558E-3</v>
      </c>
      <c r="AG223" s="164"/>
      <c r="AH223" s="164"/>
      <c r="AI223" s="164"/>
      <c r="AJ223" s="164"/>
      <c r="AK223" s="274">
        <v>4.8706228669869502E-4</v>
      </c>
      <c r="AL223" s="163">
        <v>4.3207138336174558E-3</v>
      </c>
      <c r="AM223" s="163">
        <v>3.3769382608885949E-3</v>
      </c>
      <c r="AN223" s="163">
        <v>2.9956710378850438E-2</v>
      </c>
      <c r="AO223" s="164"/>
      <c r="AP223" s="164"/>
      <c r="AQ223" s="164"/>
      <c r="AR223" s="164"/>
      <c r="AS223" s="248">
        <v>3.3769382608885949E-3</v>
      </c>
      <c r="AT223" s="248">
        <v>2.9956710378850438E-2</v>
      </c>
      <c r="AU223" s="164"/>
      <c r="AV223" s="164"/>
      <c r="AW223" s="167"/>
      <c r="AX223" s="167"/>
      <c r="AY223" s="164"/>
      <c r="AZ223" s="164"/>
      <c r="BA223" s="164"/>
      <c r="BB223" s="164"/>
      <c r="BC223" s="167"/>
      <c r="BD223" s="167"/>
      <c r="BE223" s="162" t="s">
        <v>364</v>
      </c>
      <c r="BF223" s="162" t="s">
        <v>722</v>
      </c>
      <c r="BG223" s="166">
        <v>36982</v>
      </c>
      <c r="BH223" s="162" t="s">
        <v>364</v>
      </c>
      <c r="BI223" s="162" t="s">
        <v>370</v>
      </c>
      <c r="BJ223" s="167"/>
      <c r="BK223" s="162" t="s">
        <v>334</v>
      </c>
      <c r="BL223" s="162" t="s">
        <v>344</v>
      </c>
      <c r="BM223" s="167"/>
      <c r="BN223" s="162" t="s">
        <v>336</v>
      </c>
      <c r="BO223" s="162" t="s">
        <v>336</v>
      </c>
      <c r="BP223" s="167"/>
      <c r="BQ223" s="162" t="s">
        <v>336</v>
      </c>
      <c r="BR223" s="162" t="s">
        <v>336</v>
      </c>
      <c r="BS223" s="164"/>
      <c r="BT223" s="162" t="s">
        <v>336</v>
      </c>
      <c r="BU223" s="162" t="s">
        <v>336</v>
      </c>
      <c r="BV223" s="164"/>
      <c r="BW223" s="162" t="s">
        <v>336</v>
      </c>
      <c r="BX223" s="162" t="s">
        <v>336</v>
      </c>
      <c r="BY223" s="164"/>
      <c r="BZ223" s="162" t="s">
        <v>336</v>
      </c>
      <c r="CA223" s="162" t="s">
        <v>336</v>
      </c>
      <c r="CB223" s="164"/>
      <c r="CC223" s="162" t="s">
        <v>336</v>
      </c>
      <c r="CD223" s="162" t="s">
        <v>336</v>
      </c>
      <c r="CE223" s="164"/>
      <c r="CF223" s="162" t="s">
        <v>336</v>
      </c>
      <c r="CG223" s="162" t="s">
        <v>336</v>
      </c>
      <c r="CH223" s="164"/>
      <c r="CI223" s="162" t="s">
        <v>336</v>
      </c>
      <c r="CJ223" s="162" t="s">
        <v>336</v>
      </c>
      <c r="CK223" s="164"/>
      <c r="CL223" s="162" t="s">
        <v>336</v>
      </c>
      <c r="CM223" s="162" t="s">
        <v>336</v>
      </c>
      <c r="CN223" s="164"/>
    </row>
    <row r="224" spans="1:160">
      <c r="A224" s="162" t="s">
        <v>326</v>
      </c>
      <c r="B224" s="163">
        <v>988</v>
      </c>
      <c r="C224" s="162" t="s">
        <v>652</v>
      </c>
      <c r="D224" s="162" t="s">
        <v>327</v>
      </c>
      <c r="E224" s="162" t="s">
        <v>653</v>
      </c>
      <c r="F224" s="162" t="s">
        <v>386</v>
      </c>
      <c r="G224" s="162" t="s">
        <v>330</v>
      </c>
      <c r="H224" s="162" t="s">
        <v>340</v>
      </c>
      <c r="I224" s="163">
        <v>579.70000000000005</v>
      </c>
      <c r="J224" s="163">
        <v>4990</v>
      </c>
      <c r="K224" s="163">
        <v>8.6079006382611691</v>
      </c>
      <c r="L224" s="162" t="s">
        <v>503</v>
      </c>
      <c r="M224" s="163">
        <v>2.6962052473080044E-2</v>
      </c>
      <c r="N224" s="163">
        <v>4.4752204801632488E-3</v>
      </c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3">
        <v>1.9333333333333333E-4</v>
      </c>
      <c r="Z224" s="163">
        <v>1.6641941233971594E-3</v>
      </c>
      <c r="AA224" s="164"/>
      <c r="AB224" s="164"/>
      <c r="AC224" s="163">
        <v>1.9333333333333333E-4</v>
      </c>
      <c r="AD224" s="163">
        <v>1.6641941233971594E-3</v>
      </c>
      <c r="AE224" s="163">
        <v>1.7864752361641676E-2</v>
      </c>
      <c r="AF224" s="163">
        <v>0.15377801325615312</v>
      </c>
      <c r="AG224" s="164"/>
      <c r="AH224" s="164"/>
      <c r="AI224" s="164"/>
      <c r="AJ224" s="164"/>
      <c r="AK224" s="274">
        <v>1.7864752361641676E-2</v>
      </c>
      <c r="AL224" s="163">
        <v>0.15377801325615312</v>
      </c>
      <c r="AM224" s="163">
        <v>3.8115520658894338E-3</v>
      </c>
      <c r="AN224" s="163">
        <v>3.2809461460735337E-2</v>
      </c>
      <c r="AO224" s="164"/>
      <c r="AP224" s="164"/>
      <c r="AQ224" s="164"/>
      <c r="AR224" s="164"/>
      <c r="AS224" s="248">
        <v>3.8115520658894338E-3</v>
      </c>
      <c r="AT224" s="248">
        <v>3.2809461460735337E-2</v>
      </c>
      <c r="AU224" s="165">
        <v>1.3718965517241377</v>
      </c>
      <c r="AV224" s="165">
        <v>11.809149203214503</v>
      </c>
      <c r="AW224" s="167"/>
      <c r="AX224" s="167"/>
      <c r="AY224" s="164"/>
      <c r="AZ224" s="164"/>
      <c r="BA224" s="164"/>
      <c r="BB224" s="164"/>
      <c r="BC224" s="163">
        <v>1.3718965517241377</v>
      </c>
      <c r="BD224" s="163">
        <v>11.809149203214503</v>
      </c>
      <c r="BE224" s="162" t="s">
        <v>334</v>
      </c>
      <c r="BF224" s="162" t="s">
        <v>358</v>
      </c>
      <c r="BG224" s="172">
        <v>28430</v>
      </c>
      <c r="BH224" s="162" t="s">
        <v>336</v>
      </c>
      <c r="BI224" s="162" t="s">
        <v>336</v>
      </c>
      <c r="BJ224" s="167"/>
      <c r="BK224" s="162" t="s">
        <v>336</v>
      </c>
      <c r="BL224" s="162" t="s">
        <v>336</v>
      </c>
      <c r="BM224" s="167"/>
      <c r="BN224" s="162" t="s">
        <v>336</v>
      </c>
      <c r="BO224" s="162" t="s">
        <v>336</v>
      </c>
      <c r="BP224" s="167"/>
      <c r="BQ224" s="162" t="s">
        <v>336</v>
      </c>
      <c r="BR224" s="162" t="s">
        <v>336</v>
      </c>
      <c r="BS224" s="167"/>
      <c r="BT224" s="162" t="s">
        <v>336</v>
      </c>
      <c r="BU224" s="162" t="s">
        <v>336</v>
      </c>
      <c r="BV224" s="164"/>
      <c r="BW224" s="162" t="s">
        <v>336</v>
      </c>
      <c r="BX224" s="162" t="s">
        <v>336</v>
      </c>
      <c r="BY224" s="164"/>
      <c r="BZ224" s="162" t="s">
        <v>336</v>
      </c>
      <c r="CA224" s="162" t="s">
        <v>336</v>
      </c>
      <c r="CB224" s="164"/>
      <c r="CC224" s="162" t="s">
        <v>336</v>
      </c>
      <c r="CD224" s="162" t="s">
        <v>336</v>
      </c>
      <c r="CE224" s="164"/>
      <c r="CF224" s="162" t="s">
        <v>336</v>
      </c>
      <c r="CG224" s="162" t="s">
        <v>336</v>
      </c>
      <c r="CH224" s="164"/>
      <c r="CI224" s="162" t="s">
        <v>336</v>
      </c>
      <c r="CJ224" s="162" t="s">
        <v>336</v>
      </c>
      <c r="CK224" s="164"/>
      <c r="CL224" s="162" t="s">
        <v>336</v>
      </c>
      <c r="CM224" s="162" t="s">
        <v>336</v>
      </c>
      <c r="CN224" s="164"/>
      <c r="CQ224" s="164"/>
      <c r="CR224" s="164"/>
      <c r="CS224" s="165"/>
      <c r="CT224" s="165"/>
      <c r="CU224" s="164"/>
      <c r="CV224" s="164"/>
      <c r="CW224" s="164"/>
      <c r="CX224" s="164"/>
      <c r="CY224" s="165"/>
      <c r="CZ224" s="165"/>
      <c r="DA224" s="164"/>
      <c r="DB224" s="164"/>
      <c r="DC224" s="164"/>
      <c r="DD224" s="164"/>
      <c r="DE224" s="165"/>
      <c r="DF224" s="165"/>
      <c r="DG224" s="164"/>
      <c r="DH224" s="164"/>
      <c r="DI224" s="164"/>
      <c r="DJ224" s="164"/>
      <c r="DK224" s="164"/>
      <c r="DL224" s="164"/>
      <c r="DM224" s="164"/>
      <c r="DN224" s="164"/>
      <c r="DO224" s="164"/>
      <c r="DP224" s="164"/>
      <c r="DQ224" s="164"/>
      <c r="DR224" s="164"/>
      <c r="DS224" s="164"/>
      <c r="DT224" s="164"/>
      <c r="DU224" s="169"/>
      <c r="DV224" s="169"/>
      <c r="DW224" s="172"/>
      <c r="DX224" s="169"/>
      <c r="DY224" s="169"/>
      <c r="DZ224" s="164"/>
      <c r="EA224" s="169"/>
      <c r="EB224" s="169"/>
      <c r="EC224" s="164"/>
      <c r="ED224" s="169"/>
      <c r="EE224" s="169"/>
      <c r="EF224" s="164"/>
      <c r="EG224" s="169"/>
      <c r="EH224" s="169"/>
      <c r="EI224" s="164"/>
      <c r="EJ224" s="169"/>
      <c r="EK224" s="169"/>
      <c r="EL224" s="164"/>
      <c r="EM224" s="169"/>
      <c r="EN224" s="169"/>
      <c r="EO224" s="164"/>
      <c r="EP224" s="169"/>
      <c r="EQ224" s="169"/>
      <c r="ER224" s="164"/>
      <c r="ES224" s="169"/>
      <c r="ET224" s="169"/>
      <c r="EU224" s="164"/>
      <c r="EV224" s="169"/>
      <c r="EW224" s="169"/>
      <c r="EX224" s="164"/>
      <c r="EY224" s="169"/>
      <c r="EZ224" s="169"/>
      <c r="FA224" s="164"/>
      <c r="FB224" s="169"/>
      <c r="FC224" s="169"/>
      <c r="FD224" s="164"/>
    </row>
    <row r="225" spans="1:160">
      <c r="A225" s="162" t="s">
        <v>326</v>
      </c>
      <c r="B225" s="163">
        <v>2837</v>
      </c>
      <c r="C225" s="162" t="s">
        <v>664</v>
      </c>
      <c r="D225" s="162" t="s">
        <v>488</v>
      </c>
      <c r="E225" s="162" t="s">
        <v>26</v>
      </c>
      <c r="F225" s="162" t="s">
        <v>339</v>
      </c>
      <c r="G225" s="162" t="s">
        <v>330</v>
      </c>
      <c r="H225" s="162" t="s">
        <v>350</v>
      </c>
      <c r="I225" s="163">
        <v>144</v>
      </c>
      <c r="J225" s="163">
        <v>1205</v>
      </c>
      <c r="K225" s="163">
        <v>8.3680555555555554</v>
      </c>
      <c r="L225" s="162" t="s">
        <v>503</v>
      </c>
      <c r="M225" s="165">
        <v>2.3936598362994992E-2</v>
      </c>
      <c r="N225" s="165">
        <v>4.4063893001272392E-3</v>
      </c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5">
        <v>9.7361975828666664E-4</v>
      </c>
      <c r="Z225" s="165">
        <v>8.1473042273293977E-3</v>
      </c>
      <c r="AA225" s="164"/>
      <c r="AB225" s="164"/>
      <c r="AC225" s="165">
        <v>9.7361975828666664E-4</v>
      </c>
      <c r="AD225" s="165">
        <v>8.1473042273293977E-3</v>
      </c>
      <c r="AE225" s="165">
        <v>4.8399057448207335E-2</v>
      </c>
      <c r="AF225" s="165">
        <v>0.40500600156312389</v>
      </c>
      <c r="AG225" s="164"/>
      <c r="AH225" s="164"/>
      <c r="AI225" s="164"/>
      <c r="AJ225" s="164"/>
      <c r="AK225" s="273">
        <v>4.8399057448207335E-2</v>
      </c>
      <c r="AL225" s="165">
        <v>0.40500600156312389</v>
      </c>
      <c r="AM225" s="165">
        <v>3.9485484891898532E-3</v>
      </c>
      <c r="AN225" s="165">
        <v>3.3041673121345642E-2</v>
      </c>
      <c r="AO225" s="164"/>
      <c r="AP225" s="164"/>
      <c r="AQ225" s="164"/>
      <c r="AR225" s="164"/>
      <c r="AS225" s="247">
        <v>3.9485484891898532E-3</v>
      </c>
      <c r="AT225" s="247">
        <v>3.3041673121345642E-2</v>
      </c>
      <c r="AU225" s="167"/>
      <c r="AV225" s="167"/>
      <c r="AW225" s="165">
        <v>1.8618807220013907</v>
      </c>
      <c r="AX225" s="165">
        <v>15.580321319525526</v>
      </c>
      <c r="AY225" s="164"/>
      <c r="AZ225" s="164"/>
      <c r="BA225" s="167"/>
      <c r="BB225" s="167"/>
      <c r="BC225" s="163">
        <v>1.8618807220013907</v>
      </c>
      <c r="BD225" s="163">
        <v>15.580321319525526</v>
      </c>
      <c r="BE225" s="162" t="s">
        <v>334</v>
      </c>
      <c r="BF225" s="162" t="s">
        <v>358</v>
      </c>
      <c r="BG225" s="166">
        <v>28856</v>
      </c>
      <c r="BH225" s="162" t="s">
        <v>336</v>
      </c>
      <c r="BI225" s="162" t="s">
        <v>336</v>
      </c>
      <c r="BJ225" s="167"/>
      <c r="BK225" s="162" t="s">
        <v>336</v>
      </c>
      <c r="BL225" s="162" t="s">
        <v>336</v>
      </c>
      <c r="BM225" s="167"/>
      <c r="BN225" s="162" t="s">
        <v>336</v>
      </c>
      <c r="BO225" s="162" t="s">
        <v>336</v>
      </c>
      <c r="BP225" s="167"/>
      <c r="BQ225" s="162" t="s">
        <v>336</v>
      </c>
      <c r="BR225" s="162" t="s">
        <v>336</v>
      </c>
      <c r="BS225" s="164"/>
      <c r="BT225" s="162" t="s">
        <v>336</v>
      </c>
      <c r="BU225" s="162" t="s">
        <v>336</v>
      </c>
      <c r="BV225" s="164"/>
      <c r="BW225" s="162" t="s">
        <v>336</v>
      </c>
      <c r="BX225" s="162" t="s">
        <v>336</v>
      </c>
      <c r="BY225" s="164"/>
      <c r="BZ225" s="162" t="s">
        <v>336</v>
      </c>
      <c r="CA225" s="162" t="s">
        <v>336</v>
      </c>
      <c r="CB225" s="164"/>
      <c r="CC225" s="162" t="s">
        <v>336</v>
      </c>
      <c r="CD225" s="162" t="s">
        <v>336</v>
      </c>
      <c r="CE225" s="164"/>
      <c r="CF225" s="162" t="s">
        <v>336</v>
      </c>
      <c r="CG225" s="162" t="s">
        <v>336</v>
      </c>
      <c r="CH225" s="164"/>
      <c r="CI225" s="162" t="s">
        <v>336</v>
      </c>
      <c r="CJ225" s="162" t="s">
        <v>336</v>
      </c>
      <c r="CK225" s="164"/>
      <c r="CL225" s="162" t="s">
        <v>336</v>
      </c>
      <c r="CM225" s="162" t="s">
        <v>336</v>
      </c>
      <c r="CN225" s="164"/>
    </row>
    <row r="226" spans="1:160">
      <c r="A226" s="162" t="s">
        <v>326</v>
      </c>
      <c r="B226" s="163">
        <v>3115</v>
      </c>
      <c r="C226" s="162" t="s">
        <v>725</v>
      </c>
      <c r="D226" s="162" t="s">
        <v>399</v>
      </c>
      <c r="E226" s="162" t="s">
        <v>726</v>
      </c>
      <c r="F226" s="162" t="s">
        <v>329</v>
      </c>
      <c r="G226" s="162" t="s">
        <v>330</v>
      </c>
      <c r="H226" s="162" t="s">
        <v>350</v>
      </c>
      <c r="I226" s="163">
        <v>86.2</v>
      </c>
      <c r="J226" s="163">
        <v>900</v>
      </c>
      <c r="K226" s="163">
        <v>10.440835266821345</v>
      </c>
      <c r="L226" s="162" t="s">
        <v>332</v>
      </c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5">
        <v>9.5666666666666678E-2</v>
      </c>
      <c r="AJ226" s="165">
        <v>0.99883990719257554</v>
      </c>
      <c r="AK226" s="273">
        <v>9.5666666666666678E-2</v>
      </c>
      <c r="AL226" s="165">
        <v>0.99883990719257554</v>
      </c>
      <c r="AM226" s="164"/>
      <c r="AN226" s="164"/>
      <c r="AO226" s="164"/>
      <c r="AP226" s="164"/>
      <c r="AQ226" s="165">
        <v>4.333333333333334E-3</v>
      </c>
      <c r="AR226" s="165">
        <v>4.524361948955917E-2</v>
      </c>
      <c r="AS226" s="247">
        <v>4.333333333333334E-3</v>
      </c>
      <c r="AT226" s="247">
        <v>4.524361948955917E-2</v>
      </c>
      <c r="AU226" s="167"/>
      <c r="AV226" s="167"/>
      <c r="AW226" s="164"/>
      <c r="AX226" s="164"/>
      <c r="AY226" s="164"/>
      <c r="AZ226" s="164"/>
      <c r="BA226" s="164"/>
      <c r="BB226" s="164"/>
      <c r="BC226" s="167"/>
      <c r="BD226" s="167"/>
      <c r="BE226" s="162" t="s">
        <v>334</v>
      </c>
      <c r="BF226" s="162" t="s">
        <v>358</v>
      </c>
      <c r="BG226" s="166">
        <v>27426</v>
      </c>
      <c r="BH226" s="162" t="s">
        <v>336</v>
      </c>
      <c r="BI226" s="162" t="s">
        <v>336</v>
      </c>
      <c r="BJ226" s="167"/>
      <c r="BK226" s="162" t="s">
        <v>336</v>
      </c>
      <c r="BL226" s="162" t="s">
        <v>336</v>
      </c>
      <c r="BM226" s="167"/>
      <c r="BN226" s="162" t="s">
        <v>336</v>
      </c>
      <c r="BO226" s="162" t="s">
        <v>336</v>
      </c>
      <c r="BP226" s="167"/>
      <c r="BQ226" s="162" t="s">
        <v>336</v>
      </c>
      <c r="BR226" s="162" t="s">
        <v>336</v>
      </c>
      <c r="BS226" s="164"/>
      <c r="BT226" s="162" t="s">
        <v>336</v>
      </c>
      <c r="BU226" s="162" t="s">
        <v>336</v>
      </c>
      <c r="BV226" s="164"/>
      <c r="BW226" s="162" t="s">
        <v>336</v>
      </c>
      <c r="BX226" s="162" t="s">
        <v>336</v>
      </c>
      <c r="BY226" s="164"/>
      <c r="BZ226" s="162" t="s">
        <v>336</v>
      </c>
      <c r="CA226" s="162" t="s">
        <v>336</v>
      </c>
      <c r="CB226" s="164"/>
      <c r="CC226" s="162" t="s">
        <v>336</v>
      </c>
      <c r="CD226" s="162" t="s">
        <v>336</v>
      </c>
      <c r="CE226" s="164"/>
      <c r="CF226" s="162" t="s">
        <v>336</v>
      </c>
      <c r="CG226" s="162" t="s">
        <v>336</v>
      </c>
      <c r="CH226" s="164"/>
      <c r="CI226" s="162" t="s">
        <v>336</v>
      </c>
      <c r="CJ226" s="162" t="s">
        <v>336</v>
      </c>
      <c r="CK226" s="164"/>
      <c r="CL226" s="162" t="s">
        <v>336</v>
      </c>
      <c r="CM226" s="162" t="s">
        <v>336</v>
      </c>
      <c r="CN226" s="164"/>
      <c r="CO226" s="164"/>
      <c r="CP226" s="164"/>
      <c r="CQ226" s="164"/>
      <c r="CR226" s="164"/>
      <c r="CS226" s="168"/>
      <c r="CT226" s="168"/>
      <c r="CU226" s="164"/>
      <c r="CV226" s="164"/>
      <c r="CW226" s="164"/>
      <c r="CX226" s="164"/>
      <c r="CY226" s="168"/>
      <c r="CZ226" s="168"/>
      <c r="DA226" s="164"/>
      <c r="DB226" s="164"/>
      <c r="DC226" s="164"/>
      <c r="DD226" s="164"/>
      <c r="DE226" s="168"/>
      <c r="DF226" s="168"/>
      <c r="DG226" s="164"/>
      <c r="DH226" s="164"/>
      <c r="DI226" s="164"/>
      <c r="DJ226" s="164"/>
      <c r="DK226" s="164"/>
      <c r="DL226" s="164"/>
      <c r="DM226" s="164"/>
      <c r="DN226" s="164"/>
      <c r="DO226" s="164"/>
      <c r="DP226" s="164"/>
      <c r="DQ226" s="164"/>
      <c r="DR226" s="164"/>
      <c r="DS226" s="164"/>
      <c r="DT226" s="164"/>
      <c r="DU226" s="169"/>
      <c r="DV226" s="169"/>
      <c r="DW226" s="172"/>
      <c r="DX226" s="169"/>
      <c r="DY226" s="169"/>
      <c r="DZ226" s="164"/>
      <c r="EA226" s="169"/>
      <c r="EB226" s="169"/>
      <c r="EC226" s="164"/>
      <c r="ED226" s="169"/>
      <c r="EE226" s="169"/>
      <c r="EF226" s="164"/>
      <c r="EG226" s="169"/>
      <c r="EH226" s="169"/>
      <c r="EI226" s="164"/>
      <c r="EJ226" s="169"/>
      <c r="EK226" s="169"/>
      <c r="EL226" s="164"/>
      <c r="EM226" s="169"/>
      <c r="EN226" s="169"/>
      <c r="EO226" s="164"/>
      <c r="EP226" s="169"/>
      <c r="EQ226" s="169"/>
      <c r="ER226" s="164"/>
      <c r="ES226" s="169"/>
      <c r="ET226" s="169"/>
      <c r="EU226" s="164"/>
      <c r="EV226" s="169"/>
      <c r="EW226" s="169"/>
      <c r="EX226" s="164"/>
      <c r="EY226" s="169"/>
      <c r="EZ226" s="169"/>
      <c r="FA226" s="164"/>
      <c r="FB226" s="169"/>
      <c r="FC226" s="169"/>
      <c r="FD226" s="164"/>
    </row>
    <row r="227" spans="1:160">
      <c r="A227" s="162" t="s">
        <v>326</v>
      </c>
      <c r="B227" s="163">
        <v>2837</v>
      </c>
      <c r="C227" s="162" t="s">
        <v>664</v>
      </c>
      <c r="D227" s="162" t="s">
        <v>488</v>
      </c>
      <c r="E227" s="162" t="s">
        <v>28</v>
      </c>
      <c r="F227" s="162" t="s">
        <v>374</v>
      </c>
      <c r="G227" s="162" t="s">
        <v>330</v>
      </c>
      <c r="H227" s="162" t="s">
        <v>350</v>
      </c>
      <c r="I227" s="163">
        <v>144</v>
      </c>
      <c r="J227" s="163">
        <v>1205</v>
      </c>
      <c r="K227" s="163">
        <v>8.3680555555555554</v>
      </c>
      <c r="L227" s="162" t="s">
        <v>503</v>
      </c>
      <c r="M227" s="165">
        <v>5.1323806492139676E-2</v>
      </c>
      <c r="N227" s="165">
        <v>4.6979297519662514E-3</v>
      </c>
      <c r="O227" s="167"/>
      <c r="P227" s="167"/>
      <c r="Q227" s="164"/>
      <c r="R227" s="164"/>
      <c r="S227" s="164"/>
      <c r="T227" s="164"/>
      <c r="U227" s="167"/>
      <c r="V227" s="167"/>
      <c r="W227" s="164"/>
      <c r="X227" s="164"/>
      <c r="Y227" s="163">
        <v>1.1797440855333332E-3</v>
      </c>
      <c r="Z227" s="163">
        <v>9.8721640490810163E-3</v>
      </c>
      <c r="AA227" s="164"/>
      <c r="AB227" s="164"/>
      <c r="AC227" s="163">
        <v>1.1797440855333332E-3</v>
      </c>
      <c r="AD227" s="163">
        <v>9.8721640490810163E-3</v>
      </c>
      <c r="AE227" s="163">
        <v>6.3697552661671486E-2</v>
      </c>
      <c r="AF227" s="163">
        <v>0.53302465942579258</v>
      </c>
      <c r="AG227" s="167"/>
      <c r="AH227" s="167"/>
      <c r="AI227" s="164"/>
      <c r="AJ227" s="164"/>
      <c r="AK227" s="274">
        <v>6.3697552661671486E-2</v>
      </c>
      <c r="AL227" s="163">
        <v>0.53302465942579258</v>
      </c>
      <c r="AM227" s="163">
        <v>4.4591817929167978E-3</v>
      </c>
      <c r="AN227" s="163">
        <v>3.7314680975449592E-2</v>
      </c>
      <c r="AO227" s="167"/>
      <c r="AP227" s="167"/>
      <c r="AQ227" s="164"/>
      <c r="AR227" s="164"/>
      <c r="AS227" s="248">
        <v>4.4591817929167978E-3</v>
      </c>
      <c r="AT227" s="248">
        <v>3.7314680975449592E-2</v>
      </c>
      <c r="AU227" s="167"/>
      <c r="AV227" s="167"/>
      <c r="AW227" s="165">
        <v>2.1208759289031192</v>
      </c>
      <c r="AX227" s="165">
        <v>17.747607599501794</v>
      </c>
      <c r="AY227" s="164"/>
      <c r="AZ227" s="164"/>
      <c r="BA227" s="164"/>
      <c r="BB227" s="164"/>
      <c r="BC227" s="163">
        <v>2.1208759289031192</v>
      </c>
      <c r="BD227" s="163">
        <v>17.747607599501794</v>
      </c>
      <c r="BE227" s="162" t="s">
        <v>342</v>
      </c>
      <c r="BF227" s="162" t="s">
        <v>357</v>
      </c>
      <c r="BG227" s="166">
        <v>36434</v>
      </c>
      <c r="BH227" s="162" t="s">
        <v>334</v>
      </c>
      <c r="BI227" s="162" t="s">
        <v>358</v>
      </c>
      <c r="BJ227" s="166">
        <v>29221</v>
      </c>
      <c r="BK227" s="162" t="s">
        <v>336</v>
      </c>
      <c r="BL227" s="162" t="s">
        <v>336</v>
      </c>
      <c r="BM227" s="167"/>
      <c r="BN227" s="162" t="s">
        <v>336</v>
      </c>
      <c r="BO227" s="162" t="s">
        <v>336</v>
      </c>
      <c r="BP227" s="164"/>
      <c r="BQ227" s="162" t="s">
        <v>336</v>
      </c>
      <c r="BR227" s="162" t="s">
        <v>336</v>
      </c>
      <c r="BS227" s="164"/>
      <c r="BT227" s="162" t="s">
        <v>336</v>
      </c>
      <c r="BU227" s="162" t="s">
        <v>336</v>
      </c>
      <c r="BV227" s="164"/>
      <c r="BW227" s="162" t="s">
        <v>336</v>
      </c>
      <c r="BX227" s="162" t="s">
        <v>336</v>
      </c>
      <c r="BY227" s="164"/>
      <c r="BZ227" s="162" t="s">
        <v>336</v>
      </c>
      <c r="CA227" s="162" t="s">
        <v>336</v>
      </c>
      <c r="CB227" s="164"/>
      <c r="CC227" s="162" t="s">
        <v>336</v>
      </c>
      <c r="CD227" s="162" t="s">
        <v>336</v>
      </c>
      <c r="CE227" s="164"/>
      <c r="CF227" s="162" t="s">
        <v>336</v>
      </c>
      <c r="CG227" s="162" t="s">
        <v>336</v>
      </c>
      <c r="CH227" s="164"/>
      <c r="CI227" s="162" t="s">
        <v>336</v>
      </c>
      <c r="CJ227" s="162" t="s">
        <v>336</v>
      </c>
      <c r="CK227" s="164"/>
      <c r="CL227" s="162" t="s">
        <v>336</v>
      </c>
      <c r="CM227" s="162" t="s">
        <v>336</v>
      </c>
      <c r="CN227" s="164"/>
    </row>
    <row r="228" spans="1:160">
      <c r="A228" s="162" t="s">
        <v>326</v>
      </c>
      <c r="B228" s="163">
        <v>1385</v>
      </c>
      <c r="C228" s="162" t="s">
        <v>668</v>
      </c>
      <c r="D228" s="162" t="s">
        <v>435</v>
      </c>
      <c r="E228" s="162" t="s">
        <v>669</v>
      </c>
      <c r="F228" s="162" t="s">
        <v>374</v>
      </c>
      <c r="G228" s="162" t="s">
        <v>330</v>
      </c>
      <c r="H228" s="162" t="s">
        <v>331</v>
      </c>
      <c r="I228" s="163">
        <v>80</v>
      </c>
      <c r="J228" s="163">
        <v>944</v>
      </c>
      <c r="K228" s="163">
        <v>11.8</v>
      </c>
      <c r="L228" s="162" t="s">
        <v>333</v>
      </c>
      <c r="M228" s="164"/>
      <c r="N228" s="163">
        <v>2.9344902268796402E-3</v>
      </c>
      <c r="O228" s="167"/>
      <c r="P228" s="167"/>
      <c r="Q228" s="164"/>
      <c r="R228" s="164"/>
      <c r="S228" s="164"/>
      <c r="T228" s="164"/>
      <c r="U228" s="167"/>
      <c r="V228" s="167"/>
      <c r="W228" s="164"/>
      <c r="X228" s="164"/>
      <c r="Y228" s="163">
        <v>5.3333333333333325E-4</v>
      </c>
      <c r="Z228" s="163">
        <v>6.2933333333333331E-3</v>
      </c>
      <c r="AA228" s="164"/>
      <c r="AB228" s="164"/>
      <c r="AC228" s="163">
        <v>5.3333333333333325E-4</v>
      </c>
      <c r="AD228" s="163">
        <v>6.2933333333333331E-3</v>
      </c>
      <c r="AE228" s="163">
        <v>0.14398901602472744</v>
      </c>
      <c r="AF228" s="163">
        <v>1.699070389091784</v>
      </c>
      <c r="AG228" s="163">
        <v>0.14403333333333332</v>
      </c>
      <c r="AH228" s="163">
        <v>1.6995933333333333</v>
      </c>
      <c r="AI228" s="167"/>
      <c r="AJ228" s="167"/>
      <c r="AK228" s="274">
        <v>0.14398901602472744</v>
      </c>
      <c r="AL228" s="163">
        <v>1.699070389091784</v>
      </c>
      <c r="AM228" s="163">
        <v>4.5267766006176656E-3</v>
      </c>
      <c r="AN228" s="163">
        <v>5.3415963887288455E-2</v>
      </c>
      <c r="AO228" s="163">
        <v>4.5333333333333337E-3</v>
      </c>
      <c r="AP228" s="163">
        <v>5.3493333333333337E-2</v>
      </c>
      <c r="AQ228" s="167"/>
      <c r="AR228" s="167"/>
      <c r="AS228" s="248">
        <v>4.5267766006176656E-3</v>
      </c>
      <c r="AT228" s="248">
        <v>5.3415963887288455E-2</v>
      </c>
      <c r="AU228" s="163">
        <v>1.4327666666666667</v>
      </c>
      <c r="AV228" s="163">
        <v>16.906646666666667</v>
      </c>
      <c r="AW228" s="164"/>
      <c r="AX228" s="164"/>
      <c r="AY228" s="164"/>
      <c r="AZ228" s="164"/>
      <c r="BA228" s="167"/>
      <c r="BB228" s="167"/>
      <c r="BC228" s="163">
        <v>1.4327666666666667</v>
      </c>
      <c r="BD228" s="163">
        <v>16.906646666666667</v>
      </c>
      <c r="BE228" s="162" t="s">
        <v>334</v>
      </c>
      <c r="BF228" s="162" t="s">
        <v>344</v>
      </c>
      <c r="BG228" s="167"/>
      <c r="BH228" s="162" t="s">
        <v>336</v>
      </c>
      <c r="BI228" s="162" t="s">
        <v>336</v>
      </c>
      <c r="BJ228" s="167"/>
      <c r="BK228" s="162" t="s">
        <v>336</v>
      </c>
      <c r="BL228" s="162" t="s">
        <v>336</v>
      </c>
      <c r="BM228" s="167"/>
      <c r="BN228" s="162" t="s">
        <v>336</v>
      </c>
      <c r="BO228" s="162" t="s">
        <v>336</v>
      </c>
      <c r="BP228" s="164"/>
      <c r="BQ228" s="162" t="s">
        <v>336</v>
      </c>
      <c r="BR228" s="162" t="s">
        <v>336</v>
      </c>
      <c r="BS228" s="164"/>
      <c r="BT228" s="162" t="s">
        <v>336</v>
      </c>
      <c r="BU228" s="162" t="s">
        <v>336</v>
      </c>
      <c r="BV228" s="164"/>
      <c r="BW228" s="162" t="s">
        <v>336</v>
      </c>
      <c r="BX228" s="162" t="s">
        <v>336</v>
      </c>
      <c r="BY228" s="164"/>
      <c r="BZ228" s="162" t="s">
        <v>336</v>
      </c>
      <c r="CA228" s="162" t="s">
        <v>336</v>
      </c>
      <c r="CB228" s="164"/>
      <c r="CC228" s="162" t="s">
        <v>336</v>
      </c>
      <c r="CD228" s="162" t="s">
        <v>336</v>
      </c>
      <c r="CE228" s="164"/>
      <c r="CF228" s="162" t="s">
        <v>336</v>
      </c>
      <c r="CG228" s="162" t="s">
        <v>336</v>
      </c>
      <c r="CH228" s="164"/>
      <c r="CI228" s="162" t="s">
        <v>336</v>
      </c>
      <c r="CJ228" s="162" t="s">
        <v>336</v>
      </c>
      <c r="CK228" s="164"/>
      <c r="CL228" s="162" t="s">
        <v>336</v>
      </c>
      <c r="CM228" s="162" t="s">
        <v>336</v>
      </c>
      <c r="CN228" s="164"/>
    </row>
    <row r="229" spans="1:160">
      <c r="A229" s="162" t="s">
        <v>326</v>
      </c>
      <c r="B229" s="163">
        <v>1008</v>
      </c>
      <c r="C229" s="162" t="s">
        <v>199</v>
      </c>
      <c r="D229" s="162" t="s">
        <v>327</v>
      </c>
      <c r="E229" s="162" t="s">
        <v>328</v>
      </c>
      <c r="F229" s="162" t="s">
        <v>329</v>
      </c>
      <c r="G229" s="162" t="s">
        <v>330</v>
      </c>
      <c r="H229" s="162" t="s">
        <v>331</v>
      </c>
      <c r="I229" s="163">
        <v>150</v>
      </c>
      <c r="J229" s="163">
        <v>1460</v>
      </c>
      <c r="K229" s="163">
        <v>9.7333333333333325</v>
      </c>
      <c r="L229" s="162" t="s">
        <v>332</v>
      </c>
      <c r="M229" s="167"/>
      <c r="N229" s="167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7"/>
      <c r="Z229" s="167"/>
      <c r="AA229" s="164"/>
      <c r="AB229" s="164"/>
      <c r="AC229" s="167"/>
      <c r="AD229" s="167"/>
      <c r="AE229" s="167"/>
      <c r="AF229" s="167"/>
      <c r="AG229" s="164"/>
      <c r="AH229" s="164"/>
      <c r="AI229" s="165">
        <v>0.25699780151390705</v>
      </c>
      <c r="AJ229" s="165">
        <v>2.5014452680686952</v>
      </c>
      <c r="AK229" s="274">
        <v>0.25699780151390705</v>
      </c>
      <c r="AL229" s="163">
        <v>2.5014452680686952</v>
      </c>
      <c r="AM229" s="167"/>
      <c r="AN229" s="167"/>
      <c r="AO229" s="164"/>
      <c r="AP229" s="164"/>
      <c r="AQ229" s="165">
        <v>4.6060878388617605E-3</v>
      </c>
      <c r="AR229" s="165">
        <v>4.4832588298254462E-2</v>
      </c>
      <c r="AS229" s="248">
        <v>4.6060878388617605E-3</v>
      </c>
      <c r="AT229" s="248">
        <v>4.4832588298254462E-2</v>
      </c>
      <c r="AU229" s="164"/>
      <c r="AV229" s="164"/>
      <c r="AW229" s="164"/>
      <c r="AX229" s="164"/>
      <c r="AY229" s="164"/>
      <c r="AZ229" s="164"/>
      <c r="BA229" s="165">
        <v>3.2359930321660475E-3</v>
      </c>
      <c r="BB229" s="165">
        <v>3.1496998846416192E-2</v>
      </c>
      <c r="BC229" s="165">
        <v>3.2359930321660475E-3</v>
      </c>
      <c r="BD229" s="165">
        <v>3.1496998846416192E-2</v>
      </c>
      <c r="BE229" s="162" t="s">
        <v>334</v>
      </c>
      <c r="BF229" s="162" t="s">
        <v>335</v>
      </c>
      <c r="BG229" s="166">
        <v>39417</v>
      </c>
      <c r="BH229" s="162" t="s">
        <v>336</v>
      </c>
      <c r="BI229" s="162" t="s">
        <v>336</v>
      </c>
      <c r="BJ229" s="167"/>
      <c r="BK229" s="162" t="s">
        <v>336</v>
      </c>
      <c r="BL229" s="162" t="s">
        <v>336</v>
      </c>
      <c r="BM229" s="167"/>
      <c r="BN229" s="162" t="s">
        <v>336</v>
      </c>
      <c r="BO229" s="162" t="s">
        <v>336</v>
      </c>
      <c r="BP229" s="164"/>
      <c r="BQ229" s="162" t="s">
        <v>336</v>
      </c>
      <c r="BR229" s="162" t="s">
        <v>336</v>
      </c>
      <c r="BS229" s="164"/>
      <c r="BT229" s="162" t="s">
        <v>336</v>
      </c>
      <c r="BU229" s="162" t="s">
        <v>336</v>
      </c>
      <c r="BV229" s="164"/>
      <c r="BW229" s="162" t="s">
        <v>336</v>
      </c>
      <c r="BX229" s="162" t="s">
        <v>336</v>
      </c>
      <c r="BY229" s="164"/>
      <c r="BZ229" s="162" t="s">
        <v>336</v>
      </c>
      <c r="CA229" s="162" t="s">
        <v>336</v>
      </c>
      <c r="CB229" s="164"/>
      <c r="CC229" s="162" t="s">
        <v>336</v>
      </c>
      <c r="CD229" s="162" t="s">
        <v>336</v>
      </c>
      <c r="CE229" s="164"/>
      <c r="CF229" s="162" t="s">
        <v>336</v>
      </c>
      <c r="CG229" s="162" t="s">
        <v>336</v>
      </c>
      <c r="CH229" s="164"/>
      <c r="CI229" s="162" t="s">
        <v>336</v>
      </c>
      <c r="CJ229" s="162" t="s">
        <v>336</v>
      </c>
      <c r="CK229" s="164"/>
      <c r="CL229" s="162" t="s">
        <v>336</v>
      </c>
      <c r="CM229" s="162" t="s">
        <v>336</v>
      </c>
      <c r="CN229" s="164"/>
      <c r="CO229" s="164"/>
      <c r="CP229" s="164"/>
    </row>
    <row r="230" spans="1:160">
      <c r="A230" s="162" t="s">
        <v>326</v>
      </c>
      <c r="B230" s="163">
        <v>1010</v>
      </c>
      <c r="C230" s="162" t="s">
        <v>691</v>
      </c>
      <c r="D230" s="162" t="s">
        <v>327</v>
      </c>
      <c r="E230" s="162" t="s">
        <v>383</v>
      </c>
      <c r="F230" s="162" t="s">
        <v>383</v>
      </c>
      <c r="G230" s="162" t="s">
        <v>330</v>
      </c>
      <c r="H230" s="162" t="s">
        <v>350</v>
      </c>
      <c r="I230" s="163">
        <v>342</v>
      </c>
      <c r="J230" s="163">
        <v>3059.0605</v>
      </c>
      <c r="K230" s="163">
        <v>8.9446213450292404</v>
      </c>
      <c r="L230" s="162" t="s">
        <v>333</v>
      </c>
      <c r="M230" s="163">
        <v>4.3129195892927914E-2</v>
      </c>
      <c r="N230" s="163">
        <v>3.7290537154030454E-3</v>
      </c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  <c r="Y230" s="163">
        <v>2.2400000000000002E-5</v>
      </c>
      <c r="Z230" s="163">
        <v>2.0035951812865499E-4</v>
      </c>
      <c r="AA230" s="164"/>
      <c r="AB230" s="164"/>
      <c r="AC230" s="163">
        <v>2.2400000000000002E-5</v>
      </c>
      <c r="AD230" s="163">
        <v>2.0035951812865499E-4</v>
      </c>
      <c r="AE230" s="163">
        <v>1.2675252967989869E-2</v>
      </c>
      <c r="AF230" s="163">
        <v>0.11337533825112742</v>
      </c>
      <c r="AG230" s="164"/>
      <c r="AH230" s="164"/>
      <c r="AI230" s="164"/>
      <c r="AJ230" s="164"/>
      <c r="AK230" s="274">
        <v>1.2675252967989869E-2</v>
      </c>
      <c r="AL230" s="163">
        <v>0.11337533825112742</v>
      </c>
      <c r="AM230" s="163">
        <v>4.6267308972868836E-3</v>
      </c>
      <c r="AN230" s="163">
        <v>4.1384355941578549E-2</v>
      </c>
      <c r="AO230" s="164"/>
      <c r="AP230" s="164"/>
      <c r="AQ230" s="164"/>
      <c r="AR230" s="164"/>
      <c r="AS230" s="248">
        <v>4.6267308972868836E-3</v>
      </c>
      <c r="AT230" s="248">
        <v>4.1384355941578549E-2</v>
      </c>
      <c r="AU230" s="164"/>
      <c r="AV230" s="164"/>
      <c r="AW230" s="165">
        <v>3.6619959569548564</v>
      </c>
      <c r="AX230" s="165">
        <v>32.755167201989188</v>
      </c>
      <c r="AY230" s="164"/>
      <c r="AZ230" s="164"/>
      <c r="BA230" s="164"/>
      <c r="BB230" s="164"/>
      <c r="BC230" s="165">
        <v>3.6619959569548564</v>
      </c>
      <c r="BD230" s="165">
        <v>32.755167201989188</v>
      </c>
      <c r="BE230" s="162" t="s">
        <v>334</v>
      </c>
      <c r="BF230" s="162" t="s">
        <v>358</v>
      </c>
      <c r="BG230" s="166">
        <v>34090</v>
      </c>
      <c r="BH230" s="162" t="s">
        <v>336</v>
      </c>
      <c r="BI230" s="162" t="s">
        <v>336</v>
      </c>
      <c r="BJ230" s="167"/>
      <c r="BK230" s="162" t="s">
        <v>336</v>
      </c>
      <c r="BL230" s="162" t="s">
        <v>336</v>
      </c>
      <c r="BM230" s="167"/>
      <c r="BN230" s="162" t="s">
        <v>336</v>
      </c>
      <c r="BO230" s="162" t="s">
        <v>336</v>
      </c>
      <c r="BP230" s="164"/>
      <c r="BQ230" s="162" t="s">
        <v>336</v>
      </c>
      <c r="BR230" s="162" t="s">
        <v>336</v>
      </c>
      <c r="BS230" s="164"/>
      <c r="BT230" s="162" t="s">
        <v>336</v>
      </c>
      <c r="BU230" s="162" t="s">
        <v>336</v>
      </c>
      <c r="BV230" s="164"/>
      <c r="BW230" s="162" t="s">
        <v>336</v>
      </c>
      <c r="BX230" s="162" t="s">
        <v>336</v>
      </c>
      <c r="BY230" s="164"/>
      <c r="BZ230" s="162" t="s">
        <v>336</v>
      </c>
      <c r="CA230" s="162" t="s">
        <v>336</v>
      </c>
      <c r="CB230" s="164"/>
      <c r="CC230" s="162" t="s">
        <v>336</v>
      </c>
      <c r="CD230" s="162" t="s">
        <v>336</v>
      </c>
      <c r="CE230" s="164"/>
      <c r="CF230" s="162" t="s">
        <v>336</v>
      </c>
      <c r="CG230" s="162" t="s">
        <v>336</v>
      </c>
      <c r="CH230" s="164"/>
      <c r="CI230" s="162" t="s">
        <v>336</v>
      </c>
      <c r="CJ230" s="162" t="s">
        <v>336</v>
      </c>
      <c r="CK230" s="164"/>
      <c r="CL230" s="162" t="s">
        <v>336</v>
      </c>
      <c r="CM230" s="162" t="s">
        <v>336</v>
      </c>
      <c r="CN230" s="164"/>
    </row>
    <row r="231" spans="1:160">
      <c r="A231" s="162" t="s">
        <v>326</v>
      </c>
      <c r="B231" s="163">
        <v>1010</v>
      </c>
      <c r="C231" s="162" t="s">
        <v>691</v>
      </c>
      <c r="D231" s="162" t="s">
        <v>327</v>
      </c>
      <c r="E231" s="162" t="s">
        <v>386</v>
      </c>
      <c r="F231" s="162" t="s">
        <v>386</v>
      </c>
      <c r="G231" s="162" t="s">
        <v>330</v>
      </c>
      <c r="H231" s="162" t="s">
        <v>331</v>
      </c>
      <c r="I231" s="163">
        <v>90</v>
      </c>
      <c r="J231" s="163">
        <v>923.69500000000005</v>
      </c>
      <c r="K231" s="163">
        <v>10.263277777777779</v>
      </c>
      <c r="L231" s="162" t="s">
        <v>333</v>
      </c>
      <c r="M231" s="165">
        <v>4.3129195892927914E-2</v>
      </c>
      <c r="N231" s="165">
        <v>3.7290537154030454E-3</v>
      </c>
      <c r="O231" s="164"/>
      <c r="P231" s="164"/>
      <c r="Q231" s="164"/>
      <c r="R231" s="164"/>
      <c r="S231" s="167"/>
      <c r="T231" s="167"/>
      <c r="U231" s="167"/>
      <c r="V231" s="167"/>
      <c r="W231" s="164"/>
      <c r="X231" s="164"/>
      <c r="Y231" s="165">
        <v>2.2400000000000002E-5</v>
      </c>
      <c r="Z231" s="165">
        <v>2.2989742222222226E-4</v>
      </c>
      <c r="AA231" s="164"/>
      <c r="AB231" s="164"/>
      <c r="AC231" s="165">
        <v>2.2400000000000002E-5</v>
      </c>
      <c r="AD231" s="165">
        <v>2.2989742222222226E-4</v>
      </c>
      <c r="AE231" s="165">
        <v>1.2675252967989869E-2</v>
      </c>
      <c r="AF231" s="165">
        <v>0.13008964211408225</v>
      </c>
      <c r="AG231" s="164"/>
      <c r="AH231" s="164"/>
      <c r="AI231" s="167"/>
      <c r="AJ231" s="167"/>
      <c r="AK231" s="274">
        <v>1.2675252967989869E-2</v>
      </c>
      <c r="AL231" s="163">
        <v>0.13008964211408225</v>
      </c>
      <c r="AM231" s="165">
        <v>4.6267308972868836E-3</v>
      </c>
      <c r="AN231" s="165">
        <v>4.7485424401882317E-2</v>
      </c>
      <c r="AO231" s="164"/>
      <c r="AP231" s="164"/>
      <c r="AQ231" s="167"/>
      <c r="AR231" s="167"/>
      <c r="AS231" s="248">
        <v>4.6267308972868836E-3</v>
      </c>
      <c r="AT231" s="248">
        <v>4.7485424401882317E-2</v>
      </c>
      <c r="AU231" s="164"/>
      <c r="AV231" s="164"/>
      <c r="AW231" s="165">
        <v>3.6619959569548564</v>
      </c>
      <c r="AX231" s="165">
        <v>37.584081727326847</v>
      </c>
      <c r="AY231" s="164"/>
      <c r="AZ231" s="164"/>
      <c r="BA231" s="164"/>
      <c r="BB231" s="164"/>
      <c r="BC231" s="165">
        <v>3.6619959569548564</v>
      </c>
      <c r="BD231" s="165">
        <v>37.584081727326847</v>
      </c>
      <c r="BE231" s="162" t="s">
        <v>334</v>
      </c>
      <c r="BF231" s="162" t="s">
        <v>358</v>
      </c>
      <c r="BG231" s="166">
        <v>34243</v>
      </c>
      <c r="BH231" s="162" t="s">
        <v>336</v>
      </c>
      <c r="BI231" s="162" t="s">
        <v>336</v>
      </c>
      <c r="BJ231" s="164"/>
      <c r="BK231" s="162" t="s">
        <v>336</v>
      </c>
      <c r="BL231" s="162" t="s">
        <v>336</v>
      </c>
      <c r="BM231" s="164"/>
      <c r="BN231" s="162" t="s">
        <v>336</v>
      </c>
      <c r="BO231" s="162" t="s">
        <v>336</v>
      </c>
      <c r="BP231" s="164"/>
      <c r="BQ231" s="162" t="s">
        <v>336</v>
      </c>
      <c r="BR231" s="162" t="s">
        <v>336</v>
      </c>
      <c r="BS231" s="164"/>
      <c r="BT231" s="162" t="s">
        <v>336</v>
      </c>
      <c r="BU231" s="162" t="s">
        <v>336</v>
      </c>
      <c r="BV231" s="164"/>
      <c r="BW231" s="162" t="s">
        <v>336</v>
      </c>
      <c r="BX231" s="162" t="s">
        <v>336</v>
      </c>
      <c r="BY231" s="164"/>
      <c r="BZ231" s="162" t="s">
        <v>336</v>
      </c>
      <c r="CA231" s="162" t="s">
        <v>336</v>
      </c>
      <c r="CB231" s="164"/>
      <c r="CC231" s="162" t="s">
        <v>336</v>
      </c>
      <c r="CD231" s="162" t="s">
        <v>336</v>
      </c>
      <c r="CE231" s="164"/>
      <c r="CF231" s="162" t="s">
        <v>336</v>
      </c>
      <c r="CG231" s="162" t="s">
        <v>336</v>
      </c>
      <c r="CH231" s="164"/>
      <c r="CI231" s="162" t="s">
        <v>336</v>
      </c>
      <c r="CJ231" s="162" t="s">
        <v>336</v>
      </c>
      <c r="CK231" s="164"/>
      <c r="CL231" s="162" t="s">
        <v>336</v>
      </c>
      <c r="CM231" s="162" t="s">
        <v>336</v>
      </c>
      <c r="CN231" s="164"/>
    </row>
    <row r="232" spans="1:160">
      <c r="A232" s="162" t="s">
        <v>326</v>
      </c>
      <c r="B232" s="163">
        <v>1040</v>
      </c>
      <c r="C232" s="162" t="s">
        <v>692</v>
      </c>
      <c r="D232" s="162" t="s">
        <v>327</v>
      </c>
      <c r="E232" s="162" t="s">
        <v>434</v>
      </c>
      <c r="F232" s="162" t="s">
        <v>329</v>
      </c>
      <c r="G232" s="162" t="s">
        <v>330</v>
      </c>
      <c r="H232" s="162" t="s">
        <v>350</v>
      </c>
      <c r="I232" s="163">
        <v>69</v>
      </c>
      <c r="J232" s="163">
        <v>730</v>
      </c>
      <c r="K232" s="163">
        <v>10.579710144927537</v>
      </c>
      <c r="L232" s="162" t="s">
        <v>333</v>
      </c>
      <c r="M232" s="165">
        <v>1.6841251314387084E-2</v>
      </c>
      <c r="N232" s="165">
        <v>4.2451739069129376E-3</v>
      </c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  <c r="Y232" s="165">
        <v>2.6233333333333328E-5</v>
      </c>
      <c r="Z232" s="165">
        <v>2.7754106280193235E-4</v>
      </c>
      <c r="AA232" s="164"/>
      <c r="AB232" s="164"/>
      <c r="AC232" s="165">
        <v>2.6233333333333328E-5</v>
      </c>
      <c r="AD232" s="165">
        <v>2.7754106280193235E-4</v>
      </c>
      <c r="AE232" s="165">
        <v>7.2621967220610996E-3</v>
      </c>
      <c r="AF232" s="165">
        <v>7.6831936334849318E-2</v>
      </c>
      <c r="AG232" s="164"/>
      <c r="AH232" s="164"/>
      <c r="AI232" s="164"/>
      <c r="AJ232" s="164"/>
      <c r="AK232" s="273">
        <v>7.2621967220610996E-3</v>
      </c>
      <c r="AL232" s="165">
        <v>7.6831936334849318E-2</v>
      </c>
      <c r="AM232" s="165">
        <v>4.6958706567151263E-3</v>
      </c>
      <c r="AN232" s="165">
        <v>4.968095042611656E-2</v>
      </c>
      <c r="AO232" s="164"/>
      <c r="AP232" s="164"/>
      <c r="AQ232" s="164"/>
      <c r="AR232" s="164"/>
      <c r="AS232" s="247">
        <v>4.6958706567151263E-3</v>
      </c>
      <c r="AT232" s="247">
        <v>4.968095042611656E-2</v>
      </c>
      <c r="AU232" s="164"/>
      <c r="AV232" s="164"/>
      <c r="AW232" s="165">
        <v>3.5480306058049607</v>
      </c>
      <c r="AX232" s="165">
        <v>37.537135394748134</v>
      </c>
      <c r="AY232" s="164"/>
      <c r="AZ232" s="164"/>
      <c r="BA232" s="167"/>
      <c r="BB232" s="167"/>
      <c r="BC232" s="163">
        <v>3.5480306058049607</v>
      </c>
      <c r="BD232" s="163">
        <v>37.537135394748134</v>
      </c>
      <c r="BE232" s="162" t="s">
        <v>342</v>
      </c>
      <c r="BF232" s="162" t="s">
        <v>357</v>
      </c>
      <c r="BG232" s="166">
        <v>37865</v>
      </c>
      <c r="BH232" s="162" t="s">
        <v>334</v>
      </c>
      <c r="BI232" s="162" t="s">
        <v>621</v>
      </c>
      <c r="BJ232" s="166">
        <v>26800</v>
      </c>
      <c r="BK232" s="162" t="s">
        <v>334</v>
      </c>
      <c r="BL232" s="162" t="s">
        <v>375</v>
      </c>
      <c r="BM232" s="172">
        <v>39819</v>
      </c>
      <c r="BN232" s="162" t="s">
        <v>336</v>
      </c>
      <c r="BO232" s="162" t="s">
        <v>336</v>
      </c>
      <c r="BP232" s="164"/>
      <c r="BQ232" s="162" t="s">
        <v>336</v>
      </c>
      <c r="BR232" s="162" t="s">
        <v>336</v>
      </c>
      <c r="BS232" s="164"/>
      <c r="BT232" s="162" t="s">
        <v>336</v>
      </c>
      <c r="BU232" s="162" t="s">
        <v>336</v>
      </c>
      <c r="BV232" s="164"/>
      <c r="BW232" s="162" t="s">
        <v>336</v>
      </c>
      <c r="BX232" s="162" t="s">
        <v>336</v>
      </c>
      <c r="BY232" s="164"/>
      <c r="BZ232" s="162" t="s">
        <v>336</v>
      </c>
      <c r="CA232" s="162" t="s">
        <v>336</v>
      </c>
      <c r="CB232" s="164"/>
      <c r="CC232" s="162" t="s">
        <v>336</v>
      </c>
      <c r="CD232" s="162" t="s">
        <v>336</v>
      </c>
      <c r="CE232" s="164"/>
      <c r="CF232" s="162" t="s">
        <v>336</v>
      </c>
      <c r="CG232" s="162" t="s">
        <v>336</v>
      </c>
      <c r="CH232" s="164"/>
      <c r="CI232" s="162" t="s">
        <v>336</v>
      </c>
      <c r="CJ232" s="162" t="s">
        <v>336</v>
      </c>
      <c r="CK232" s="164"/>
      <c r="CL232" s="162" t="s">
        <v>336</v>
      </c>
      <c r="CM232" s="162" t="s">
        <v>336</v>
      </c>
      <c r="CN232" s="164"/>
      <c r="CS232" s="46"/>
      <c r="CT232" s="46"/>
      <c r="CY232" s="46"/>
      <c r="CZ232" s="46"/>
      <c r="DE232" s="46"/>
      <c r="DF232" s="46"/>
      <c r="DU232" s="46"/>
      <c r="DV232" s="46"/>
      <c r="DX232" s="46"/>
      <c r="DY232" s="46"/>
      <c r="EA232" s="46"/>
      <c r="EB232" s="46"/>
      <c r="ED232" s="46"/>
      <c r="EE232" s="46"/>
      <c r="EG232" s="46"/>
      <c r="EH232" s="46"/>
      <c r="EJ232" s="46"/>
      <c r="EK232" s="46"/>
      <c r="EM232" s="46"/>
      <c r="EN232" s="46"/>
      <c r="EP232" s="46"/>
      <c r="EQ232" s="46"/>
      <c r="ES232" s="46"/>
      <c r="ET232" s="46"/>
      <c r="EV232" s="46"/>
      <c r="EW232" s="46"/>
      <c r="EY232" s="46"/>
      <c r="EZ232" s="46"/>
      <c r="FB232" s="46"/>
      <c r="FC232" s="46"/>
    </row>
    <row r="233" spans="1:160">
      <c r="A233" s="162" t="s">
        <v>326</v>
      </c>
      <c r="B233" s="163">
        <v>1218</v>
      </c>
      <c r="C233" s="162" t="s">
        <v>676</v>
      </c>
      <c r="D233" s="162" t="s">
        <v>410</v>
      </c>
      <c r="E233" s="162" t="s">
        <v>548</v>
      </c>
      <c r="F233" s="162" t="s">
        <v>329</v>
      </c>
      <c r="G233" s="162" t="s">
        <v>330</v>
      </c>
      <c r="H233" s="162" t="s">
        <v>331</v>
      </c>
      <c r="I233" s="163">
        <v>44</v>
      </c>
      <c r="J233" s="163">
        <v>465</v>
      </c>
      <c r="K233" s="163">
        <v>10.568181818181818</v>
      </c>
      <c r="L233" s="162" t="s">
        <v>333</v>
      </c>
      <c r="M233" s="165">
        <v>0.16426856034697257</v>
      </c>
      <c r="N233" s="165">
        <v>4.1938303238596404E-3</v>
      </c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5">
        <v>1.8266666666666667E-4</v>
      </c>
      <c r="Z233" s="165">
        <v>1.9304545454545455E-3</v>
      </c>
      <c r="AA233" s="164"/>
      <c r="AB233" s="164"/>
      <c r="AC233" s="165">
        <v>1.8266666666666667E-4</v>
      </c>
      <c r="AD233" s="165">
        <v>1.9304545454545455E-3</v>
      </c>
      <c r="AE233" s="165">
        <v>0.17784597101603083</v>
      </c>
      <c r="AF233" s="165">
        <v>1.8795085573285077</v>
      </c>
      <c r="AG233" s="164"/>
      <c r="AH233" s="164"/>
      <c r="AI233" s="164"/>
      <c r="AJ233" s="164"/>
      <c r="AK233" s="273">
        <v>0.17784597101603083</v>
      </c>
      <c r="AL233" s="165">
        <v>1.8795085573285077</v>
      </c>
      <c r="AM233" s="165">
        <v>4.7331982158338665E-3</v>
      </c>
      <c r="AN233" s="165">
        <v>5.0021299326426093E-2</v>
      </c>
      <c r="AO233" s="164"/>
      <c r="AP233" s="164"/>
      <c r="AQ233" s="164"/>
      <c r="AR233" s="164"/>
      <c r="AS233" s="247">
        <v>4.7331982158338665E-3</v>
      </c>
      <c r="AT233" s="247">
        <v>5.0021299326426093E-2</v>
      </c>
      <c r="AU233" s="165">
        <v>2.0313666666666665</v>
      </c>
      <c r="AV233" s="165">
        <v>21.467852272727271</v>
      </c>
      <c r="AW233" s="164"/>
      <c r="AX233" s="164"/>
      <c r="AY233" s="164"/>
      <c r="AZ233" s="164"/>
      <c r="BA233" s="167"/>
      <c r="BB233" s="167"/>
      <c r="BC233" s="163">
        <v>2.0313666666666665</v>
      </c>
      <c r="BD233" s="163">
        <v>21.467852272727271</v>
      </c>
      <c r="BE233" s="162" t="s">
        <v>364</v>
      </c>
      <c r="BF233" s="162" t="s">
        <v>677</v>
      </c>
      <c r="BG233" s="166">
        <v>38808</v>
      </c>
      <c r="BH233" s="162" t="s">
        <v>334</v>
      </c>
      <c r="BI233" s="162" t="s">
        <v>344</v>
      </c>
      <c r="BJ233" s="166">
        <v>27303</v>
      </c>
      <c r="BK233" s="162" t="s">
        <v>336</v>
      </c>
      <c r="BL233" s="162" t="s">
        <v>336</v>
      </c>
      <c r="BM233" s="164"/>
      <c r="BN233" s="162" t="s">
        <v>336</v>
      </c>
      <c r="BO233" s="162" t="s">
        <v>336</v>
      </c>
      <c r="BP233" s="164"/>
      <c r="BQ233" s="162" t="s">
        <v>336</v>
      </c>
      <c r="BR233" s="162" t="s">
        <v>336</v>
      </c>
      <c r="BS233" s="164"/>
      <c r="BT233" s="162" t="s">
        <v>336</v>
      </c>
      <c r="BU233" s="162" t="s">
        <v>336</v>
      </c>
      <c r="BV233" s="164"/>
      <c r="BW233" s="162" t="s">
        <v>336</v>
      </c>
      <c r="BX233" s="162" t="s">
        <v>336</v>
      </c>
      <c r="BY233" s="164"/>
      <c r="BZ233" s="162" t="s">
        <v>336</v>
      </c>
      <c r="CA233" s="162" t="s">
        <v>336</v>
      </c>
      <c r="CB233" s="164"/>
      <c r="CC233" s="162" t="s">
        <v>336</v>
      </c>
      <c r="CD233" s="162" t="s">
        <v>336</v>
      </c>
      <c r="CE233" s="164"/>
      <c r="CF233" s="162" t="s">
        <v>336</v>
      </c>
      <c r="CG233" s="162" t="s">
        <v>336</v>
      </c>
      <c r="CH233" s="164"/>
      <c r="CI233" s="162" t="s">
        <v>336</v>
      </c>
      <c r="CJ233" s="162" t="s">
        <v>336</v>
      </c>
      <c r="CK233" s="164"/>
      <c r="CL233" s="162" t="s">
        <v>336</v>
      </c>
      <c r="CM233" s="162" t="s">
        <v>336</v>
      </c>
      <c r="CN233" s="164"/>
    </row>
    <row r="234" spans="1:160">
      <c r="A234" s="162" t="s">
        <v>326</v>
      </c>
      <c r="B234" s="163">
        <v>3942</v>
      </c>
      <c r="C234" s="162" t="s">
        <v>666</v>
      </c>
      <c r="D234" s="162" t="s">
        <v>391</v>
      </c>
      <c r="E234" s="162" t="s">
        <v>366</v>
      </c>
      <c r="F234" s="162" t="s">
        <v>339</v>
      </c>
      <c r="G234" s="162" t="s">
        <v>330</v>
      </c>
      <c r="H234" s="162" t="s">
        <v>361</v>
      </c>
      <c r="I234" s="163">
        <v>81</v>
      </c>
      <c r="J234" s="163">
        <v>786</v>
      </c>
      <c r="K234" s="163">
        <v>9.7037037037037042</v>
      </c>
      <c r="L234" s="162" t="s">
        <v>333</v>
      </c>
      <c r="M234" s="163">
        <v>1.2890796803889876E-2</v>
      </c>
      <c r="N234" s="163">
        <v>3.4365036968914409E-3</v>
      </c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  <c r="Y234" s="163">
        <v>7.7233333333333331E-4</v>
      </c>
      <c r="Z234" s="163">
        <v>7.4944938271604943E-3</v>
      </c>
      <c r="AA234" s="164"/>
      <c r="AB234" s="164"/>
      <c r="AC234" s="163">
        <v>7.7233333333333331E-4</v>
      </c>
      <c r="AD234" s="163">
        <v>7.4944938271604943E-3</v>
      </c>
      <c r="AE234" s="163">
        <v>2.030669069261706E-2</v>
      </c>
      <c r="AF234" s="163">
        <v>0.1970501096839137</v>
      </c>
      <c r="AG234" s="164"/>
      <c r="AH234" s="164"/>
      <c r="AI234" s="164"/>
      <c r="AJ234" s="164"/>
      <c r="AK234" s="274">
        <v>2.030669069261706E-2</v>
      </c>
      <c r="AL234" s="163">
        <v>0.1970501096839137</v>
      </c>
      <c r="AM234" s="163">
        <v>5.4918345731868939E-3</v>
      </c>
      <c r="AN234" s="163">
        <v>5.3291135487961716E-2</v>
      </c>
      <c r="AO234" s="164"/>
      <c r="AP234" s="164"/>
      <c r="AQ234" s="164"/>
      <c r="AR234" s="164"/>
      <c r="AS234" s="248">
        <v>5.4918345731868939E-3</v>
      </c>
      <c r="AT234" s="248">
        <v>5.3291135487961716E-2</v>
      </c>
      <c r="AU234" s="164"/>
      <c r="AV234" s="164"/>
      <c r="AW234" s="163">
        <v>2.3667717521383196</v>
      </c>
      <c r="AX234" s="163">
        <v>22.966451817045918</v>
      </c>
      <c r="AY234" s="164"/>
      <c r="AZ234" s="164"/>
      <c r="BA234" s="164"/>
      <c r="BB234" s="164"/>
      <c r="BC234" s="163">
        <v>2.3667717521383196</v>
      </c>
      <c r="BD234" s="163">
        <v>22.966451817045918</v>
      </c>
      <c r="BE234" s="162" t="s">
        <v>334</v>
      </c>
      <c r="BF234" s="162" t="s">
        <v>358</v>
      </c>
      <c r="BG234" s="167"/>
      <c r="BH234" s="162" t="s">
        <v>336</v>
      </c>
      <c r="BI234" s="162" t="s">
        <v>336</v>
      </c>
      <c r="BJ234" s="167"/>
      <c r="BK234" s="162" t="s">
        <v>336</v>
      </c>
      <c r="BL234" s="162" t="s">
        <v>336</v>
      </c>
      <c r="BM234" s="167"/>
      <c r="BN234" s="162" t="s">
        <v>336</v>
      </c>
      <c r="BO234" s="162" t="s">
        <v>336</v>
      </c>
      <c r="BP234" s="164"/>
      <c r="BQ234" s="162" t="s">
        <v>336</v>
      </c>
      <c r="BR234" s="162" t="s">
        <v>336</v>
      </c>
      <c r="BS234" s="164"/>
      <c r="BT234" s="162" t="s">
        <v>336</v>
      </c>
      <c r="BU234" s="162" t="s">
        <v>336</v>
      </c>
      <c r="BV234" s="164"/>
      <c r="BW234" s="162" t="s">
        <v>336</v>
      </c>
      <c r="BX234" s="162" t="s">
        <v>336</v>
      </c>
      <c r="BY234" s="164"/>
      <c r="BZ234" s="162" t="s">
        <v>336</v>
      </c>
      <c r="CA234" s="162" t="s">
        <v>336</v>
      </c>
      <c r="CB234" s="164"/>
      <c r="CC234" s="162" t="s">
        <v>336</v>
      </c>
      <c r="CD234" s="162" t="s">
        <v>336</v>
      </c>
      <c r="CE234" s="164"/>
      <c r="CF234" s="162" t="s">
        <v>336</v>
      </c>
      <c r="CG234" s="162" t="s">
        <v>336</v>
      </c>
      <c r="CH234" s="164"/>
      <c r="CI234" s="162" t="s">
        <v>336</v>
      </c>
      <c r="CJ234" s="162" t="s">
        <v>336</v>
      </c>
      <c r="CK234" s="164"/>
      <c r="CL234" s="162" t="s">
        <v>336</v>
      </c>
      <c r="CM234" s="162" t="s">
        <v>336</v>
      </c>
      <c r="CN234" s="164"/>
      <c r="CO234" s="164"/>
      <c r="CP234" s="164"/>
    </row>
    <row r="235" spans="1:160">
      <c r="A235" s="162" t="s">
        <v>326</v>
      </c>
      <c r="B235" s="163">
        <v>2840</v>
      </c>
      <c r="C235" s="162" t="s">
        <v>125</v>
      </c>
      <c r="D235" s="162" t="s">
        <v>488</v>
      </c>
      <c r="E235" s="162" t="s">
        <v>693</v>
      </c>
      <c r="F235" s="162" t="s">
        <v>374</v>
      </c>
      <c r="G235" s="162" t="s">
        <v>330</v>
      </c>
      <c r="H235" s="162" t="s">
        <v>331</v>
      </c>
      <c r="I235" s="163">
        <v>165</v>
      </c>
      <c r="J235" s="163">
        <v>1862</v>
      </c>
      <c r="K235" s="163">
        <v>11.284848484848485</v>
      </c>
      <c r="L235" s="162" t="s">
        <v>333</v>
      </c>
      <c r="M235" s="163">
        <v>4.1144921775083505E-2</v>
      </c>
      <c r="N235" s="165">
        <v>4.5128212902115607E-3</v>
      </c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3">
        <v>7.6200000000000009E-4</v>
      </c>
      <c r="Z235" s="163">
        <v>8.5990545454545462E-3</v>
      </c>
      <c r="AA235" s="164"/>
      <c r="AB235" s="164"/>
      <c r="AC235" s="163">
        <v>7.6200000000000009E-4</v>
      </c>
      <c r="AD235" s="163">
        <v>8.5990545454545462E-3</v>
      </c>
      <c r="AE235" s="163">
        <v>3.5774037070178726E-2</v>
      </c>
      <c r="AF235" s="163">
        <v>0.40370458802831993</v>
      </c>
      <c r="AG235" s="164"/>
      <c r="AH235" s="164"/>
      <c r="AI235" s="164"/>
      <c r="AJ235" s="164"/>
      <c r="AK235" s="274">
        <v>3.5774037070178726E-2</v>
      </c>
      <c r="AL235" s="163">
        <v>0.40370458802831993</v>
      </c>
      <c r="AM235" s="163">
        <v>5.8129353098823567E-3</v>
      </c>
      <c r="AN235" s="163">
        <v>6.5598094224248171E-2</v>
      </c>
      <c r="AO235" s="164"/>
      <c r="AP235" s="164"/>
      <c r="AQ235" s="164"/>
      <c r="AR235" s="164"/>
      <c r="AS235" s="248">
        <v>5.8129353098823567E-3</v>
      </c>
      <c r="AT235" s="248">
        <v>6.5598094224248171E-2</v>
      </c>
      <c r="AU235" s="165">
        <v>4.1252499999999994</v>
      </c>
      <c r="AV235" s="165">
        <v>46.552821212121209</v>
      </c>
      <c r="AW235" s="167"/>
      <c r="AX235" s="167"/>
      <c r="AY235" s="164"/>
      <c r="AZ235" s="164"/>
      <c r="BA235" s="164"/>
      <c r="BB235" s="164"/>
      <c r="BC235" s="163">
        <v>4.1252499999999994</v>
      </c>
      <c r="BD235" s="163">
        <v>46.552821212121209</v>
      </c>
      <c r="BE235" s="162" t="s">
        <v>334</v>
      </c>
      <c r="BF235" s="162" t="s">
        <v>358</v>
      </c>
      <c r="BG235" s="166">
        <v>28126</v>
      </c>
      <c r="BH235" s="162" t="s">
        <v>336</v>
      </c>
      <c r="BI235" s="162" t="s">
        <v>336</v>
      </c>
      <c r="BJ235" s="167"/>
      <c r="BK235" s="162" t="s">
        <v>336</v>
      </c>
      <c r="BL235" s="162" t="s">
        <v>336</v>
      </c>
      <c r="BM235" s="164"/>
      <c r="BN235" s="162" t="s">
        <v>336</v>
      </c>
      <c r="BO235" s="162" t="s">
        <v>336</v>
      </c>
      <c r="BP235" s="164"/>
      <c r="BQ235" s="162" t="s">
        <v>336</v>
      </c>
      <c r="BR235" s="162" t="s">
        <v>336</v>
      </c>
      <c r="BS235" s="164"/>
      <c r="BT235" s="162" t="s">
        <v>336</v>
      </c>
      <c r="BU235" s="162" t="s">
        <v>336</v>
      </c>
      <c r="BV235" s="164"/>
      <c r="BW235" s="162" t="s">
        <v>336</v>
      </c>
      <c r="BX235" s="162" t="s">
        <v>336</v>
      </c>
      <c r="BY235" s="164"/>
      <c r="BZ235" s="162" t="s">
        <v>336</v>
      </c>
      <c r="CA235" s="162" t="s">
        <v>336</v>
      </c>
      <c r="CB235" s="164"/>
      <c r="CC235" s="162" t="s">
        <v>336</v>
      </c>
      <c r="CD235" s="162" t="s">
        <v>336</v>
      </c>
      <c r="CE235" s="164"/>
      <c r="CF235" s="162" t="s">
        <v>336</v>
      </c>
      <c r="CG235" s="162" t="s">
        <v>336</v>
      </c>
      <c r="CH235" s="164"/>
      <c r="CI235" s="162" t="s">
        <v>336</v>
      </c>
      <c r="CJ235" s="162" t="s">
        <v>336</v>
      </c>
      <c r="CK235" s="164"/>
      <c r="CL235" s="162" t="s">
        <v>336</v>
      </c>
      <c r="CM235" s="162" t="s">
        <v>336</v>
      </c>
      <c r="CN235" s="164"/>
    </row>
    <row r="236" spans="1:160">
      <c r="A236" s="162" t="s">
        <v>326</v>
      </c>
      <c r="B236" s="163">
        <v>47</v>
      </c>
      <c r="C236" s="162" t="s">
        <v>622</v>
      </c>
      <c r="D236" s="162" t="s">
        <v>436</v>
      </c>
      <c r="E236" s="162" t="s">
        <v>374</v>
      </c>
      <c r="F236" s="162" t="s">
        <v>374</v>
      </c>
      <c r="G236" s="162" t="s">
        <v>330</v>
      </c>
      <c r="H236" s="162" t="s">
        <v>331</v>
      </c>
      <c r="I236" s="163">
        <v>200</v>
      </c>
      <c r="J236" s="163">
        <v>2121</v>
      </c>
      <c r="K236" s="163">
        <v>10.605</v>
      </c>
      <c r="L236" s="162" t="s">
        <v>623</v>
      </c>
      <c r="M236" s="165">
        <v>2.6408795325943191E-2</v>
      </c>
      <c r="N236" s="165">
        <v>7.2357790956393796E-3</v>
      </c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5">
        <v>4.8000000000000001E-4</v>
      </c>
      <c r="Z236" s="165">
        <v>5.0904000000000001E-3</v>
      </c>
      <c r="AA236" s="164"/>
      <c r="AB236" s="164"/>
      <c r="AC236" s="165">
        <v>4.8000000000000001E-4</v>
      </c>
      <c r="AD236" s="165">
        <v>5.0904000000000001E-3</v>
      </c>
      <c r="AE236" s="165">
        <v>1.3641159247738151E-2</v>
      </c>
      <c r="AF236" s="165">
        <v>0.1446644938222631</v>
      </c>
      <c r="AG236" s="164"/>
      <c r="AH236" s="164"/>
      <c r="AI236" s="164"/>
      <c r="AJ236" s="164"/>
      <c r="AK236" s="273">
        <v>1.3641159247738151E-2</v>
      </c>
      <c r="AL236" s="165">
        <v>0.1446644938222631</v>
      </c>
      <c r="AM236" s="165">
        <v>5.8475415303741894E-3</v>
      </c>
      <c r="AN236" s="165">
        <v>6.2013177929618281E-2</v>
      </c>
      <c r="AO236" s="164"/>
      <c r="AP236" s="164"/>
      <c r="AQ236" s="164"/>
      <c r="AR236" s="164"/>
      <c r="AS236" s="247">
        <v>5.8475415303741894E-3</v>
      </c>
      <c r="AT236" s="247">
        <v>6.2013177929618281E-2</v>
      </c>
      <c r="AU236" s="164"/>
      <c r="AV236" s="164"/>
      <c r="AW236" s="163">
        <v>0.60787809417848948</v>
      </c>
      <c r="AX236" s="163">
        <v>6.4465471887628816</v>
      </c>
      <c r="AY236" s="164"/>
      <c r="AZ236" s="164"/>
      <c r="BA236" s="164"/>
      <c r="BB236" s="164"/>
      <c r="BC236" s="163">
        <v>0.60787809417848948</v>
      </c>
      <c r="BD236" s="163">
        <v>6.4465471887628816</v>
      </c>
      <c r="BE236" s="162" t="s">
        <v>334</v>
      </c>
      <c r="BF236" s="162" t="s">
        <v>358</v>
      </c>
      <c r="BG236" s="166">
        <v>32994</v>
      </c>
      <c r="BH236" s="162" t="s">
        <v>336</v>
      </c>
      <c r="BI236" s="162" t="s">
        <v>336</v>
      </c>
      <c r="BJ236" s="167"/>
      <c r="BK236" s="162" t="s">
        <v>336</v>
      </c>
      <c r="BL236" s="162" t="s">
        <v>336</v>
      </c>
      <c r="BM236" s="164"/>
      <c r="BN236" s="162" t="s">
        <v>336</v>
      </c>
      <c r="BO236" s="162" t="s">
        <v>336</v>
      </c>
      <c r="BP236" s="164"/>
      <c r="BQ236" s="162" t="s">
        <v>336</v>
      </c>
      <c r="BR236" s="162" t="s">
        <v>336</v>
      </c>
      <c r="BS236" s="164"/>
      <c r="BT236" s="162" t="s">
        <v>336</v>
      </c>
      <c r="BU236" s="162" t="s">
        <v>336</v>
      </c>
      <c r="BV236" s="164"/>
      <c r="BW236" s="162" t="s">
        <v>336</v>
      </c>
      <c r="BX236" s="162" t="s">
        <v>336</v>
      </c>
      <c r="BY236" s="164"/>
      <c r="BZ236" s="162" t="s">
        <v>336</v>
      </c>
      <c r="CA236" s="162" t="s">
        <v>336</v>
      </c>
      <c r="CB236" s="164"/>
      <c r="CC236" s="162" t="s">
        <v>336</v>
      </c>
      <c r="CD236" s="162" t="s">
        <v>336</v>
      </c>
      <c r="CE236" s="164"/>
      <c r="CF236" s="162" t="s">
        <v>336</v>
      </c>
      <c r="CG236" s="162" t="s">
        <v>336</v>
      </c>
      <c r="CH236" s="164"/>
      <c r="CI236" s="162" t="s">
        <v>336</v>
      </c>
      <c r="CJ236" s="162" t="s">
        <v>336</v>
      </c>
      <c r="CK236" s="164"/>
      <c r="CL236" s="162" t="s">
        <v>336</v>
      </c>
      <c r="CM236" s="162" t="s">
        <v>336</v>
      </c>
      <c r="CN236" s="164"/>
    </row>
    <row r="237" spans="1:160">
      <c r="A237" s="162" t="s">
        <v>326</v>
      </c>
      <c r="B237" s="163">
        <v>642</v>
      </c>
      <c r="C237" s="162" t="s">
        <v>667</v>
      </c>
      <c r="D237" s="162" t="s">
        <v>378</v>
      </c>
      <c r="E237" s="162" t="s">
        <v>26</v>
      </c>
      <c r="F237" s="162" t="s">
        <v>339</v>
      </c>
      <c r="G237" s="162" t="s">
        <v>330</v>
      </c>
      <c r="H237" s="162" t="s">
        <v>331</v>
      </c>
      <c r="I237" s="163">
        <v>49</v>
      </c>
      <c r="J237" s="163">
        <v>581.09100000000001</v>
      </c>
      <c r="K237" s="163">
        <v>11.859</v>
      </c>
      <c r="L237" s="162" t="s">
        <v>333</v>
      </c>
      <c r="M237" s="165">
        <v>9.2469740723464658E-2</v>
      </c>
      <c r="N237" s="163">
        <v>5.1877697075879067E-3</v>
      </c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3">
        <v>4.2666666666666662E-5</v>
      </c>
      <c r="Z237" s="163">
        <v>5.059839999999999E-4</v>
      </c>
      <c r="AA237" s="164"/>
      <c r="AB237" s="164"/>
      <c r="AC237" s="163">
        <v>4.2666666666666662E-5</v>
      </c>
      <c r="AD237" s="163">
        <v>5.059839999999999E-4</v>
      </c>
      <c r="AE237" s="163">
        <v>0.10834601350981614</v>
      </c>
      <c r="AF237" s="163">
        <v>1.2848753742129095</v>
      </c>
      <c r="AG237" s="164"/>
      <c r="AH237" s="164"/>
      <c r="AI237" s="164"/>
      <c r="AJ237" s="164"/>
      <c r="AK237" s="274">
        <v>0.10834601350981614</v>
      </c>
      <c r="AL237" s="163">
        <v>1.2848753742129095</v>
      </c>
      <c r="AM237" s="163">
        <v>5.950438529826573E-3</v>
      </c>
      <c r="AN237" s="163">
        <v>7.0566250525213328E-2</v>
      </c>
      <c r="AO237" s="164"/>
      <c r="AP237" s="164"/>
      <c r="AQ237" s="164"/>
      <c r="AR237" s="164"/>
      <c r="AS237" s="248">
        <v>5.950438529826573E-3</v>
      </c>
      <c r="AT237" s="248">
        <v>7.0566250525213328E-2</v>
      </c>
      <c r="AU237" s="163">
        <v>1.4127142857142856</v>
      </c>
      <c r="AV237" s="163">
        <v>16.753378714285713</v>
      </c>
      <c r="AW237" s="164"/>
      <c r="AX237" s="164"/>
      <c r="AY237" s="164"/>
      <c r="AZ237" s="164"/>
      <c r="BA237" s="165">
        <v>1.3666666666666669</v>
      </c>
      <c r="BB237" s="165">
        <v>16.207300000000004</v>
      </c>
      <c r="BC237" s="163">
        <v>1.3666666666666669</v>
      </c>
      <c r="BD237" s="163">
        <v>16.207300000000004</v>
      </c>
      <c r="BE237" s="162" t="s">
        <v>334</v>
      </c>
      <c r="BF237" s="162" t="s">
        <v>358</v>
      </c>
      <c r="BG237" s="166">
        <v>27030</v>
      </c>
      <c r="BH237" s="162" t="s">
        <v>336</v>
      </c>
      <c r="BI237" s="162" t="s">
        <v>336</v>
      </c>
      <c r="BJ237" s="167"/>
      <c r="BK237" s="162" t="s">
        <v>336</v>
      </c>
      <c r="BL237" s="162" t="s">
        <v>336</v>
      </c>
      <c r="BM237" s="167"/>
      <c r="BN237" s="162" t="s">
        <v>336</v>
      </c>
      <c r="BO237" s="162" t="s">
        <v>336</v>
      </c>
      <c r="BP237" s="167"/>
      <c r="BQ237" s="162" t="s">
        <v>336</v>
      </c>
      <c r="BR237" s="162" t="s">
        <v>336</v>
      </c>
      <c r="BS237" s="164"/>
      <c r="BT237" s="162" t="s">
        <v>336</v>
      </c>
      <c r="BU237" s="162" t="s">
        <v>336</v>
      </c>
      <c r="BV237" s="164"/>
      <c r="BW237" s="162" t="s">
        <v>336</v>
      </c>
      <c r="BX237" s="162" t="s">
        <v>336</v>
      </c>
      <c r="BY237" s="164"/>
      <c r="BZ237" s="162" t="s">
        <v>336</v>
      </c>
      <c r="CA237" s="162" t="s">
        <v>336</v>
      </c>
      <c r="CB237" s="164"/>
      <c r="CC237" s="162" t="s">
        <v>336</v>
      </c>
      <c r="CD237" s="162" t="s">
        <v>336</v>
      </c>
      <c r="CE237" s="164"/>
      <c r="CF237" s="162" t="s">
        <v>336</v>
      </c>
      <c r="CG237" s="162" t="s">
        <v>336</v>
      </c>
      <c r="CH237" s="164"/>
      <c r="CI237" s="162" t="s">
        <v>336</v>
      </c>
      <c r="CJ237" s="162" t="s">
        <v>336</v>
      </c>
      <c r="CK237" s="164"/>
      <c r="CL237" s="162" t="s">
        <v>336</v>
      </c>
      <c r="CM237" s="162" t="s">
        <v>336</v>
      </c>
      <c r="CN237" s="164"/>
    </row>
    <row r="238" spans="1:160">
      <c r="A238" s="162" t="s">
        <v>326</v>
      </c>
      <c r="B238" s="163">
        <v>642</v>
      </c>
      <c r="C238" s="162" t="s">
        <v>667</v>
      </c>
      <c r="D238" s="162" t="s">
        <v>378</v>
      </c>
      <c r="E238" s="162" t="s">
        <v>111</v>
      </c>
      <c r="F238" s="162" t="s">
        <v>329</v>
      </c>
      <c r="G238" s="162" t="s">
        <v>330</v>
      </c>
      <c r="H238" s="162" t="s">
        <v>331</v>
      </c>
      <c r="I238" s="163">
        <v>49</v>
      </c>
      <c r="J238" s="163">
        <v>644.74199999999996</v>
      </c>
      <c r="K238" s="163">
        <v>13.157999999999999</v>
      </c>
      <c r="L238" s="162" t="s">
        <v>333</v>
      </c>
      <c r="M238" s="165">
        <v>9.2469740723464658E-2</v>
      </c>
      <c r="N238" s="165">
        <v>5.1877697075879067E-3</v>
      </c>
      <c r="O238" s="164"/>
      <c r="P238" s="164"/>
      <c r="Q238" s="164"/>
      <c r="R238" s="164"/>
      <c r="S238" s="164"/>
      <c r="T238" s="164"/>
      <c r="U238" s="164"/>
      <c r="V238" s="164"/>
      <c r="W238" s="164"/>
      <c r="X238" s="164"/>
      <c r="Y238" s="165">
        <v>4.2666666666666662E-5</v>
      </c>
      <c r="Z238" s="165">
        <v>5.6140799999999989E-4</v>
      </c>
      <c r="AA238" s="164"/>
      <c r="AB238" s="164"/>
      <c r="AC238" s="165">
        <v>4.2666666666666662E-5</v>
      </c>
      <c r="AD238" s="165">
        <v>5.6140799999999989E-4</v>
      </c>
      <c r="AE238" s="165">
        <v>0.10834601350981614</v>
      </c>
      <c r="AF238" s="165">
        <v>1.4256168457621607</v>
      </c>
      <c r="AG238" s="164"/>
      <c r="AH238" s="164"/>
      <c r="AI238" s="167"/>
      <c r="AJ238" s="167"/>
      <c r="AK238" s="274">
        <v>0.10834601350981614</v>
      </c>
      <c r="AL238" s="163">
        <v>1.4256168457621607</v>
      </c>
      <c r="AM238" s="165">
        <v>5.950438529826573E-3</v>
      </c>
      <c r="AN238" s="165">
        <v>7.8295870175458041E-2</v>
      </c>
      <c r="AO238" s="164"/>
      <c r="AP238" s="164"/>
      <c r="AQ238" s="167"/>
      <c r="AR238" s="167"/>
      <c r="AS238" s="248">
        <v>5.950438529826573E-3</v>
      </c>
      <c r="AT238" s="248">
        <v>7.8295870175458041E-2</v>
      </c>
      <c r="AU238" s="165">
        <v>1.4127142857142856</v>
      </c>
      <c r="AV238" s="165">
        <v>18.588494571428569</v>
      </c>
      <c r="AW238" s="164"/>
      <c r="AX238" s="164"/>
      <c r="AY238" s="164"/>
      <c r="AZ238" s="164"/>
      <c r="BA238" s="165">
        <v>1.3666666666666669</v>
      </c>
      <c r="BB238" s="165">
        <v>17.982600000000001</v>
      </c>
      <c r="BC238" s="165">
        <v>1.3666666666666669</v>
      </c>
      <c r="BD238" s="165">
        <v>17.982600000000001</v>
      </c>
      <c r="BE238" s="162" t="s">
        <v>334</v>
      </c>
      <c r="BF238" s="162" t="s">
        <v>358</v>
      </c>
      <c r="BG238" s="166">
        <v>39417</v>
      </c>
      <c r="BH238" s="162" t="s">
        <v>336</v>
      </c>
      <c r="BI238" s="162" t="s">
        <v>336</v>
      </c>
      <c r="BJ238" s="164"/>
      <c r="BK238" s="162" t="s">
        <v>336</v>
      </c>
      <c r="BL238" s="162" t="s">
        <v>336</v>
      </c>
      <c r="BM238" s="164"/>
      <c r="BN238" s="162" t="s">
        <v>336</v>
      </c>
      <c r="BO238" s="162" t="s">
        <v>336</v>
      </c>
      <c r="BP238" s="164"/>
      <c r="BQ238" s="162" t="s">
        <v>336</v>
      </c>
      <c r="BR238" s="162" t="s">
        <v>336</v>
      </c>
      <c r="BS238" s="164"/>
      <c r="BT238" s="162" t="s">
        <v>336</v>
      </c>
      <c r="BU238" s="162" t="s">
        <v>336</v>
      </c>
      <c r="BV238" s="164"/>
      <c r="BW238" s="162" t="s">
        <v>336</v>
      </c>
      <c r="BX238" s="162" t="s">
        <v>336</v>
      </c>
      <c r="BY238" s="164"/>
      <c r="BZ238" s="162" t="s">
        <v>336</v>
      </c>
      <c r="CA238" s="162" t="s">
        <v>336</v>
      </c>
      <c r="CB238" s="164"/>
      <c r="CC238" s="162" t="s">
        <v>336</v>
      </c>
      <c r="CD238" s="162" t="s">
        <v>336</v>
      </c>
      <c r="CE238" s="164"/>
      <c r="CF238" s="162" t="s">
        <v>336</v>
      </c>
      <c r="CG238" s="162" t="s">
        <v>336</v>
      </c>
      <c r="CH238" s="164"/>
      <c r="CI238" s="162" t="s">
        <v>336</v>
      </c>
      <c r="CJ238" s="162" t="s">
        <v>336</v>
      </c>
      <c r="CK238" s="164"/>
      <c r="CL238" s="162" t="s">
        <v>336</v>
      </c>
      <c r="CM238" s="162" t="s">
        <v>336</v>
      </c>
      <c r="CN238" s="164"/>
      <c r="CQ238" s="164"/>
      <c r="CR238" s="164"/>
      <c r="CS238" s="168"/>
      <c r="CT238" s="168"/>
      <c r="CU238" s="164"/>
      <c r="CV238" s="164"/>
      <c r="CW238" s="164"/>
      <c r="CX238" s="164"/>
      <c r="CY238" s="168"/>
      <c r="CZ238" s="168"/>
      <c r="DA238" s="164"/>
      <c r="DB238" s="164"/>
      <c r="DC238" s="164"/>
      <c r="DD238" s="164"/>
      <c r="DE238" s="168"/>
      <c r="DF238" s="168"/>
      <c r="DG238" s="164"/>
      <c r="DH238" s="164"/>
      <c r="DI238" s="164"/>
      <c r="DJ238" s="164"/>
      <c r="DK238" s="165"/>
      <c r="DL238" s="165"/>
      <c r="DM238" s="164"/>
      <c r="DN238" s="164"/>
      <c r="DO238" s="164"/>
      <c r="DP238" s="164"/>
      <c r="DQ238" s="164"/>
      <c r="DR238" s="164"/>
      <c r="DS238" s="164"/>
      <c r="DT238" s="164"/>
      <c r="DU238" s="169"/>
      <c r="DV238" s="169"/>
      <c r="DW238" s="164"/>
      <c r="DX238" s="169"/>
      <c r="DY238" s="169"/>
      <c r="DZ238" s="164"/>
      <c r="EA238" s="169"/>
      <c r="EB238" s="169"/>
      <c r="EC238" s="164"/>
      <c r="ED238" s="169"/>
      <c r="EE238" s="169"/>
      <c r="EF238" s="164"/>
      <c r="EG238" s="169"/>
      <c r="EH238" s="169"/>
      <c r="EI238" s="164"/>
      <c r="EJ238" s="169"/>
      <c r="EK238" s="169"/>
      <c r="EL238" s="164"/>
      <c r="EM238" s="169"/>
      <c r="EN238" s="169"/>
      <c r="EO238" s="164"/>
      <c r="EP238" s="169"/>
      <c r="EQ238" s="169"/>
      <c r="ER238" s="164"/>
      <c r="ES238" s="169"/>
      <c r="ET238" s="169"/>
      <c r="EU238" s="164"/>
      <c r="EV238" s="169"/>
      <c r="EW238" s="169"/>
      <c r="EX238" s="164"/>
      <c r="EY238" s="169"/>
      <c r="EZ238" s="169"/>
      <c r="FA238" s="164"/>
      <c r="FB238" s="169"/>
      <c r="FC238" s="169"/>
      <c r="FD238" s="164"/>
    </row>
    <row r="239" spans="1:160">
      <c r="A239" s="162" t="s">
        <v>326</v>
      </c>
      <c r="B239" s="163">
        <v>7210</v>
      </c>
      <c r="C239" s="162" t="s">
        <v>727</v>
      </c>
      <c r="D239" s="162" t="s">
        <v>452</v>
      </c>
      <c r="E239" s="162" t="s">
        <v>728</v>
      </c>
      <c r="F239" s="162" t="s">
        <v>729</v>
      </c>
      <c r="G239" s="162" t="s">
        <v>330</v>
      </c>
      <c r="H239" s="162" t="s">
        <v>350</v>
      </c>
      <c r="I239" s="163">
        <v>441</v>
      </c>
      <c r="J239" s="163">
        <v>4059.1</v>
      </c>
      <c r="K239" s="163">
        <v>9.2043083900226748</v>
      </c>
      <c r="L239" s="162" t="s">
        <v>333</v>
      </c>
      <c r="M239" s="163">
        <v>6.6539030582968214E-2</v>
      </c>
      <c r="N239" s="163">
        <v>5.6809255645088944E-3</v>
      </c>
      <c r="O239" s="164"/>
      <c r="P239" s="164"/>
      <c r="Q239" s="164"/>
      <c r="R239" s="164"/>
      <c r="S239" s="164"/>
      <c r="T239" s="164"/>
      <c r="U239" s="164"/>
      <c r="V239" s="164"/>
      <c r="W239" s="164"/>
      <c r="X239" s="164"/>
      <c r="Y239" s="163">
        <v>9.0521355936999985E-4</v>
      </c>
      <c r="Z239" s="163">
        <v>8.3318647592715775E-3</v>
      </c>
      <c r="AA239" s="164"/>
      <c r="AB239" s="164"/>
      <c r="AC239" s="163">
        <v>9.0521355936999985E-4</v>
      </c>
      <c r="AD239" s="163">
        <v>8.3318647592715775E-3</v>
      </c>
      <c r="AE239" s="167"/>
      <c r="AF239" s="167"/>
      <c r="AG239" s="165">
        <v>1.1766666666666667E-2</v>
      </c>
      <c r="AH239" s="165">
        <v>0.10830402872260014</v>
      </c>
      <c r="AI239" s="167"/>
      <c r="AJ239" s="167"/>
      <c r="AK239" s="274">
        <v>1.1766666666666667E-2</v>
      </c>
      <c r="AL239" s="163">
        <v>0.10830402872260014</v>
      </c>
      <c r="AM239" s="167"/>
      <c r="AN239" s="167"/>
      <c r="AO239" s="165">
        <v>6.1966666666666663E-3</v>
      </c>
      <c r="AP239" s="165">
        <v>5.703603099017384E-2</v>
      </c>
      <c r="AQ239" s="167"/>
      <c r="AR239" s="167"/>
      <c r="AS239" s="248">
        <v>6.1966666666666663E-3</v>
      </c>
      <c r="AT239" s="248">
        <v>5.703603099017384E-2</v>
      </c>
      <c r="AU239" s="164"/>
      <c r="AV239" s="164"/>
      <c r="AW239" s="167"/>
      <c r="AX239" s="167"/>
      <c r="AY239" s="164"/>
      <c r="AZ239" s="164"/>
      <c r="BA239" s="167"/>
      <c r="BB239" s="167"/>
      <c r="BC239" s="167"/>
      <c r="BD239" s="167"/>
      <c r="BE239" s="162" t="s">
        <v>342</v>
      </c>
      <c r="BF239" s="162" t="s">
        <v>343</v>
      </c>
      <c r="BG239" s="166">
        <v>39814</v>
      </c>
      <c r="BH239" s="162" t="s">
        <v>345</v>
      </c>
      <c r="BI239" s="162" t="s">
        <v>352</v>
      </c>
      <c r="BJ239" s="166">
        <v>34060</v>
      </c>
      <c r="BK239" s="162" t="s">
        <v>334</v>
      </c>
      <c r="BL239" s="162" t="s">
        <v>375</v>
      </c>
      <c r="BM239" s="166">
        <v>34060</v>
      </c>
      <c r="BN239" s="162" t="s">
        <v>336</v>
      </c>
      <c r="BO239" s="162" t="s">
        <v>336</v>
      </c>
      <c r="BP239" s="167"/>
      <c r="BQ239" s="162" t="s">
        <v>336</v>
      </c>
      <c r="BR239" s="162" t="s">
        <v>336</v>
      </c>
      <c r="BS239" s="164"/>
      <c r="BT239" s="162" t="s">
        <v>336</v>
      </c>
      <c r="BU239" s="162" t="s">
        <v>336</v>
      </c>
      <c r="BV239" s="164"/>
      <c r="BW239" s="162" t="s">
        <v>336</v>
      </c>
      <c r="BX239" s="162" t="s">
        <v>336</v>
      </c>
      <c r="BY239" s="164"/>
      <c r="BZ239" s="162" t="s">
        <v>336</v>
      </c>
      <c r="CA239" s="162" t="s">
        <v>336</v>
      </c>
      <c r="CB239" s="164"/>
      <c r="CC239" s="162" t="s">
        <v>336</v>
      </c>
      <c r="CD239" s="162" t="s">
        <v>336</v>
      </c>
      <c r="CE239" s="164"/>
      <c r="CF239" s="162" t="s">
        <v>336</v>
      </c>
      <c r="CG239" s="162" t="s">
        <v>336</v>
      </c>
      <c r="CH239" s="164"/>
      <c r="CI239" s="162" t="s">
        <v>336</v>
      </c>
      <c r="CJ239" s="162" t="s">
        <v>336</v>
      </c>
      <c r="CK239" s="164"/>
      <c r="CL239" s="162" t="s">
        <v>336</v>
      </c>
      <c r="CM239" s="162" t="s">
        <v>336</v>
      </c>
      <c r="CN239" s="164"/>
    </row>
    <row r="240" spans="1:160">
      <c r="A240" s="162" t="s">
        <v>326</v>
      </c>
      <c r="B240" s="163">
        <v>3297</v>
      </c>
      <c r="C240" s="162" t="s">
        <v>730</v>
      </c>
      <c r="D240" s="162" t="s">
        <v>452</v>
      </c>
      <c r="E240" s="162" t="s">
        <v>731</v>
      </c>
      <c r="F240" s="162" t="s">
        <v>732</v>
      </c>
      <c r="G240" s="162" t="s">
        <v>330</v>
      </c>
      <c r="H240" s="162" t="s">
        <v>361</v>
      </c>
      <c r="I240" s="163">
        <v>380</v>
      </c>
      <c r="J240" s="163">
        <v>3305.1</v>
      </c>
      <c r="K240" s="163">
        <v>8.6976315789473677</v>
      </c>
      <c r="L240" s="162" t="s">
        <v>336</v>
      </c>
      <c r="M240" s="167"/>
      <c r="N240" s="167"/>
      <c r="O240" s="164"/>
      <c r="P240" s="164"/>
      <c r="Q240" s="164"/>
      <c r="R240" s="164"/>
      <c r="S240" s="164"/>
      <c r="T240" s="164"/>
      <c r="U240" s="164"/>
      <c r="V240" s="164"/>
      <c r="W240" s="164"/>
      <c r="X240" s="164"/>
      <c r="Y240" s="167"/>
      <c r="Z240" s="167"/>
      <c r="AA240" s="164"/>
      <c r="AB240" s="164"/>
      <c r="AC240" s="167"/>
      <c r="AD240" s="167"/>
      <c r="AE240" s="167"/>
      <c r="AF240" s="167"/>
      <c r="AG240" s="164"/>
      <c r="AH240" s="164"/>
      <c r="AI240" s="165">
        <v>5.96E-2</v>
      </c>
      <c r="AJ240" s="165">
        <v>0.51837884210526308</v>
      </c>
      <c r="AK240" s="274">
        <v>5.96E-2</v>
      </c>
      <c r="AL240" s="163">
        <v>0.51837884210526308</v>
      </c>
      <c r="AM240" s="167"/>
      <c r="AN240" s="167"/>
      <c r="AO240" s="164"/>
      <c r="AP240" s="164"/>
      <c r="AQ240" s="165">
        <v>6.6400000000000001E-3</v>
      </c>
      <c r="AR240" s="165">
        <v>5.7752273684210521E-2</v>
      </c>
      <c r="AS240" s="248">
        <v>6.6400000000000001E-3</v>
      </c>
      <c r="AT240" s="248">
        <v>5.7752273684210521E-2</v>
      </c>
      <c r="AU240" s="167"/>
      <c r="AV240" s="167"/>
      <c r="AW240" s="164"/>
      <c r="AX240" s="164"/>
      <c r="AY240" s="164"/>
      <c r="AZ240" s="164"/>
      <c r="BA240" s="164"/>
      <c r="BB240" s="164"/>
      <c r="BC240" s="167"/>
      <c r="BD240" s="167"/>
      <c r="BE240" s="162" t="s">
        <v>342</v>
      </c>
      <c r="BF240" s="162" t="s">
        <v>343</v>
      </c>
      <c r="BG240" s="166">
        <v>38078</v>
      </c>
      <c r="BH240" s="162" t="s">
        <v>334</v>
      </c>
      <c r="BI240" s="162" t="s">
        <v>375</v>
      </c>
      <c r="BJ240" s="172">
        <v>37073</v>
      </c>
      <c r="BK240" s="162" t="s">
        <v>345</v>
      </c>
      <c r="BL240" s="162" t="s">
        <v>346</v>
      </c>
      <c r="BM240" s="164"/>
      <c r="BN240" s="162" t="s">
        <v>336</v>
      </c>
      <c r="BO240" s="162" t="s">
        <v>336</v>
      </c>
      <c r="BP240" s="164"/>
      <c r="BQ240" s="162" t="s">
        <v>336</v>
      </c>
      <c r="BR240" s="162" t="s">
        <v>336</v>
      </c>
      <c r="BS240" s="164"/>
      <c r="BT240" s="162" t="s">
        <v>336</v>
      </c>
      <c r="BU240" s="162" t="s">
        <v>336</v>
      </c>
      <c r="BV240" s="164"/>
      <c r="BW240" s="162" t="s">
        <v>336</v>
      </c>
      <c r="BX240" s="162" t="s">
        <v>336</v>
      </c>
      <c r="BY240" s="164"/>
      <c r="BZ240" s="162" t="s">
        <v>336</v>
      </c>
      <c r="CA240" s="162" t="s">
        <v>336</v>
      </c>
      <c r="CB240" s="164"/>
      <c r="CC240" s="162" t="s">
        <v>336</v>
      </c>
      <c r="CD240" s="162" t="s">
        <v>336</v>
      </c>
      <c r="CE240" s="164"/>
      <c r="CF240" s="162" t="s">
        <v>336</v>
      </c>
      <c r="CG240" s="162" t="s">
        <v>336</v>
      </c>
      <c r="CH240" s="164"/>
      <c r="CI240" s="162" t="s">
        <v>336</v>
      </c>
      <c r="CJ240" s="162" t="s">
        <v>336</v>
      </c>
      <c r="CK240" s="164"/>
      <c r="CL240" s="162" t="s">
        <v>336</v>
      </c>
      <c r="CM240" s="162" t="s">
        <v>336</v>
      </c>
      <c r="CN240" s="164"/>
    </row>
    <row r="241" spans="1:160">
      <c r="A241" s="162" t="s">
        <v>326</v>
      </c>
      <c r="B241" s="163">
        <v>628</v>
      </c>
      <c r="C241" s="162" t="s">
        <v>140</v>
      </c>
      <c r="D241" s="162" t="s">
        <v>378</v>
      </c>
      <c r="E241" s="162" t="s">
        <v>658</v>
      </c>
      <c r="F241" s="162" t="s">
        <v>339</v>
      </c>
      <c r="G241" s="162" t="s">
        <v>330</v>
      </c>
      <c r="H241" s="162" t="s">
        <v>350</v>
      </c>
      <c r="I241" s="163">
        <v>400</v>
      </c>
      <c r="J241" s="163">
        <v>3837</v>
      </c>
      <c r="K241" s="163">
        <v>9.5924999999999994</v>
      </c>
      <c r="L241" s="162" t="s">
        <v>333</v>
      </c>
      <c r="M241" s="165">
        <v>0.11387061520371848</v>
      </c>
      <c r="N241" s="165">
        <v>5.601246408311048E-3</v>
      </c>
      <c r="O241" s="164"/>
      <c r="P241" s="164"/>
      <c r="Q241" s="164"/>
      <c r="R241" s="164"/>
      <c r="S241" s="164"/>
      <c r="T241" s="164"/>
      <c r="U241" s="164"/>
      <c r="V241" s="164"/>
      <c r="W241" s="164"/>
      <c r="X241" s="164"/>
      <c r="Y241" s="163">
        <v>2.9133333333333338E-5</v>
      </c>
      <c r="Z241" s="163">
        <v>2.7946150000000001E-4</v>
      </c>
      <c r="AA241" s="164"/>
      <c r="AB241" s="164"/>
      <c r="AC241" s="163">
        <v>2.9133333333333338E-5</v>
      </c>
      <c r="AD241" s="163">
        <v>2.7946150000000001E-4</v>
      </c>
      <c r="AE241" s="163">
        <v>7.4352427286473941E-2</v>
      </c>
      <c r="AF241" s="163">
        <v>0.71322565874550126</v>
      </c>
      <c r="AG241" s="164"/>
      <c r="AH241" s="164"/>
      <c r="AI241" s="164"/>
      <c r="AJ241" s="164"/>
      <c r="AK241" s="274">
        <v>7.4352427286473941E-2</v>
      </c>
      <c r="AL241" s="163">
        <v>0.71322565874550126</v>
      </c>
      <c r="AM241" s="163">
        <v>7.4710145959025346E-3</v>
      </c>
      <c r="AN241" s="163">
        <v>7.1665707511195054E-2</v>
      </c>
      <c r="AO241" s="164"/>
      <c r="AP241" s="164"/>
      <c r="AQ241" s="164"/>
      <c r="AR241" s="164"/>
      <c r="AS241" s="248">
        <v>7.4710145959025346E-3</v>
      </c>
      <c r="AT241" s="248">
        <v>7.1665707511195054E-2</v>
      </c>
      <c r="AU241" s="164"/>
      <c r="AV241" s="164"/>
      <c r="AW241" s="163">
        <v>1.3670117968378968</v>
      </c>
      <c r="AX241" s="163">
        <v>13.113060661167523</v>
      </c>
      <c r="AY241" s="164"/>
      <c r="AZ241" s="164"/>
      <c r="BA241" s="164"/>
      <c r="BB241" s="164"/>
      <c r="BC241" s="163">
        <v>1.3670117968378968</v>
      </c>
      <c r="BD241" s="163">
        <v>13.113060661167523</v>
      </c>
      <c r="BE241" s="162" t="s">
        <v>334</v>
      </c>
      <c r="BF241" s="162" t="s">
        <v>358</v>
      </c>
      <c r="BG241" s="166">
        <v>28856</v>
      </c>
      <c r="BH241" s="162" t="s">
        <v>336</v>
      </c>
      <c r="BI241" s="162" t="s">
        <v>336</v>
      </c>
      <c r="BJ241" s="167"/>
      <c r="BK241" s="162" t="s">
        <v>336</v>
      </c>
      <c r="BL241" s="162" t="s">
        <v>336</v>
      </c>
      <c r="BM241" s="167"/>
      <c r="BN241" s="162" t="s">
        <v>336</v>
      </c>
      <c r="BO241" s="162" t="s">
        <v>336</v>
      </c>
      <c r="BP241" s="167"/>
      <c r="BQ241" s="162" t="s">
        <v>336</v>
      </c>
      <c r="BR241" s="162" t="s">
        <v>336</v>
      </c>
      <c r="BS241" s="164"/>
      <c r="BT241" s="162" t="s">
        <v>336</v>
      </c>
      <c r="BU241" s="162" t="s">
        <v>336</v>
      </c>
      <c r="BV241" s="164"/>
      <c r="BW241" s="162" t="s">
        <v>336</v>
      </c>
      <c r="BX241" s="162" t="s">
        <v>336</v>
      </c>
      <c r="BY241" s="164"/>
      <c r="BZ241" s="162" t="s">
        <v>336</v>
      </c>
      <c r="CA241" s="162" t="s">
        <v>336</v>
      </c>
      <c r="CB241" s="164"/>
      <c r="CC241" s="162" t="s">
        <v>336</v>
      </c>
      <c r="CD241" s="162" t="s">
        <v>336</v>
      </c>
      <c r="CE241" s="164"/>
      <c r="CF241" s="162" t="s">
        <v>336</v>
      </c>
      <c r="CG241" s="162" t="s">
        <v>336</v>
      </c>
      <c r="CH241" s="164"/>
      <c r="CI241" s="162" t="s">
        <v>336</v>
      </c>
      <c r="CJ241" s="162" t="s">
        <v>336</v>
      </c>
      <c r="CK241" s="164"/>
      <c r="CL241" s="162" t="s">
        <v>336</v>
      </c>
      <c r="CM241" s="162" t="s">
        <v>336</v>
      </c>
      <c r="CN241" s="164"/>
      <c r="CO241" s="165"/>
      <c r="CP241" s="165"/>
    </row>
    <row r="242" spans="1:160">
      <c r="A242" s="162" t="s">
        <v>326</v>
      </c>
      <c r="B242" s="163">
        <v>3935</v>
      </c>
      <c r="C242" s="162" t="s">
        <v>127</v>
      </c>
      <c r="D242" s="162" t="s">
        <v>391</v>
      </c>
      <c r="E242" s="162" t="s">
        <v>648</v>
      </c>
      <c r="F242" s="162" t="s">
        <v>339</v>
      </c>
      <c r="G242" s="162" t="s">
        <v>330</v>
      </c>
      <c r="H242" s="162" t="s">
        <v>393</v>
      </c>
      <c r="I242" s="163">
        <v>816.3</v>
      </c>
      <c r="J242" s="163">
        <v>7020</v>
      </c>
      <c r="K242" s="163">
        <v>8.5997794928335178</v>
      </c>
      <c r="L242" s="162" t="s">
        <v>333</v>
      </c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4"/>
      <c r="X242" s="164"/>
      <c r="Y242" s="165">
        <v>2.0833333333333329E-4</v>
      </c>
      <c r="Z242" s="165">
        <v>1.7916207276736493E-3</v>
      </c>
      <c r="AA242" s="164"/>
      <c r="AB242" s="164"/>
      <c r="AC242" s="165">
        <v>2.0833333333333329E-4</v>
      </c>
      <c r="AD242" s="165">
        <v>1.7916207276736493E-3</v>
      </c>
      <c r="AE242" s="165">
        <v>7.5845293187809096E-2</v>
      </c>
      <c r="AF242" s="165">
        <v>0.65225279698446637</v>
      </c>
      <c r="AG242" s="164"/>
      <c r="AH242" s="164"/>
      <c r="AI242" s="164"/>
      <c r="AJ242" s="164"/>
      <c r="AK242" s="273">
        <v>7.5845293187809096E-2</v>
      </c>
      <c r="AL242" s="165">
        <v>0.65225279698446637</v>
      </c>
      <c r="AM242" s="165">
        <v>7.5039977225927236E-3</v>
      </c>
      <c r="AN242" s="165">
        <v>6.4532725729022328E-2</v>
      </c>
      <c r="AO242" s="164"/>
      <c r="AP242" s="164"/>
      <c r="AQ242" s="164"/>
      <c r="AR242" s="164"/>
      <c r="AS242" s="247">
        <v>7.5039977225927236E-3</v>
      </c>
      <c r="AT242" s="247">
        <v>6.4532725729022328E-2</v>
      </c>
      <c r="AU242" s="163">
        <v>1.2656999999999996</v>
      </c>
      <c r="AV242" s="163">
        <v>10.884740904079381</v>
      </c>
      <c r="AW242" s="164"/>
      <c r="AX242" s="164"/>
      <c r="AY242" s="164"/>
      <c r="AZ242" s="164"/>
      <c r="BA242" s="164"/>
      <c r="BB242" s="164"/>
      <c r="BC242" s="163">
        <v>1.2656999999999996</v>
      </c>
      <c r="BD242" s="163">
        <v>10.884740904079381</v>
      </c>
      <c r="BE242" s="162" t="s">
        <v>342</v>
      </c>
      <c r="BF242" s="162" t="s">
        <v>343</v>
      </c>
      <c r="BG242" s="167"/>
      <c r="BH242" s="162" t="s">
        <v>334</v>
      </c>
      <c r="BI242" s="162" t="s">
        <v>358</v>
      </c>
      <c r="BJ242" s="166">
        <v>28581</v>
      </c>
      <c r="BK242" s="162" t="s">
        <v>336</v>
      </c>
      <c r="BL242" s="162" t="s">
        <v>336</v>
      </c>
      <c r="BM242" s="164"/>
      <c r="BN242" s="162" t="s">
        <v>336</v>
      </c>
      <c r="BO242" s="162" t="s">
        <v>336</v>
      </c>
      <c r="BP242" s="164"/>
      <c r="BQ242" s="162" t="s">
        <v>336</v>
      </c>
      <c r="BR242" s="162" t="s">
        <v>336</v>
      </c>
      <c r="BS242" s="164"/>
      <c r="BT242" s="162" t="s">
        <v>336</v>
      </c>
      <c r="BU242" s="162" t="s">
        <v>336</v>
      </c>
      <c r="BV242" s="164"/>
      <c r="BW242" s="162" t="s">
        <v>336</v>
      </c>
      <c r="BX242" s="162" t="s">
        <v>336</v>
      </c>
      <c r="BY242" s="164"/>
      <c r="BZ242" s="162" t="s">
        <v>336</v>
      </c>
      <c r="CA242" s="162" t="s">
        <v>336</v>
      </c>
      <c r="CB242" s="164"/>
      <c r="CC242" s="162" t="s">
        <v>336</v>
      </c>
      <c r="CD242" s="162" t="s">
        <v>336</v>
      </c>
      <c r="CE242" s="164"/>
      <c r="CF242" s="162" t="s">
        <v>336</v>
      </c>
      <c r="CG242" s="162" t="s">
        <v>336</v>
      </c>
      <c r="CH242" s="164"/>
      <c r="CI242" s="162" t="s">
        <v>336</v>
      </c>
      <c r="CJ242" s="162" t="s">
        <v>336</v>
      </c>
      <c r="CK242" s="164"/>
      <c r="CL242" s="162" t="s">
        <v>336</v>
      </c>
      <c r="CM242" s="162" t="s">
        <v>336</v>
      </c>
      <c r="CN242" s="164"/>
      <c r="CO242" s="164"/>
      <c r="CP242" s="164"/>
      <c r="DU242" s="46"/>
      <c r="DV242" s="46"/>
      <c r="DX242" s="46"/>
      <c r="DY242" s="46"/>
      <c r="EA242" s="46"/>
      <c r="EB242" s="46"/>
      <c r="ED242" s="46"/>
      <c r="EE242" s="46"/>
      <c r="EG242" s="46"/>
      <c r="EH242" s="46"/>
      <c r="EJ242" s="46"/>
      <c r="EK242" s="46"/>
      <c r="EM242" s="46"/>
      <c r="EN242" s="46"/>
      <c r="EP242" s="46"/>
      <c r="EQ242" s="46"/>
      <c r="ES242" s="46"/>
      <c r="ET242" s="46"/>
      <c r="EV242" s="46"/>
      <c r="EW242" s="46"/>
      <c r="EY242" s="46"/>
      <c r="EZ242" s="46"/>
      <c r="FB242" s="46"/>
      <c r="FC242" s="46"/>
    </row>
    <row r="243" spans="1:160">
      <c r="A243" s="162" t="s">
        <v>326</v>
      </c>
      <c r="B243" s="163">
        <v>3942</v>
      </c>
      <c r="C243" s="162" t="s">
        <v>666</v>
      </c>
      <c r="D243" s="162" t="s">
        <v>391</v>
      </c>
      <c r="E243" s="162" t="s">
        <v>355</v>
      </c>
      <c r="F243" s="162" t="s">
        <v>329</v>
      </c>
      <c r="G243" s="162" t="s">
        <v>330</v>
      </c>
      <c r="H243" s="162" t="s">
        <v>361</v>
      </c>
      <c r="I243" s="163">
        <v>81</v>
      </c>
      <c r="J243" s="163">
        <v>643</v>
      </c>
      <c r="K243" s="163">
        <v>7.9382716049382713</v>
      </c>
      <c r="L243" s="162" t="s">
        <v>333</v>
      </c>
      <c r="M243" s="163">
        <v>2.0284274950726031E-2</v>
      </c>
      <c r="N243" s="163">
        <v>9.034441109992717E-3</v>
      </c>
      <c r="O243" s="164"/>
      <c r="P243" s="164"/>
      <c r="Q243" s="164"/>
      <c r="R243" s="164"/>
      <c r="S243" s="164"/>
      <c r="T243" s="164"/>
      <c r="U243" s="164"/>
      <c r="V243" s="164"/>
      <c r="W243" s="164"/>
      <c r="X243" s="164"/>
      <c r="Y243" s="163">
        <v>1.6033333333333335E-4</v>
      </c>
      <c r="Z243" s="163">
        <v>1.272769547325103E-3</v>
      </c>
      <c r="AA243" s="164"/>
      <c r="AB243" s="164"/>
      <c r="AC243" s="163">
        <v>1.6033333333333335E-4</v>
      </c>
      <c r="AD243" s="163">
        <v>1.272769547325103E-3</v>
      </c>
      <c r="AE243" s="163">
        <v>3.3133320173514856E-2</v>
      </c>
      <c r="AF243" s="163">
        <v>0.26302129471074137</v>
      </c>
      <c r="AG243" s="164"/>
      <c r="AH243" s="164"/>
      <c r="AI243" s="164"/>
      <c r="AJ243" s="164"/>
      <c r="AK243" s="274">
        <v>3.3133320173514856E-2</v>
      </c>
      <c r="AL243" s="163">
        <v>0.26302129471074137</v>
      </c>
      <c r="AM243" s="163">
        <v>7.6194615086635532E-3</v>
      </c>
      <c r="AN243" s="163">
        <v>6.0485354939144004E-2</v>
      </c>
      <c r="AO243" s="164"/>
      <c r="AP243" s="164"/>
      <c r="AQ243" s="164"/>
      <c r="AR243" s="164"/>
      <c r="AS243" s="248">
        <v>7.6194615086635532E-3</v>
      </c>
      <c r="AT243" s="248">
        <v>6.0485354939144004E-2</v>
      </c>
      <c r="AU243" s="164"/>
      <c r="AV243" s="164"/>
      <c r="AW243" s="165">
        <v>2.0144003566422413</v>
      </c>
      <c r="AX243" s="165">
        <v>15.99085715211063</v>
      </c>
      <c r="AY243" s="164"/>
      <c r="AZ243" s="164"/>
      <c r="BA243" s="164"/>
      <c r="BB243" s="164"/>
      <c r="BC243" s="165">
        <v>2.0144003566422413</v>
      </c>
      <c r="BD243" s="165">
        <v>15.99085715211063</v>
      </c>
      <c r="BE243" s="162" t="s">
        <v>334</v>
      </c>
      <c r="BF243" s="162" t="s">
        <v>358</v>
      </c>
      <c r="BG243" s="167"/>
      <c r="BH243" s="162" t="s">
        <v>336</v>
      </c>
      <c r="BI243" s="162" t="s">
        <v>336</v>
      </c>
      <c r="BJ243" s="167"/>
      <c r="BK243" s="162" t="s">
        <v>336</v>
      </c>
      <c r="BL243" s="162" t="s">
        <v>336</v>
      </c>
      <c r="BM243" s="167"/>
      <c r="BN243" s="162" t="s">
        <v>336</v>
      </c>
      <c r="BO243" s="162" t="s">
        <v>336</v>
      </c>
      <c r="BP243" s="164"/>
      <c r="BQ243" s="162" t="s">
        <v>336</v>
      </c>
      <c r="BR243" s="162" t="s">
        <v>336</v>
      </c>
      <c r="BS243" s="164"/>
      <c r="BT243" s="162" t="s">
        <v>336</v>
      </c>
      <c r="BU243" s="162" t="s">
        <v>336</v>
      </c>
      <c r="BV243" s="164"/>
      <c r="BW243" s="162" t="s">
        <v>336</v>
      </c>
      <c r="BX243" s="162" t="s">
        <v>336</v>
      </c>
      <c r="BY243" s="164"/>
      <c r="BZ243" s="162" t="s">
        <v>336</v>
      </c>
      <c r="CA243" s="162" t="s">
        <v>336</v>
      </c>
      <c r="CB243" s="164"/>
      <c r="CC243" s="162" t="s">
        <v>336</v>
      </c>
      <c r="CD243" s="162" t="s">
        <v>336</v>
      </c>
      <c r="CE243" s="164"/>
      <c r="CF243" s="162" t="s">
        <v>336</v>
      </c>
      <c r="CG243" s="162" t="s">
        <v>336</v>
      </c>
      <c r="CH243" s="164"/>
      <c r="CI243" s="162" t="s">
        <v>336</v>
      </c>
      <c r="CJ243" s="162" t="s">
        <v>336</v>
      </c>
      <c r="CK243" s="164"/>
      <c r="CL243" s="162" t="s">
        <v>336</v>
      </c>
      <c r="CM243" s="162" t="s">
        <v>336</v>
      </c>
      <c r="CN243" s="164"/>
    </row>
    <row r="244" spans="1:160">
      <c r="A244" s="162" t="s">
        <v>326</v>
      </c>
      <c r="B244" s="163">
        <v>3152</v>
      </c>
      <c r="C244" s="162" t="s">
        <v>688</v>
      </c>
      <c r="D244" s="162" t="s">
        <v>399</v>
      </c>
      <c r="E244" s="162" t="s">
        <v>735</v>
      </c>
      <c r="F244" s="162" t="s">
        <v>374</v>
      </c>
      <c r="G244" s="162" t="s">
        <v>330</v>
      </c>
      <c r="H244" s="162" t="s">
        <v>331</v>
      </c>
      <c r="I244" s="163">
        <v>94</v>
      </c>
      <c r="J244" s="163">
        <v>1100</v>
      </c>
      <c r="K244" s="163">
        <v>11.702127659574469</v>
      </c>
      <c r="L244" s="162" t="s">
        <v>332</v>
      </c>
      <c r="M244" s="167"/>
      <c r="N244" s="167"/>
      <c r="O244" s="164"/>
      <c r="P244" s="164"/>
      <c r="Q244" s="164"/>
      <c r="R244" s="164"/>
      <c r="S244" s="164"/>
      <c r="T244" s="164"/>
      <c r="U244" s="164"/>
      <c r="V244" s="164"/>
      <c r="W244" s="164"/>
      <c r="X244" s="164"/>
      <c r="Y244" s="167"/>
      <c r="Z244" s="167"/>
      <c r="AA244" s="164"/>
      <c r="AB244" s="164"/>
      <c r="AC244" s="167"/>
      <c r="AD244" s="167"/>
      <c r="AE244" s="167"/>
      <c r="AF244" s="167"/>
      <c r="AG244" s="164"/>
      <c r="AH244" s="164"/>
      <c r="AI244" s="165">
        <v>6.7657276503554159E-2</v>
      </c>
      <c r="AJ244" s="165">
        <v>0.79173408674371892</v>
      </c>
      <c r="AK244" s="274">
        <v>6.7657276503554159E-2</v>
      </c>
      <c r="AL244" s="163">
        <v>0.79173408674371892</v>
      </c>
      <c r="AM244" s="167"/>
      <c r="AN244" s="167"/>
      <c r="AO244" s="164"/>
      <c r="AP244" s="164"/>
      <c r="AQ244" s="165">
        <v>7.7597030747552538E-3</v>
      </c>
      <c r="AR244" s="165">
        <v>9.0805035981178506E-2</v>
      </c>
      <c r="AS244" s="248">
        <v>7.7597030747552538E-3</v>
      </c>
      <c r="AT244" s="248">
        <v>9.0805035981178506E-2</v>
      </c>
      <c r="AU244" s="164"/>
      <c r="AV244" s="164"/>
      <c r="AW244" s="164"/>
      <c r="AX244" s="164"/>
      <c r="AY244" s="164"/>
      <c r="AZ244" s="164"/>
      <c r="BA244" s="164"/>
      <c r="BB244" s="164"/>
      <c r="BC244" s="164"/>
      <c r="BD244" s="164"/>
      <c r="BE244" s="162" t="s">
        <v>364</v>
      </c>
      <c r="BF244" s="162" t="s">
        <v>690</v>
      </c>
      <c r="BG244" s="166">
        <v>29373</v>
      </c>
      <c r="BH244" s="162" t="s">
        <v>334</v>
      </c>
      <c r="BI244" s="162" t="s">
        <v>344</v>
      </c>
      <c r="BJ244" s="166">
        <v>25720</v>
      </c>
      <c r="BK244" s="162" t="s">
        <v>336</v>
      </c>
      <c r="BL244" s="162" t="s">
        <v>336</v>
      </c>
      <c r="BM244" s="167"/>
      <c r="BN244" s="162" t="s">
        <v>336</v>
      </c>
      <c r="BO244" s="162" t="s">
        <v>336</v>
      </c>
      <c r="BP244" s="164"/>
      <c r="BQ244" s="162" t="s">
        <v>336</v>
      </c>
      <c r="BR244" s="162" t="s">
        <v>336</v>
      </c>
      <c r="BS244" s="164"/>
      <c r="BT244" s="162" t="s">
        <v>336</v>
      </c>
      <c r="BU244" s="162" t="s">
        <v>336</v>
      </c>
      <c r="BV244" s="164"/>
      <c r="BW244" s="162" t="s">
        <v>336</v>
      </c>
      <c r="BX244" s="162" t="s">
        <v>336</v>
      </c>
      <c r="BY244" s="164"/>
      <c r="BZ244" s="162" t="s">
        <v>336</v>
      </c>
      <c r="CA244" s="162" t="s">
        <v>336</v>
      </c>
      <c r="CB244" s="164"/>
      <c r="CC244" s="162" t="s">
        <v>336</v>
      </c>
      <c r="CD244" s="162" t="s">
        <v>336</v>
      </c>
      <c r="CE244" s="164"/>
      <c r="CF244" s="162" t="s">
        <v>336</v>
      </c>
      <c r="CG244" s="162" t="s">
        <v>336</v>
      </c>
      <c r="CH244" s="164"/>
      <c r="CI244" s="162" t="s">
        <v>336</v>
      </c>
      <c r="CJ244" s="162" t="s">
        <v>336</v>
      </c>
      <c r="CK244" s="164"/>
      <c r="CL244" s="162" t="s">
        <v>336</v>
      </c>
      <c r="CM244" s="162" t="s">
        <v>336</v>
      </c>
      <c r="CN244" s="164"/>
    </row>
    <row r="245" spans="1:160">
      <c r="A245" s="162" t="s">
        <v>326</v>
      </c>
      <c r="B245" s="163">
        <v>3131</v>
      </c>
      <c r="C245" s="162" t="s">
        <v>684</v>
      </c>
      <c r="D245" s="162" t="s">
        <v>399</v>
      </c>
      <c r="E245" s="162" t="s">
        <v>685</v>
      </c>
      <c r="F245" s="162" t="s">
        <v>374</v>
      </c>
      <c r="G245" s="162" t="s">
        <v>330</v>
      </c>
      <c r="H245" s="162" t="s">
        <v>350</v>
      </c>
      <c r="I245" s="163">
        <v>188</v>
      </c>
      <c r="J245" s="163">
        <v>1794</v>
      </c>
      <c r="K245" s="163">
        <v>9.5425531914893611</v>
      </c>
      <c r="L245" s="162" t="s">
        <v>333</v>
      </c>
      <c r="M245" s="165">
        <v>5.6410497095544888E-2</v>
      </c>
      <c r="N245" s="165">
        <v>2.9125438235412526E-3</v>
      </c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5">
        <v>8.2800000000000007E-5</v>
      </c>
      <c r="Z245" s="165">
        <v>7.9012340425531921E-4</v>
      </c>
      <c r="AA245" s="164"/>
      <c r="AB245" s="164"/>
      <c r="AC245" s="165">
        <v>8.2800000000000007E-5</v>
      </c>
      <c r="AD245" s="165">
        <v>7.9012340425531921E-4</v>
      </c>
      <c r="AE245" s="165">
        <v>8.9305681714558174E-2</v>
      </c>
      <c r="AF245" s="165">
        <v>0.8522042180633902</v>
      </c>
      <c r="AG245" s="164"/>
      <c r="AH245" s="164"/>
      <c r="AI245" s="164"/>
      <c r="AJ245" s="164"/>
      <c r="AK245" s="273">
        <v>8.9305681714558174E-2</v>
      </c>
      <c r="AL245" s="165">
        <v>0.8522042180633902</v>
      </c>
      <c r="AM245" s="165">
        <v>7.8140524468381187E-3</v>
      </c>
      <c r="AN245" s="165">
        <v>7.456601111504034E-2</v>
      </c>
      <c r="AO245" s="164"/>
      <c r="AP245" s="164"/>
      <c r="AQ245" s="164"/>
      <c r="AR245" s="164"/>
      <c r="AS245" s="247">
        <v>7.8140524468381187E-3</v>
      </c>
      <c r="AT245" s="247">
        <v>7.456601111504034E-2</v>
      </c>
      <c r="AU245" s="165">
        <v>3.1492999999999989</v>
      </c>
      <c r="AV245" s="165">
        <v>30.052362765957433</v>
      </c>
      <c r="AW245" s="164"/>
      <c r="AX245" s="164"/>
      <c r="AY245" s="164"/>
      <c r="AZ245" s="164"/>
      <c r="BA245" s="167"/>
      <c r="BB245" s="167"/>
      <c r="BC245" s="163">
        <v>3.1492999999999989</v>
      </c>
      <c r="BD245" s="163">
        <v>30.052362765957433</v>
      </c>
      <c r="BE245" s="162" t="s">
        <v>342</v>
      </c>
      <c r="BF245" s="162" t="s">
        <v>357</v>
      </c>
      <c r="BG245" s="166">
        <v>38473</v>
      </c>
      <c r="BH245" s="162" t="s">
        <v>334</v>
      </c>
      <c r="BI245" s="162" t="s">
        <v>358</v>
      </c>
      <c r="BJ245" s="172">
        <v>21702</v>
      </c>
      <c r="BK245" s="162" t="s">
        <v>334</v>
      </c>
      <c r="BL245" s="162" t="s">
        <v>358</v>
      </c>
      <c r="BM245" s="172">
        <v>28185</v>
      </c>
      <c r="BN245" s="162" t="s">
        <v>336</v>
      </c>
      <c r="BO245" s="162" t="s">
        <v>336</v>
      </c>
      <c r="BP245" s="164"/>
      <c r="BQ245" s="162" t="s">
        <v>336</v>
      </c>
      <c r="BR245" s="162" t="s">
        <v>336</v>
      </c>
      <c r="BS245" s="164"/>
      <c r="BT245" s="162" t="s">
        <v>336</v>
      </c>
      <c r="BU245" s="162" t="s">
        <v>336</v>
      </c>
      <c r="BV245" s="164"/>
      <c r="BW245" s="162" t="s">
        <v>336</v>
      </c>
      <c r="BX245" s="162" t="s">
        <v>336</v>
      </c>
      <c r="BY245" s="164"/>
      <c r="BZ245" s="162" t="s">
        <v>336</v>
      </c>
      <c r="CA245" s="162" t="s">
        <v>336</v>
      </c>
      <c r="CB245" s="164"/>
      <c r="CC245" s="162" t="s">
        <v>336</v>
      </c>
      <c r="CD245" s="162" t="s">
        <v>336</v>
      </c>
      <c r="CE245" s="164"/>
      <c r="CF245" s="162" t="s">
        <v>336</v>
      </c>
      <c r="CG245" s="162" t="s">
        <v>336</v>
      </c>
      <c r="CH245" s="164"/>
      <c r="CI245" s="162" t="s">
        <v>336</v>
      </c>
      <c r="CJ245" s="162" t="s">
        <v>336</v>
      </c>
      <c r="CK245" s="164"/>
      <c r="CL245" s="162" t="s">
        <v>336</v>
      </c>
      <c r="CM245" s="162" t="s">
        <v>336</v>
      </c>
      <c r="CN245" s="164"/>
    </row>
    <row r="246" spans="1:160">
      <c r="A246" s="162" t="s">
        <v>326</v>
      </c>
      <c r="B246" s="163">
        <v>3131</v>
      </c>
      <c r="C246" s="162" t="s">
        <v>684</v>
      </c>
      <c r="D246" s="162" t="s">
        <v>399</v>
      </c>
      <c r="E246" s="162" t="s">
        <v>686</v>
      </c>
      <c r="F246" s="162" t="s">
        <v>386</v>
      </c>
      <c r="G246" s="162" t="s">
        <v>330</v>
      </c>
      <c r="H246" s="162" t="s">
        <v>350</v>
      </c>
      <c r="I246" s="163">
        <v>188</v>
      </c>
      <c r="J246" s="163">
        <v>1794</v>
      </c>
      <c r="K246" s="163">
        <v>9.5425531914893611</v>
      </c>
      <c r="L246" s="162" t="s">
        <v>333</v>
      </c>
      <c r="M246" s="165">
        <v>5.6410497095544888E-2</v>
      </c>
      <c r="N246" s="165">
        <v>2.9125438235412526E-3</v>
      </c>
      <c r="O246" s="164"/>
      <c r="P246" s="164"/>
      <c r="Q246" s="164"/>
      <c r="R246" s="164"/>
      <c r="S246" s="164"/>
      <c r="T246" s="164"/>
      <c r="U246" s="164"/>
      <c r="V246" s="164"/>
      <c r="W246" s="164"/>
      <c r="X246" s="164"/>
      <c r="Y246" s="165">
        <v>8.2800000000000007E-5</v>
      </c>
      <c r="Z246" s="165">
        <v>7.9012340425531921E-4</v>
      </c>
      <c r="AA246" s="164"/>
      <c r="AB246" s="164"/>
      <c r="AC246" s="165">
        <v>8.2800000000000007E-5</v>
      </c>
      <c r="AD246" s="165">
        <v>7.9012340425531921E-4</v>
      </c>
      <c r="AE246" s="165">
        <v>8.9305681714558174E-2</v>
      </c>
      <c r="AF246" s="165">
        <v>0.8522042180633902</v>
      </c>
      <c r="AG246" s="164"/>
      <c r="AH246" s="164"/>
      <c r="AI246" s="164"/>
      <c r="AJ246" s="164"/>
      <c r="AK246" s="273">
        <v>8.9305681714558174E-2</v>
      </c>
      <c r="AL246" s="165">
        <v>0.8522042180633902</v>
      </c>
      <c r="AM246" s="165">
        <v>7.8140524468381187E-3</v>
      </c>
      <c r="AN246" s="165">
        <v>7.456601111504034E-2</v>
      </c>
      <c r="AO246" s="164"/>
      <c r="AP246" s="164"/>
      <c r="AQ246" s="164"/>
      <c r="AR246" s="164"/>
      <c r="AS246" s="247">
        <v>7.8140524468381187E-3</v>
      </c>
      <c r="AT246" s="247">
        <v>7.456601111504034E-2</v>
      </c>
      <c r="AU246" s="165">
        <v>3.1492999999999989</v>
      </c>
      <c r="AV246" s="165">
        <v>30.052362765957433</v>
      </c>
      <c r="AW246" s="164"/>
      <c r="AX246" s="164"/>
      <c r="AY246" s="164"/>
      <c r="AZ246" s="164"/>
      <c r="BA246" s="167"/>
      <c r="BB246" s="167"/>
      <c r="BC246" s="163">
        <v>3.1492999999999989</v>
      </c>
      <c r="BD246" s="163">
        <v>30.052362765957433</v>
      </c>
      <c r="BE246" s="162" t="s">
        <v>342</v>
      </c>
      <c r="BF246" s="162" t="s">
        <v>357</v>
      </c>
      <c r="BG246" s="166">
        <v>38473</v>
      </c>
      <c r="BH246" s="162" t="s">
        <v>334</v>
      </c>
      <c r="BI246" s="162" t="s">
        <v>358</v>
      </c>
      <c r="BJ246" s="172">
        <v>22068</v>
      </c>
      <c r="BK246" s="162" t="s">
        <v>334</v>
      </c>
      <c r="BL246" s="162" t="s">
        <v>358</v>
      </c>
      <c r="BM246" s="172">
        <v>28185</v>
      </c>
      <c r="BN246" s="162" t="s">
        <v>336</v>
      </c>
      <c r="BO246" s="162" t="s">
        <v>336</v>
      </c>
      <c r="BP246" s="164"/>
      <c r="BQ246" s="162" t="s">
        <v>336</v>
      </c>
      <c r="BR246" s="162" t="s">
        <v>336</v>
      </c>
      <c r="BS246" s="164"/>
      <c r="BT246" s="162" t="s">
        <v>336</v>
      </c>
      <c r="BU246" s="162" t="s">
        <v>336</v>
      </c>
      <c r="BV246" s="164"/>
      <c r="BW246" s="162" t="s">
        <v>336</v>
      </c>
      <c r="BX246" s="162" t="s">
        <v>336</v>
      </c>
      <c r="BY246" s="164"/>
      <c r="BZ246" s="162" t="s">
        <v>336</v>
      </c>
      <c r="CA246" s="162" t="s">
        <v>336</v>
      </c>
      <c r="CB246" s="164"/>
      <c r="CC246" s="162" t="s">
        <v>336</v>
      </c>
      <c r="CD246" s="162" t="s">
        <v>336</v>
      </c>
      <c r="CE246" s="164"/>
      <c r="CF246" s="162" t="s">
        <v>336</v>
      </c>
      <c r="CG246" s="162" t="s">
        <v>336</v>
      </c>
      <c r="CH246" s="164"/>
      <c r="CI246" s="162" t="s">
        <v>336</v>
      </c>
      <c r="CJ246" s="162" t="s">
        <v>336</v>
      </c>
      <c r="CK246" s="164"/>
      <c r="CL246" s="162" t="s">
        <v>336</v>
      </c>
      <c r="CM246" s="162" t="s">
        <v>336</v>
      </c>
      <c r="CN246" s="164"/>
      <c r="CO246" s="164"/>
      <c r="CP246" s="164"/>
    </row>
    <row r="247" spans="1:160">
      <c r="A247" s="162" t="s">
        <v>326</v>
      </c>
      <c r="B247" s="163">
        <v>3297</v>
      </c>
      <c r="C247" s="162" t="s">
        <v>730</v>
      </c>
      <c r="D247" s="162" t="s">
        <v>452</v>
      </c>
      <c r="E247" s="162" t="s">
        <v>733</v>
      </c>
      <c r="F247" s="162" t="s">
        <v>734</v>
      </c>
      <c r="G247" s="162" t="s">
        <v>330</v>
      </c>
      <c r="H247" s="162" t="s">
        <v>361</v>
      </c>
      <c r="I247" s="163">
        <v>383</v>
      </c>
      <c r="J247" s="163">
        <v>3329.7</v>
      </c>
      <c r="K247" s="163">
        <v>8.69373368146214</v>
      </c>
      <c r="L247" s="162" t="s">
        <v>336</v>
      </c>
      <c r="M247" s="167"/>
      <c r="N247" s="167"/>
      <c r="O247" s="164"/>
      <c r="P247" s="164"/>
      <c r="Q247" s="164"/>
      <c r="R247" s="164"/>
      <c r="S247" s="164"/>
      <c r="T247" s="164"/>
      <c r="U247" s="164"/>
      <c r="V247" s="164"/>
      <c r="W247" s="164"/>
      <c r="X247" s="164"/>
      <c r="Y247" s="167"/>
      <c r="Z247" s="167"/>
      <c r="AA247" s="164"/>
      <c r="AB247" s="164"/>
      <c r="AC247" s="167"/>
      <c r="AD247" s="167"/>
      <c r="AE247" s="167"/>
      <c r="AF247" s="167"/>
      <c r="AG247" s="164"/>
      <c r="AH247" s="164"/>
      <c r="AI247" s="163">
        <v>5.6000000000000001E-2</v>
      </c>
      <c r="AJ247" s="163">
        <v>0.48684908616187983</v>
      </c>
      <c r="AK247" s="274">
        <v>5.6000000000000001E-2</v>
      </c>
      <c r="AL247" s="163">
        <v>0.48684908616187983</v>
      </c>
      <c r="AM247" s="167"/>
      <c r="AN247" s="167"/>
      <c r="AO247" s="164"/>
      <c r="AP247" s="164"/>
      <c r="AQ247" s="163">
        <v>8.0700000000000008E-3</v>
      </c>
      <c r="AR247" s="163">
        <v>7.0158430809399472E-2</v>
      </c>
      <c r="AS247" s="248">
        <v>8.0700000000000008E-3</v>
      </c>
      <c r="AT247" s="248">
        <v>7.0158430809399472E-2</v>
      </c>
      <c r="AU247" s="164"/>
      <c r="AV247" s="164"/>
      <c r="AW247" s="167"/>
      <c r="AX247" s="167"/>
      <c r="AY247" s="164"/>
      <c r="AZ247" s="164"/>
      <c r="BA247" s="167"/>
      <c r="BB247" s="167"/>
      <c r="BC247" s="167"/>
      <c r="BD247" s="167"/>
      <c r="BE247" s="162" t="s">
        <v>342</v>
      </c>
      <c r="BF247" s="162" t="s">
        <v>343</v>
      </c>
      <c r="BG247" s="166">
        <v>37773</v>
      </c>
      <c r="BH247" s="162" t="s">
        <v>334</v>
      </c>
      <c r="BI247" s="162" t="s">
        <v>375</v>
      </c>
      <c r="BJ247" s="166">
        <v>37012</v>
      </c>
      <c r="BK247" s="162" t="s">
        <v>345</v>
      </c>
      <c r="BL247" s="162" t="s">
        <v>346</v>
      </c>
      <c r="BM247" s="167"/>
      <c r="BN247" s="162" t="s">
        <v>336</v>
      </c>
      <c r="BO247" s="162" t="s">
        <v>336</v>
      </c>
      <c r="BP247" s="167"/>
      <c r="BQ247" s="162" t="s">
        <v>336</v>
      </c>
      <c r="BR247" s="162" t="s">
        <v>336</v>
      </c>
      <c r="BS247" s="164"/>
      <c r="BT247" s="162" t="s">
        <v>336</v>
      </c>
      <c r="BU247" s="162" t="s">
        <v>336</v>
      </c>
      <c r="BV247" s="164"/>
      <c r="BW247" s="162" t="s">
        <v>336</v>
      </c>
      <c r="BX247" s="162" t="s">
        <v>336</v>
      </c>
      <c r="BY247" s="164"/>
      <c r="BZ247" s="162" t="s">
        <v>336</v>
      </c>
      <c r="CA247" s="162" t="s">
        <v>336</v>
      </c>
      <c r="CB247" s="164"/>
      <c r="CC247" s="162" t="s">
        <v>336</v>
      </c>
      <c r="CD247" s="162" t="s">
        <v>336</v>
      </c>
      <c r="CE247" s="164"/>
      <c r="CF247" s="162" t="s">
        <v>336</v>
      </c>
      <c r="CG247" s="162" t="s">
        <v>336</v>
      </c>
      <c r="CH247" s="164"/>
      <c r="CI247" s="162" t="s">
        <v>336</v>
      </c>
      <c r="CJ247" s="162" t="s">
        <v>336</v>
      </c>
      <c r="CK247" s="164"/>
      <c r="CL247" s="162" t="s">
        <v>336</v>
      </c>
      <c r="CM247" s="162" t="s">
        <v>336</v>
      </c>
      <c r="CN247" s="164"/>
      <c r="CQ247" s="164"/>
      <c r="CR247" s="164"/>
      <c r="CS247" s="168"/>
      <c r="CT247" s="168"/>
      <c r="CU247" s="164"/>
      <c r="CV247" s="164"/>
      <c r="CW247" s="164"/>
      <c r="CX247" s="164"/>
      <c r="CY247" s="168"/>
      <c r="CZ247" s="168"/>
      <c r="DA247" s="164"/>
      <c r="DB247" s="164"/>
      <c r="DC247" s="164"/>
      <c r="DD247" s="164"/>
      <c r="DE247" s="168"/>
      <c r="DF247" s="168"/>
      <c r="DG247" s="164"/>
      <c r="DH247" s="164"/>
      <c r="DI247" s="164"/>
      <c r="DJ247" s="164"/>
      <c r="DK247" s="164"/>
      <c r="DL247" s="164"/>
      <c r="DM247" s="164"/>
      <c r="DN247" s="164"/>
      <c r="DO247" s="164"/>
      <c r="DP247" s="164"/>
      <c r="DQ247" s="164"/>
      <c r="DR247" s="164"/>
      <c r="DS247" s="164"/>
      <c r="DT247" s="164"/>
      <c r="DU247" s="169"/>
      <c r="DV247" s="169"/>
      <c r="DW247" s="172"/>
      <c r="DX247" s="169"/>
      <c r="DY247" s="169"/>
      <c r="DZ247" s="164"/>
      <c r="EA247" s="169"/>
      <c r="EB247" s="169"/>
      <c r="EC247" s="164"/>
      <c r="ED247" s="169"/>
      <c r="EE247" s="169"/>
      <c r="EF247" s="164"/>
      <c r="EG247" s="169"/>
      <c r="EH247" s="169"/>
      <c r="EI247" s="164"/>
      <c r="EJ247" s="169"/>
      <c r="EK247" s="169"/>
      <c r="EL247" s="164"/>
      <c r="EM247" s="169"/>
      <c r="EN247" s="169"/>
      <c r="EO247" s="164"/>
      <c r="EP247" s="169"/>
      <c r="EQ247" s="169"/>
      <c r="ER247" s="164"/>
      <c r="ES247" s="169"/>
      <c r="ET247" s="169"/>
      <c r="EU247" s="164"/>
      <c r="EV247" s="169"/>
      <c r="EW247" s="169"/>
      <c r="EX247" s="164"/>
      <c r="EY247" s="169"/>
      <c r="EZ247" s="169"/>
      <c r="FA247" s="164"/>
      <c r="FB247" s="169"/>
      <c r="FC247" s="169"/>
      <c r="FD247" s="164"/>
    </row>
    <row r="248" spans="1:160">
      <c r="A248" s="162" t="s">
        <v>326</v>
      </c>
      <c r="B248" s="163">
        <v>3948</v>
      </c>
      <c r="C248" s="162" t="s">
        <v>213</v>
      </c>
      <c r="D248" s="162" t="s">
        <v>391</v>
      </c>
      <c r="E248" s="162" t="s">
        <v>447</v>
      </c>
      <c r="F248" s="162" t="s">
        <v>329</v>
      </c>
      <c r="G248" s="162" t="s">
        <v>330</v>
      </c>
      <c r="H248" s="162" t="s">
        <v>393</v>
      </c>
      <c r="I248" s="163">
        <v>816.3</v>
      </c>
      <c r="J248" s="163">
        <v>7020</v>
      </c>
      <c r="K248" s="163">
        <v>8.5997794928335178</v>
      </c>
      <c r="L248" s="162" t="s">
        <v>333</v>
      </c>
      <c r="M248" s="165">
        <v>7.5256738528541423E-2</v>
      </c>
      <c r="N248" s="165">
        <v>6.5234467221858281E-3</v>
      </c>
      <c r="O248" s="164"/>
      <c r="P248" s="164"/>
      <c r="Q248" s="164"/>
      <c r="R248" s="164"/>
      <c r="S248" s="164"/>
      <c r="T248" s="164"/>
      <c r="U248" s="164"/>
      <c r="V248" s="164"/>
      <c r="W248" s="164"/>
      <c r="X248" s="164"/>
      <c r="Y248" s="165">
        <v>2.0399999999999997E-4</v>
      </c>
      <c r="Z248" s="165">
        <v>1.7543550165380374E-3</v>
      </c>
      <c r="AA248" s="164"/>
      <c r="AB248" s="164"/>
      <c r="AC248" s="165">
        <v>2.0399999999999997E-4</v>
      </c>
      <c r="AD248" s="165">
        <v>1.7543550165380374E-3</v>
      </c>
      <c r="AE248" s="165">
        <v>1.2260418741654259E-2</v>
      </c>
      <c r="AF248" s="165">
        <v>0.10543689766803002</v>
      </c>
      <c r="AG248" s="164"/>
      <c r="AH248" s="164"/>
      <c r="AI248" s="167"/>
      <c r="AJ248" s="167"/>
      <c r="AK248" s="274">
        <v>1.2260418741654259E-2</v>
      </c>
      <c r="AL248" s="163">
        <v>0.10543689766803002</v>
      </c>
      <c r="AM248" s="165">
        <v>8.1736124944361711E-3</v>
      </c>
      <c r="AN248" s="165">
        <v>7.0291265112019996E-2</v>
      </c>
      <c r="AO248" s="164"/>
      <c r="AP248" s="164"/>
      <c r="AQ248" s="167"/>
      <c r="AR248" s="167"/>
      <c r="AS248" s="248">
        <v>8.1736124944361711E-3</v>
      </c>
      <c r="AT248" s="248">
        <v>7.0291265112019996E-2</v>
      </c>
      <c r="AU248" s="165">
        <v>7.506666666666667E-2</v>
      </c>
      <c r="AV248" s="165">
        <v>0.64555678059536947</v>
      </c>
      <c r="AW248" s="164"/>
      <c r="AX248" s="164"/>
      <c r="AY248" s="164"/>
      <c r="AZ248" s="164"/>
      <c r="BA248" s="164"/>
      <c r="BB248" s="164"/>
      <c r="BC248" s="165">
        <v>7.506666666666667E-2</v>
      </c>
      <c r="BD248" s="165">
        <v>0.64555678059536947</v>
      </c>
      <c r="BE248" s="162" t="s">
        <v>342</v>
      </c>
      <c r="BF248" s="162" t="s">
        <v>343</v>
      </c>
      <c r="BG248" s="166">
        <v>39083</v>
      </c>
      <c r="BH248" s="162" t="s">
        <v>334</v>
      </c>
      <c r="BI248" s="162" t="s">
        <v>358</v>
      </c>
      <c r="BJ248" s="166">
        <v>28703</v>
      </c>
      <c r="BK248" s="162" t="s">
        <v>345</v>
      </c>
      <c r="BL248" s="162" t="s">
        <v>429</v>
      </c>
      <c r="BM248" s="172">
        <v>39083</v>
      </c>
      <c r="BN248" s="162" t="s">
        <v>336</v>
      </c>
      <c r="BO248" s="162" t="s">
        <v>336</v>
      </c>
      <c r="BP248" s="164"/>
      <c r="BQ248" s="162" t="s">
        <v>336</v>
      </c>
      <c r="BR248" s="162" t="s">
        <v>336</v>
      </c>
      <c r="BS248" s="164"/>
      <c r="BT248" s="162" t="s">
        <v>336</v>
      </c>
      <c r="BU248" s="162" t="s">
        <v>336</v>
      </c>
      <c r="BV248" s="164"/>
      <c r="BW248" s="162" t="s">
        <v>336</v>
      </c>
      <c r="BX248" s="162" t="s">
        <v>336</v>
      </c>
      <c r="BY248" s="164"/>
      <c r="BZ248" s="162" t="s">
        <v>336</v>
      </c>
      <c r="CA248" s="162" t="s">
        <v>336</v>
      </c>
      <c r="CB248" s="164"/>
      <c r="CC248" s="162" t="s">
        <v>336</v>
      </c>
      <c r="CD248" s="162" t="s">
        <v>336</v>
      </c>
      <c r="CE248" s="164"/>
      <c r="CF248" s="162" t="s">
        <v>336</v>
      </c>
      <c r="CG248" s="162" t="s">
        <v>336</v>
      </c>
      <c r="CH248" s="164"/>
      <c r="CI248" s="162" t="s">
        <v>336</v>
      </c>
      <c r="CJ248" s="162" t="s">
        <v>336</v>
      </c>
      <c r="CK248" s="164"/>
      <c r="CL248" s="162" t="s">
        <v>336</v>
      </c>
      <c r="CM248" s="162" t="s">
        <v>336</v>
      </c>
      <c r="CN248" s="164"/>
      <c r="CQ248" s="164"/>
      <c r="CR248" s="164"/>
      <c r="CS248" s="170"/>
      <c r="CT248" s="170"/>
      <c r="CU248" s="164"/>
      <c r="CV248" s="164"/>
      <c r="CW248" s="164"/>
      <c r="CX248" s="164"/>
      <c r="CY248" s="170"/>
      <c r="CZ248" s="170"/>
      <c r="DA248" s="164"/>
      <c r="DB248" s="164"/>
      <c r="DC248" s="164"/>
      <c r="DD248" s="164"/>
      <c r="DE248" s="170"/>
      <c r="DF248" s="170"/>
      <c r="DG248" s="164"/>
      <c r="DH248" s="164"/>
      <c r="DI248" s="164"/>
      <c r="DJ248" s="164"/>
      <c r="DK248" s="164"/>
      <c r="DL248" s="164"/>
      <c r="DM248" s="164"/>
      <c r="DN248" s="164"/>
      <c r="DO248" s="164"/>
      <c r="DP248" s="164"/>
      <c r="DQ248" s="164"/>
      <c r="DR248" s="164"/>
      <c r="DS248" s="164"/>
      <c r="DT248" s="164"/>
      <c r="DU248" s="169"/>
      <c r="DV248" s="169"/>
      <c r="DW248" s="170"/>
      <c r="DX248" s="169"/>
      <c r="DY248" s="169"/>
      <c r="DZ248" s="164"/>
      <c r="EA248" s="169"/>
      <c r="EB248" s="169"/>
      <c r="EC248" s="164"/>
      <c r="ED248" s="169"/>
      <c r="EE248" s="169"/>
      <c r="EF248" s="164"/>
      <c r="EG248" s="169"/>
      <c r="EH248" s="169"/>
      <c r="EI248" s="164"/>
      <c r="EJ248" s="169"/>
      <c r="EK248" s="169"/>
      <c r="EL248" s="164"/>
      <c r="EM248" s="169"/>
      <c r="EN248" s="169"/>
      <c r="EO248" s="164"/>
      <c r="EP248" s="169"/>
      <c r="EQ248" s="169"/>
      <c r="ER248" s="164"/>
      <c r="ES248" s="169"/>
      <c r="ET248" s="169"/>
      <c r="EU248" s="164"/>
      <c r="EV248" s="169"/>
      <c r="EW248" s="169"/>
      <c r="EX248" s="164"/>
      <c r="EY248" s="169"/>
      <c r="EZ248" s="169"/>
      <c r="FA248" s="164"/>
      <c r="FB248" s="169"/>
      <c r="FC248" s="169"/>
      <c r="FD248" s="164"/>
    </row>
    <row r="249" spans="1:160">
      <c r="A249" s="162" t="s">
        <v>326</v>
      </c>
      <c r="B249" s="163">
        <v>492</v>
      </c>
      <c r="C249" s="162" t="s">
        <v>723</v>
      </c>
      <c r="D249" s="162" t="s">
        <v>454</v>
      </c>
      <c r="E249" s="162" t="s">
        <v>736</v>
      </c>
      <c r="F249" s="162" t="s">
        <v>385</v>
      </c>
      <c r="G249" s="162" t="s">
        <v>330</v>
      </c>
      <c r="H249" s="162" t="s">
        <v>331</v>
      </c>
      <c r="I249" s="163">
        <v>141</v>
      </c>
      <c r="J249" s="163">
        <v>1475</v>
      </c>
      <c r="K249" s="163">
        <v>10.460992907801419</v>
      </c>
      <c r="L249" s="162" t="s">
        <v>503</v>
      </c>
      <c r="M249" s="167"/>
      <c r="N249" s="167"/>
      <c r="O249" s="164"/>
      <c r="P249" s="164"/>
      <c r="Q249" s="164"/>
      <c r="R249" s="164"/>
      <c r="S249" s="164"/>
      <c r="T249" s="164"/>
      <c r="U249" s="164"/>
      <c r="V249" s="164"/>
      <c r="W249" s="164"/>
      <c r="X249" s="164"/>
      <c r="Y249" s="167"/>
      <c r="Z249" s="167"/>
      <c r="AA249" s="164"/>
      <c r="AB249" s="164"/>
      <c r="AC249" s="167"/>
      <c r="AD249" s="167"/>
      <c r="AE249" s="167"/>
      <c r="AF249" s="167"/>
      <c r="AG249" s="164"/>
      <c r="AH249" s="164"/>
      <c r="AI249" s="165">
        <v>1.4666666666666667E-3</v>
      </c>
      <c r="AJ249" s="165">
        <v>1.5342789598108747E-2</v>
      </c>
      <c r="AK249" s="274">
        <v>1.4666666666666667E-3</v>
      </c>
      <c r="AL249" s="163">
        <v>1.5342789598108747E-2</v>
      </c>
      <c r="AM249" s="167"/>
      <c r="AN249" s="167"/>
      <c r="AO249" s="164"/>
      <c r="AP249" s="164"/>
      <c r="AQ249" s="165">
        <v>8.7500000000000008E-3</v>
      </c>
      <c r="AR249" s="165">
        <v>9.1533687943262429E-2</v>
      </c>
      <c r="AS249" s="248">
        <v>8.7500000000000008E-3</v>
      </c>
      <c r="AT249" s="248">
        <v>9.1533687943262429E-2</v>
      </c>
      <c r="AU249" s="167"/>
      <c r="AV249" s="167"/>
      <c r="AW249" s="164"/>
      <c r="AX249" s="164"/>
      <c r="AY249" s="164"/>
      <c r="AZ249" s="164"/>
      <c r="BA249" s="164"/>
      <c r="BB249" s="164"/>
      <c r="BC249" s="167"/>
      <c r="BD249" s="167"/>
      <c r="BE249" s="162" t="s">
        <v>334</v>
      </c>
      <c r="BF249" s="162" t="s">
        <v>353</v>
      </c>
      <c r="BG249" s="166">
        <v>34274</v>
      </c>
      <c r="BH249" s="162" t="s">
        <v>336</v>
      </c>
      <c r="BI249" s="162" t="s">
        <v>336</v>
      </c>
      <c r="BJ249" s="167"/>
      <c r="BK249" s="162" t="s">
        <v>336</v>
      </c>
      <c r="BL249" s="162" t="s">
        <v>336</v>
      </c>
      <c r="BM249" s="167"/>
      <c r="BN249" s="162" t="s">
        <v>336</v>
      </c>
      <c r="BO249" s="162" t="s">
        <v>336</v>
      </c>
      <c r="BP249" s="167"/>
      <c r="BQ249" s="162" t="s">
        <v>336</v>
      </c>
      <c r="BR249" s="162" t="s">
        <v>336</v>
      </c>
      <c r="BS249" s="164"/>
      <c r="BT249" s="162" t="s">
        <v>336</v>
      </c>
      <c r="BU249" s="162" t="s">
        <v>336</v>
      </c>
      <c r="BV249" s="164"/>
      <c r="BW249" s="162" t="s">
        <v>336</v>
      </c>
      <c r="BX249" s="162" t="s">
        <v>336</v>
      </c>
      <c r="BY249" s="164"/>
      <c r="BZ249" s="162" t="s">
        <v>336</v>
      </c>
      <c r="CA249" s="162" t="s">
        <v>336</v>
      </c>
      <c r="CB249" s="164"/>
      <c r="CC249" s="162" t="s">
        <v>336</v>
      </c>
      <c r="CD249" s="162" t="s">
        <v>336</v>
      </c>
      <c r="CE249" s="164"/>
      <c r="CF249" s="162" t="s">
        <v>336</v>
      </c>
      <c r="CG249" s="162" t="s">
        <v>336</v>
      </c>
      <c r="CH249" s="164"/>
      <c r="CI249" s="162" t="s">
        <v>336</v>
      </c>
      <c r="CJ249" s="162" t="s">
        <v>336</v>
      </c>
      <c r="CK249" s="164"/>
      <c r="CL249" s="162" t="s">
        <v>336</v>
      </c>
      <c r="CM249" s="162" t="s">
        <v>336</v>
      </c>
      <c r="CN249" s="164"/>
    </row>
    <row r="250" spans="1:160">
      <c r="A250" s="162" t="s">
        <v>326</v>
      </c>
      <c r="B250" s="163">
        <v>54144</v>
      </c>
      <c r="C250" s="162" t="s">
        <v>628</v>
      </c>
      <c r="D250" s="162" t="s">
        <v>399</v>
      </c>
      <c r="E250" s="162" t="s">
        <v>629</v>
      </c>
      <c r="F250" s="162" t="s">
        <v>630</v>
      </c>
      <c r="G250" s="162" t="s">
        <v>356</v>
      </c>
      <c r="H250" s="162" t="s">
        <v>356</v>
      </c>
      <c r="I250" s="163">
        <v>36</v>
      </c>
      <c r="J250" s="163">
        <v>450</v>
      </c>
      <c r="K250" s="163">
        <v>12.5</v>
      </c>
      <c r="L250" s="162" t="s">
        <v>631</v>
      </c>
      <c r="M250" s="163">
        <v>5.7012762748879897E-2</v>
      </c>
      <c r="N250" s="163">
        <v>1.9093746344123582E-2</v>
      </c>
      <c r="O250" s="164"/>
      <c r="P250" s="164"/>
      <c r="Q250" s="164"/>
      <c r="R250" s="164"/>
      <c r="S250" s="164"/>
      <c r="T250" s="164"/>
      <c r="U250" s="164"/>
      <c r="V250" s="164"/>
      <c r="W250" s="164"/>
      <c r="X250" s="164"/>
      <c r="Y250" s="163">
        <v>2.5333333333333333E-4</v>
      </c>
      <c r="Z250" s="163">
        <v>3.1666666666666666E-3</v>
      </c>
      <c r="AA250" s="164"/>
      <c r="AB250" s="164"/>
      <c r="AC250" s="163">
        <v>2.5333333333333333E-4</v>
      </c>
      <c r="AD250" s="163">
        <v>3.1666666666666666E-3</v>
      </c>
      <c r="AE250" s="163">
        <v>2.6880262790104855E-2</v>
      </c>
      <c r="AF250" s="163">
        <v>0.3360032848763107</v>
      </c>
      <c r="AG250" s="164"/>
      <c r="AH250" s="164"/>
      <c r="AI250" s="164"/>
      <c r="AJ250" s="164"/>
      <c r="AK250" s="274">
        <v>2.6880262790104855E-2</v>
      </c>
      <c r="AL250" s="163">
        <v>0.3360032848763107</v>
      </c>
      <c r="AM250" s="163">
        <v>1.1997931935878925E-2</v>
      </c>
      <c r="AN250" s="163">
        <v>0.14997414919848656</v>
      </c>
      <c r="AO250" s="164"/>
      <c r="AP250" s="164"/>
      <c r="AQ250" s="164"/>
      <c r="AR250" s="164"/>
      <c r="AS250" s="248">
        <v>1.1997931935878925E-2</v>
      </c>
      <c r="AT250" s="248">
        <v>0.14997414919848656</v>
      </c>
      <c r="AU250" s="164"/>
      <c r="AV250" s="164"/>
      <c r="AW250" s="163">
        <v>0.57840271237535623</v>
      </c>
      <c r="AX250" s="163">
        <v>7.2300339046919531</v>
      </c>
      <c r="AY250" s="164"/>
      <c r="AZ250" s="164"/>
      <c r="BA250" s="165">
        <v>0.66</v>
      </c>
      <c r="BB250" s="165">
        <v>8.25</v>
      </c>
      <c r="BC250" s="163">
        <v>0.57840271237535623</v>
      </c>
      <c r="BD250" s="163">
        <v>7.2300339046919531</v>
      </c>
      <c r="BE250" s="162" t="s">
        <v>342</v>
      </c>
      <c r="BF250" s="162" t="s">
        <v>357</v>
      </c>
      <c r="BG250" s="166">
        <v>37469</v>
      </c>
      <c r="BH250" s="162" t="s">
        <v>334</v>
      </c>
      <c r="BI250" s="162" t="s">
        <v>362</v>
      </c>
      <c r="BJ250" s="172">
        <v>33909</v>
      </c>
      <c r="BK250" s="162" t="s">
        <v>336</v>
      </c>
      <c r="BL250" s="162" t="s">
        <v>336</v>
      </c>
      <c r="BM250" s="164"/>
      <c r="BN250" s="162" t="s">
        <v>336</v>
      </c>
      <c r="BO250" s="162" t="s">
        <v>336</v>
      </c>
      <c r="BP250" s="164"/>
      <c r="BQ250" s="162" t="s">
        <v>336</v>
      </c>
      <c r="BR250" s="162" t="s">
        <v>336</v>
      </c>
      <c r="BS250" s="164"/>
      <c r="BT250" s="162" t="s">
        <v>336</v>
      </c>
      <c r="BU250" s="162" t="s">
        <v>336</v>
      </c>
      <c r="BV250" s="164"/>
      <c r="BW250" s="162" t="s">
        <v>336</v>
      </c>
      <c r="BX250" s="162" t="s">
        <v>336</v>
      </c>
      <c r="BY250" s="164"/>
      <c r="BZ250" s="162" t="s">
        <v>336</v>
      </c>
      <c r="CA250" s="162" t="s">
        <v>336</v>
      </c>
      <c r="CB250" s="164"/>
      <c r="CC250" s="162" t="s">
        <v>336</v>
      </c>
      <c r="CD250" s="162" t="s">
        <v>336</v>
      </c>
      <c r="CE250" s="164"/>
      <c r="CF250" s="162" t="s">
        <v>336</v>
      </c>
      <c r="CG250" s="162" t="s">
        <v>336</v>
      </c>
      <c r="CH250" s="164"/>
      <c r="CI250" s="162" t="s">
        <v>336</v>
      </c>
      <c r="CJ250" s="162" t="s">
        <v>336</v>
      </c>
      <c r="CK250" s="164"/>
      <c r="CL250" s="162" t="s">
        <v>336</v>
      </c>
      <c r="CM250" s="162" t="s">
        <v>336</v>
      </c>
      <c r="CN250" s="164"/>
      <c r="CQ250" s="164"/>
      <c r="CR250" s="164"/>
      <c r="CS250" s="170"/>
      <c r="CT250" s="170"/>
      <c r="CU250" s="164"/>
      <c r="CV250" s="164"/>
      <c r="CW250" s="164"/>
      <c r="CX250" s="164"/>
      <c r="CY250" s="170"/>
      <c r="CZ250" s="170"/>
      <c r="DA250" s="164"/>
      <c r="DB250" s="164"/>
      <c r="DC250" s="164"/>
      <c r="DD250" s="164"/>
      <c r="DE250" s="170"/>
      <c r="DF250" s="170"/>
      <c r="DG250" s="164"/>
      <c r="DH250" s="164"/>
      <c r="DI250" s="165"/>
      <c r="DJ250" s="165"/>
      <c r="DK250" s="164"/>
      <c r="DL250" s="164"/>
      <c r="DM250" s="164"/>
      <c r="DN250" s="164"/>
      <c r="DO250" s="164"/>
      <c r="DP250" s="164"/>
      <c r="DQ250" s="164"/>
      <c r="DR250" s="164"/>
      <c r="DS250" s="164"/>
      <c r="DT250" s="164"/>
      <c r="DU250" s="169"/>
      <c r="DV250" s="169"/>
      <c r="DW250" s="170"/>
      <c r="DX250" s="169"/>
      <c r="DY250" s="169"/>
      <c r="DZ250" s="164"/>
      <c r="EA250" s="169"/>
      <c r="EB250" s="169"/>
      <c r="EC250" s="164"/>
      <c r="ED250" s="169"/>
      <c r="EE250" s="169"/>
      <c r="EF250" s="164"/>
      <c r="EG250" s="169"/>
      <c r="EH250" s="169"/>
      <c r="EI250" s="164"/>
      <c r="EJ250" s="169"/>
      <c r="EK250" s="169"/>
      <c r="EL250" s="164"/>
      <c r="EM250" s="169"/>
      <c r="EN250" s="169"/>
      <c r="EO250" s="164"/>
      <c r="EP250" s="169"/>
      <c r="EQ250" s="169"/>
      <c r="ER250" s="164"/>
      <c r="ES250" s="169"/>
      <c r="ET250" s="169"/>
      <c r="EU250" s="164"/>
      <c r="EV250" s="169"/>
      <c r="EW250" s="169"/>
      <c r="EX250" s="164"/>
      <c r="EY250" s="169"/>
      <c r="EZ250" s="169"/>
      <c r="FA250" s="164"/>
      <c r="FB250" s="169"/>
      <c r="FC250" s="169"/>
      <c r="FD250" s="164"/>
    </row>
    <row r="251" spans="1:160">
      <c r="A251" s="162" t="s">
        <v>326</v>
      </c>
      <c r="B251" s="163">
        <v>3152</v>
      </c>
      <c r="C251" s="162" t="s">
        <v>688</v>
      </c>
      <c r="D251" s="162" t="s">
        <v>399</v>
      </c>
      <c r="E251" s="162" t="s">
        <v>689</v>
      </c>
      <c r="F251" s="162" t="s">
        <v>386</v>
      </c>
      <c r="G251" s="162" t="s">
        <v>330</v>
      </c>
      <c r="H251" s="162" t="s">
        <v>331</v>
      </c>
      <c r="I251" s="163">
        <v>128</v>
      </c>
      <c r="J251" s="163">
        <v>1360</v>
      </c>
      <c r="K251" s="163">
        <v>10.625</v>
      </c>
      <c r="L251" s="162" t="s">
        <v>333</v>
      </c>
      <c r="M251" s="163">
        <v>5.5138158768089592E-2</v>
      </c>
      <c r="N251" s="163">
        <v>5.3129853813138435E-3</v>
      </c>
      <c r="O251" s="164"/>
      <c r="P251" s="164"/>
      <c r="Q251" s="164"/>
      <c r="R251" s="164"/>
      <c r="S251" s="164"/>
      <c r="T251" s="164"/>
      <c r="U251" s="164"/>
      <c r="V251" s="164"/>
      <c r="W251" s="164"/>
      <c r="X251" s="164"/>
      <c r="Y251" s="163">
        <v>9.3333333333333332E-4</v>
      </c>
      <c r="Z251" s="163">
        <v>9.9166666666666674E-3</v>
      </c>
      <c r="AA251" s="164"/>
      <c r="AB251" s="164"/>
      <c r="AC251" s="163">
        <v>9.3333333333333332E-4</v>
      </c>
      <c r="AD251" s="163">
        <v>9.9166666666666674E-3</v>
      </c>
      <c r="AE251" s="167"/>
      <c r="AF251" s="167"/>
      <c r="AG251" s="165">
        <v>5.1666666666666666E-2</v>
      </c>
      <c r="AH251" s="165">
        <v>0.54895833333333333</v>
      </c>
      <c r="AI251" s="164"/>
      <c r="AJ251" s="164"/>
      <c r="AK251" s="274">
        <v>5.1666666666666666E-2</v>
      </c>
      <c r="AL251" s="163">
        <v>0.54895833333333333</v>
      </c>
      <c r="AM251" s="167"/>
      <c r="AN251" s="167"/>
      <c r="AO251" s="165">
        <v>1.4E-2</v>
      </c>
      <c r="AP251" s="165">
        <v>0.14874999999999999</v>
      </c>
      <c r="AQ251" s="164"/>
      <c r="AR251" s="164"/>
      <c r="AS251" s="248">
        <v>1.4E-2</v>
      </c>
      <c r="AT251" s="248">
        <v>0.14874999999999999</v>
      </c>
      <c r="AU251" s="163">
        <v>3.0538666666666665</v>
      </c>
      <c r="AV251" s="163">
        <v>32.447333333333333</v>
      </c>
      <c r="AW251" s="164"/>
      <c r="AX251" s="164"/>
      <c r="AY251" s="164"/>
      <c r="AZ251" s="164"/>
      <c r="BA251" s="164"/>
      <c r="BB251" s="164"/>
      <c r="BC251" s="163">
        <v>3.0538666666666665</v>
      </c>
      <c r="BD251" s="163">
        <v>32.447333333333333</v>
      </c>
      <c r="BE251" s="162" t="s">
        <v>364</v>
      </c>
      <c r="BF251" s="162" t="s">
        <v>690</v>
      </c>
      <c r="BG251" s="166">
        <v>29373</v>
      </c>
      <c r="BH251" s="162" t="s">
        <v>334</v>
      </c>
      <c r="BI251" s="162" t="s">
        <v>344</v>
      </c>
      <c r="BJ251" s="166">
        <v>25720</v>
      </c>
      <c r="BK251" s="162" t="s">
        <v>336</v>
      </c>
      <c r="BL251" s="162" t="s">
        <v>336</v>
      </c>
      <c r="BM251" s="164"/>
      <c r="BN251" s="162" t="s">
        <v>336</v>
      </c>
      <c r="BO251" s="162" t="s">
        <v>336</v>
      </c>
      <c r="BP251" s="164"/>
      <c r="BQ251" s="162" t="s">
        <v>336</v>
      </c>
      <c r="BR251" s="162" t="s">
        <v>336</v>
      </c>
      <c r="BS251" s="164"/>
      <c r="BT251" s="162" t="s">
        <v>336</v>
      </c>
      <c r="BU251" s="162" t="s">
        <v>336</v>
      </c>
      <c r="BV251" s="164"/>
      <c r="BW251" s="162" t="s">
        <v>336</v>
      </c>
      <c r="BX251" s="162" t="s">
        <v>336</v>
      </c>
      <c r="BY251" s="164"/>
      <c r="BZ251" s="162" t="s">
        <v>336</v>
      </c>
      <c r="CA251" s="162" t="s">
        <v>336</v>
      </c>
      <c r="CB251" s="164"/>
      <c r="CC251" s="162" t="s">
        <v>336</v>
      </c>
      <c r="CD251" s="162" t="s">
        <v>336</v>
      </c>
      <c r="CE251" s="164"/>
      <c r="CF251" s="162" t="s">
        <v>336</v>
      </c>
      <c r="CG251" s="162" t="s">
        <v>336</v>
      </c>
      <c r="CH251" s="164"/>
      <c r="CI251" s="162" t="s">
        <v>336</v>
      </c>
      <c r="CJ251" s="162" t="s">
        <v>336</v>
      </c>
      <c r="CK251" s="164"/>
      <c r="CL251" s="162" t="s">
        <v>336</v>
      </c>
      <c r="CM251" s="162" t="s">
        <v>336</v>
      </c>
      <c r="CN251" s="164"/>
    </row>
    <row r="252" spans="1:160">
      <c r="A252" s="162" t="s">
        <v>326</v>
      </c>
      <c r="B252" s="163">
        <v>2732</v>
      </c>
      <c r="C252" s="162" t="s">
        <v>687</v>
      </c>
      <c r="D252" s="162" t="s">
        <v>404</v>
      </c>
      <c r="E252" s="162" t="s">
        <v>385</v>
      </c>
      <c r="F252" s="162" t="s">
        <v>385</v>
      </c>
      <c r="G252" s="162" t="s">
        <v>330</v>
      </c>
      <c r="H252" s="162" t="s">
        <v>350</v>
      </c>
      <c r="I252" s="163">
        <v>99.5</v>
      </c>
      <c r="J252" s="163">
        <v>1059</v>
      </c>
      <c r="K252" s="163">
        <v>10.643216080402009</v>
      </c>
      <c r="L252" s="162" t="s">
        <v>333</v>
      </c>
      <c r="M252" s="165">
        <v>6.7396165672277034E-2</v>
      </c>
      <c r="N252" s="165">
        <v>6.144574251540069E-3</v>
      </c>
      <c r="O252" s="164"/>
      <c r="P252" s="164"/>
      <c r="Q252" s="164"/>
      <c r="R252" s="164"/>
      <c r="S252" s="164"/>
      <c r="T252" s="164"/>
      <c r="U252" s="164"/>
      <c r="V252" s="164"/>
      <c r="W252" s="164"/>
      <c r="X252" s="164"/>
      <c r="Y252" s="165">
        <v>5.549919614247056E-6</v>
      </c>
      <c r="Z252" s="165">
        <v>5.9068993683292785E-5</v>
      </c>
      <c r="AA252" s="164"/>
      <c r="AB252" s="164"/>
      <c r="AC252" s="165">
        <v>5.549919614247056E-6</v>
      </c>
      <c r="AD252" s="165">
        <v>5.9068993683292785E-5</v>
      </c>
      <c r="AE252" s="165">
        <v>0.1438505690399815</v>
      </c>
      <c r="AF252" s="165">
        <v>1.5310326895813104</v>
      </c>
      <c r="AG252" s="164"/>
      <c r="AH252" s="164"/>
      <c r="AI252" s="164"/>
      <c r="AJ252" s="164"/>
      <c r="AK252" s="273">
        <v>0.1438505690399815</v>
      </c>
      <c r="AL252" s="165">
        <v>1.5310326895813104</v>
      </c>
      <c r="AM252" s="165">
        <v>1.4787438034722619E-2</v>
      </c>
      <c r="AN252" s="165">
        <v>0.15738589827910807</v>
      </c>
      <c r="AO252" s="164"/>
      <c r="AP252" s="164"/>
      <c r="AQ252" s="164"/>
      <c r="AR252" s="164"/>
      <c r="AS252" s="247">
        <v>1.4787438034722619E-2</v>
      </c>
      <c r="AT252" s="247">
        <v>0.15738589827910807</v>
      </c>
      <c r="AU252" s="164"/>
      <c r="AV252" s="164"/>
      <c r="AW252" s="165">
        <v>2.8632800542083552</v>
      </c>
      <c r="AX252" s="165">
        <v>30.474508315644702</v>
      </c>
      <c r="AY252" s="164"/>
      <c r="AZ252" s="164"/>
      <c r="BA252" s="167"/>
      <c r="BB252" s="167"/>
      <c r="BC252" s="163">
        <v>2.8632800542083552</v>
      </c>
      <c r="BD252" s="163">
        <v>30.474508315644702</v>
      </c>
      <c r="BE252" s="162" t="s">
        <v>342</v>
      </c>
      <c r="BF252" s="162" t="s">
        <v>357</v>
      </c>
      <c r="BG252" s="172">
        <v>39114</v>
      </c>
      <c r="BH252" s="162" t="s">
        <v>334</v>
      </c>
      <c r="BI252" s="162" t="s">
        <v>387</v>
      </c>
      <c r="BJ252" s="172">
        <v>34700</v>
      </c>
      <c r="BK252" s="162" t="s">
        <v>336</v>
      </c>
      <c r="BL252" s="162" t="s">
        <v>336</v>
      </c>
      <c r="BM252" s="167"/>
      <c r="BN252" s="162" t="s">
        <v>336</v>
      </c>
      <c r="BO252" s="162" t="s">
        <v>336</v>
      </c>
      <c r="BP252" s="167"/>
      <c r="BQ252" s="162" t="s">
        <v>336</v>
      </c>
      <c r="BR252" s="162" t="s">
        <v>336</v>
      </c>
      <c r="BS252" s="164"/>
      <c r="BT252" s="162" t="s">
        <v>336</v>
      </c>
      <c r="BU252" s="162" t="s">
        <v>336</v>
      </c>
      <c r="BV252" s="164"/>
      <c r="BW252" s="162" t="s">
        <v>336</v>
      </c>
      <c r="BX252" s="162" t="s">
        <v>336</v>
      </c>
      <c r="BY252" s="164"/>
      <c r="BZ252" s="162" t="s">
        <v>336</v>
      </c>
      <c r="CA252" s="162" t="s">
        <v>336</v>
      </c>
      <c r="CB252" s="164"/>
      <c r="CC252" s="162" t="s">
        <v>336</v>
      </c>
      <c r="CD252" s="162" t="s">
        <v>336</v>
      </c>
      <c r="CE252" s="164"/>
      <c r="CF252" s="162" t="s">
        <v>336</v>
      </c>
      <c r="CG252" s="162" t="s">
        <v>336</v>
      </c>
      <c r="CH252" s="164"/>
      <c r="CI252" s="162" t="s">
        <v>336</v>
      </c>
      <c r="CJ252" s="162" t="s">
        <v>336</v>
      </c>
      <c r="CK252" s="164"/>
      <c r="CL252" s="162" t="s">
        <v>336</v>
      </c>
      <c r="CM252" s="162" t="s">
        <v>336</v>
      </c>
      <c r="CN252" s="164"/>
    </row>
    <row r="253" spans="1:160">
      <c r="A253" s="162" t="s">
        <v>326</v>
      </c>
      <c r="B253" s="163">
        <v>3152</v>
      </c>
      <c r="C253" s="162" t="s">
        <v>688</v>
      </c>
      <c r="D253" s="162" t="s">
        <v>399</v>
      </c>
      <c r="E253" s="162" t="s">
        <v>737</v>
      </c>
      <c r="F253" s="162" t="s">
        <v>84</v>
      </c>
      <c r="G253" s="162" t="s">
        <v>330</v>
      </c>
      <c r="H253" s="162" t="s">
        <v>738</v>
      </c>
      <c r="I253" s="163">
        <v>40</v>
      </c>
      <c r="J253" s="163">
        <v>525</v>
      </c>
      <c r="K253" s="163">
        <v>13.125</v>
      </c>
      <c r="L253" s="162" t="s">
        <v>332</v>
      </c>
      <c r="M253" s="167"/>
      <c r="N253" s="167"/>
      <c r="O253" s="164"/>
      <c r="P253" s="164"/>
      <c r="Q253" s="164"/>
      <c r="R253" s="164"/>
      <c r="S253" s="164"/>
      <c r="T253" s="164"/>
      <c r="U253" s="164"/>
      <c r="V253" s="164"/>
      <c r="W253" s="164"/>
      <c r="X253" s="164"/>
      <c r="Y253" s="167"/>
      <c r="Z253" s="167"/>
      <c r="AA253" s="164"/>
      <c r="AB253" s="164"/>
      <c r="AC253" s="167"/>
      <c r="AD253" s="167"/>
      <c r="AE253" s="167"/>
      <c r="AF253" s="167"/>
      <c r="AG253" s="164"/>
      <c r="AH253" s="164"/>
      <c r="AI253" s="165">
        <v>2.7666858638658545E-2</v>
      </c>
      <c r="AJ253" s="165">
        <v>0.36312751963239343</v>
      </c>
      <c r="AK253" s="274">
        <v>2.7666858638658545E-2</v>
      </c>
      <c r="AL253" s="163">
        <v>0.36312751963239343</v>
      </c>
      <c r="AM253" s="167"/>
      <c r="AN253" s="167"/>
      <c r="AO253" s="164"/>
      <c r="AP253" s="164"/>
      <c r="AQ253" s="165">
        <v>1.5004934417145793E-2</v>
      </c>
      <c r="AR253" s="165">
        <v>0.19693976422503853</v>
      </c>
      <c r="AS253" s="248">
        <v>1.5004934417145793E-2</v>
      </c>
      <c r="AT253" s="248">
        <v>0.19693976422503853</v>
      </c>
      <c r="AU253" s="167"/>
      <c r="AV253" s="167"/>
      <c r="AW253" s="164"/>
      <c r="AX253" s="164"/>
      <c r="AY253" s="164"/>
      <c r="AZ253" s="164"/>
      <c r="BA253" s="164"/>
      <c r="BB253" s="164"/>
      <c r="BC253" s="167"/>
      <c r="BD253" s="167"/>
      <c r="BE253" s="162" t="s">
        <v>334</v>
      </c>
      <c r="BF253" s="162" t="s">
        <v>353</v>
      </c>
      <c r="BG253" s="166">
        <v>25720</v>
      </c>
      <c r="BH253" s="162" t="s">
        <v>336</v>
      </c>
      <c r="BI253" s="162" t="s">
        <v>336</v>
      </c>
      <c r="BJ253" s="167"/>
      <c r="BK253" s="162" t="s">
        <v>336</v>
      </c>
      <c r="BL253" s="162" t="s">
        <v>336</v>
      </c>
      <c r="BM253" s="164"/>
      <c r="BN253" s="162" t="s">
        <v>336</v>
      </c>
      <c r="BO253" s="162" t="s">
        <v>336</v>
      </c>
      <c r="BP253" s="164"/>
      <c r="BQ253" s="162" t="s">
        <v>336</v>
      </c>
      <c r="BR253" s="162" t="s">
        <v>336</v>
      </c>
      <c r="BS253" s="164"/>
      <c r="BT253" s="162" t="s">
        <v>336</v>
      </c>
      <c r="BU253" s="162" t="s">
        <v>336</v>
      </c>
      <c r="BV253" s="164"/>
      <c r="BW253" s="162" t="s">
        <v>336</v>
      </c>
      <c r="BX253" s="162" t="s">
        <v>336</v>
      </c>
      <c r="BY253" s="164"/>
      <c r="BZ253" s="162" t="s">
        <v>336</v>
      </c>
      <c r="CA253" s="162" t="s">
        <v>336</v>
      </c>
      <c r="CB253" s="164"/>
      <c r="CC253" s="162" t="s">
        <v>336</v>
      </c>
      <c r="CD253" s="162" t="s">
        <v>336</v>
      </c>
      <c r="CE253" s="164"/>
      <c r="CF253" s="162" t="s">
        <v>336</v>
      </c>
      <c r="CG253" s="162" t="s">
        <v>336</v>
      </c>
      <c r="CH253" s="164"/>
      <c r="CI253" s="162" t="s">
        <v>336</v>
      </c>
      <c r="CJ253" s="162" t="s">
        <v>336</v>
      </c>
      <c r="CK253" s="164"/>
      <c r="CL253" s="162" t="s">
        <v>336</v>
      </c>
      <c r="CM253" s="162" t="s">
        <v>336</v>
      </c>
      <c r="CN253" s="164"/>
    </row>
    <row r="254" spans="1:160">
      <c r="A254" s="162" t="s">
        <v>326</v>
      </c>
      <c r="B254" s="163">
        <v>2716</v>
      </c>
      <c r="C254" s="162" t="s">
        <v>682</v>
      </c>
      <c r="D254" s="162" t="s">
        <v>404</v>
      </c>
      <c r="E254" s="162" t="s">
        <v>683</v>
      </c>
      <c r="F254" s="162" t="s">
        <v>339</v>
      </c>
      <c r="G254" s="162" t="s">
        <v>330</v>
      </c>
      <c r="H254" s="162" t="s">
        <v>331</v>
      </c>
      <c r="I254" s="163">
        <v>53</v>
      </c>
      <c r="J254" s="163">
        <v>472</v>
      </c>
      <c r="K254" s="163">
        <v>8.9056603773584904</v>
      </c>
      <c r="L254" s="162" t="s">
        <v>333</v>
      </c>
      <c r="M254" s="165">
        <v>8.6032376747234754E-2</v>
      </c>
      <c r="N254" s="165">
        <v>4.0960233511031568E-3</v>
      </c>
      <c r="O254" s="164"/>
      <c r="P254" s="164"/>
      <c r="Q254" s="164"/>
      <c r="R254" s="164"/>
      <c r="S254" s="164"/>
      <c r="T254" s="164"/>
      <c r="U254" s="164"/>
      <c r="V254" s="164"/>
      <c r="W254" s="164"/>
      <c r="X254" s="164"/>
      <c r="Y254" s="163">
        <v>4.1933333333333334E-5</v>
      </c>
      <c r="Z254" s="163">
        <v>3.734440251572327E-4</v>
      </c>
      <c r="AA254" s="164"/>
      <c r="AB254" s="164"/>
      <c r="AC254" s="163">
        <v>4.1933333333333334E-5</v>
      </c>
      <c r="AD254" s="163">
        <v>3.734440251572327E-4</v>
      </c>
      <c r="AE254" s="163">
        <v>0.19297036740818538</v>
      </c>
      <c r="AF254" s="163">
        <v>1.7185285550313867</v>
      </c>
      <c r="AG254" s="164"/>
      <c r="AH254" s="164"/>
      <c r="AI254" s="167"/>
      <c r="AJ254" s="167"/>
      <c r="AK254" s="274">
        <v>0.19297036740818538</v>
      </c>
      <c r="AL254" s="163">
        <v>1.7185285550313867</v>
      </c>
      <c r="AM254" s="163">
        <v>1.5229899584497121E-2</v>
      </c>
      <c r="AN254" s="163">
        <v>0.13563231328080455</v>
      </c>
      <c r="AO254" s="164"/>
      <c r="AP254" s="164"/>
      <c r="AQ254" s="167"/>
      <c r="AR254" s="167"/>
      <c r="AS254" s="248">
        <v>1.5229899584497121E-2</v>
      </c>
      <c r="AT254" s="248">
        <v>0.13563231328080455</v>
      </c>
      <c r="AU254" s="167"/>
      <c r="AV254" s="167"/>
      <c r="AW254" s="165">
        <v>3.2129207448376458</v>
      </c>
      <c r="AX254" s="165">
        <v>28.613180972893751</v>
      </c>
      <c r="AY254" s="164"/>
      <c r="AZ254" s="164"/>
      <c r="BA254" s="164"/>
      <c r="BB254" s="164"/>
      <c r="BC254" s="163">
        <v>3.2129207448376458</v>
      </c>
      <c r="BD254" s="163">
        <v>28.613180972893751</v>
      </c>
      <c r="BE254" s="162" t="s">
        <v>334</v>
      </c>
      <c r="BF254" s="162" t="s">
        <v>358</v>
      </c>
      <c r="BG254" s="166">
        <v>27546</v>
      </c>
      <c r="BH254" s="162" t="s">
        <v>334</v>
      </c>
      <c r="BI254" s="162" t="s">
        <v>358</v>
      </c>
      <c r="BJ254" s="166">
        <v>27485</v>
      </c>
      <c r="BK254" s="162" t="s">
        <v>336</v>
      </c>
      <c r="BL254" s="162" t="s">
        <v>336</v>
      </c>
      <c r="BM254" s="164"/>
      <c r="BN254" s="162" t="s">
        <v>336</v>
      </c>
      <c r="BO254" s="162" t="s">
        <v>336</v>
      </c>
      <c r="BP254" s="164"/>
      <c r="BQ254" s="162" t="s">
        <v>336</v>
      </c>
      <c r="BR254" s="162" t="s">
        <v>336</v>
      </c>
      <c r="BS254" s="164"/>
      <c r="BT254" s="162" t="s">
        <v>336</v>
      </c>
      <c r="BU254" s="162" t="s">
        <v>336</v>
      </c>
      <c r="BV254" s="164"/>
      <c r="BW254" s="162" t="s">
        <v>336</v>
      </c>
      <c r="BX254" s="162" t="s">
        <v>336</v>
      </c>
      <c r="BY254" s="164"/>
      <c r="BZ254" s="162" t="s">
        <v>336</v>
      </c>
      <c r="CA254" s="162" t="s">
        <v>336</v>
      </c>
      <c r="CB254" s="164"/>
      <c r="CC254" s="162" t="s">
        <v>336</v>
      </c>
      <c r="CD254" s="162" t="s">
        <v>336</v>
      </c>
      <c r="CE254" s="164"/>
      <c r="CF254" s="162" t="s">
        <v>336</v>
      </c>
      <c r="CG254" s="162" t="s">
        <v>336</v>
      </c>
      <c r="CH254" s="164"/>
      <c r="CI254" s="162" t="s">
        <v>336</v>
      </c>
      <c r="CJ254" s="162" t="s">
        <v>336</v>
      </c>
      <c r="CK254" s="164"/>
      <c r="CL254" s="162" t="s">
        <v>336</v>
      </c>
      <c r="CM254" s="162" t="s">
        <v>336</v>
      </c>
      <c r="CN254" s="164"/>
      <c r="CQ254" s="164"/>
      <c r="CR254" s="164"/>
      <c r="CS254" s="170"/>
      <c r="CT254" s="170"/>
      <c r="CU254" s="164"/>
      <c r="CV254" s="164"/>
      <c r="CW254" s="164"/>
      <c r="CX254" s="164"/>
      <c r="CY254" s="170"/>
      <c r="CZ254" s="170"/>
      <c r="DA254" s="164"/>
      <c r="DB254" s="164"/>
      <c r="DC254" s="164"/>
      <c r="DD254" s="164"/>
      <c r="DE254" s="170"/>
      <c r="DF254" s="170"/>
      <c r="DG254" s="164"/>
      <c r="DH254" s="164"/>
      <c r="DI254" s="164"/>
      <c r="DJ254" s="164"/>
      <c r="DK254" s="164"/>
      <c r="DL254" s="164"/>
      <c r="DM254" s="164"/>
      <c r="DN254" s="164"/>
      <c r="DO254" s="164"/>
      <c r="DP254" s="164"/>
      <c r="DQ254" s="164"/>
      <c r="DR254" s="164"/>
      <c r="DS254" s="164"/>
      <c r="DT254" s="164"/>
      <c r="DU254" s="169"/>
      <c r="DV254" s="169"/>
      <c r="DW254" s="164"/>
      <c r="DX254" s="169"/>
      <c r="DY254" s="169"/>
      <c r="DZ254" s="164"/>
      <c r="EA254" s="169"/>
      <c r="EB254" s="169"/>
      <c r="EC254" s="164"/>
      <c r="ED254" s="169"/>
      <c r="EE254" s="169"/>
      <c r="EF254" s="164"/>
      <c r="EG254" s="169"/>
      <c r="EH254" s="169"/>
      <c r="EI254" s="164"/>
      <c r="EJ254" s="169"/>
      <c r="EK254" s="169"/>
      <c r="EL254" s="164"/>
      <c r="EM254" s="169"/>
      <c r="EN254" s="169"/>
      <c r="EO254" s="164"/>
      <c r="EP254" s="169"/>
      <c r="EQ254" s="169"/>
      <c r="ER254" s="164"/>
      <c r="ES254" s="169"/>
      <c r="ET254" s="169"/>
      <c r="EU254" s="164"/>
      <c r="EV254" s="169"/>
      <c r="EW254" s="169"/>
      <c r="EX254" s="164"/>
      <c r="EY254" s="169"/>
      <c r="EZ254" s="169"/>
      <c r="FA254" s="164"/>
      <c r="FB254" s="169"/>
      <c r="FC254" s="169"/>
      <c r="FD254" s="164"/>
    </row>
    <row r="255" spans="1:160">
      <c r="A255" s="162" t="s">
        <v>326</v>
      </c>
      <c r="B255" s="163">
        <v>2716</v>
      </c>
      <c r="C255" s="162" t="s">
        <v>682</v>
      </c>
      <c r="D255" s="162" t="s">
        <v>404</v>
      </c>
      <c r="E255" s="162" t="s">
        <v>683</v>
      </c>
      <c r="F255" s="162" t="s">
        <v>329</v>
      </c>
      <c r="G255" s="162" t="s">
        <v>330</v>
      </c>
      <c r="H255" s="162" t="s">
        <v>331</v>
      </c>
      <c r="I255" s="163">
        <v>53</v>
      </c>
      <c r="J255" s="163">
        <v>472</v>
      </c>
      <c r="K255" s="163">
        <v>8.9056603773584904</v>
      </c>
      <c r="L255" s="162" t="s">
        <v>333</v>
      </c>
      <c r="M255" s="163">
        <v>8.6032376747234754E-2</v>
      </c>
      <c r="N255" s="163">
        <v>4.0960233511031568E-3</v>
      </c>
      <c r="O255" s="164"/>
      <c r="P255" s="164"/>
      <c r="Q255" s="164"/>
      <c r="R255" s="164"/>
      <c r="S255" s="164"/>
      <c r="T255" s="164"/>
      <c r="U255" s="164"/>
      <c r="V255" s="164"/>
      <c r="W255" s="164"/>
      <c r="X255" s="164"/>
      <c r="Y255" s="163">
        <v>4.1933333333333334E-5</v>
      </c>
      <c r="Z255" s="163">
        <v>3.734440251572327E-4</v>
      </c>
      <c r="AA255" s="164"/>
      <c r="AB255" s="164"/>
      <c r="AC255" s="163">
        <v>4.1933333333333334E-5</v>
      </c>
      <c r="AD255" s="163">
        <v>3.734440251572327E-4</v>
      </c>
      <c r="AE255" s="163">
        <v>0.19297036740818538</v>
      </c>
      <c r="AF255" s="163">
        <v>1.7185285550313867</v>
      </c>
      <c r="AG255" s="164"/>
      <c r="AH255" s="164"/>
      <c r="AI255" s="164"/>
      <c r="AJ255" s="164"/>
      <c r="AK255" s="274">
        <v>0.19297036740818538</v>
      </c>
      <c r="AL255" s="163">
        <v>1.7185285550313867</v>
      </c>
      <c r="AM255" s="163">
        <v>1.5229899584497121E-2</v>
      </c>
      <c r="AN255" s="163">
        <v>0.13563231328080455</v>
      </c>
      <c r="AO255" s="164"/>
      <c r="AP255" s="164"/>
      <c r="AQ255" s="167"/>
      <c r="AR255" s="167"/>
      <c r="AS255" s="248">
        <v>1.5229899584497121E-2</v>
      </c>
      <c r="AT255" s="248">
        <v>0.13563231328080455</v>
      </c>
      <c r="AU255" s="164"/>
      <c r="AV255" s="164"/>
      <c r="AW255" s="165">
        <v>3.2129207448376458</v>
      </c>
      <c r="AX255" s="165">
        <v>28.613180972893751</v>
      </c>
      <c r="AY255" s="164"/>
      <c r="AZ255" s="164"/>
      <c r="BA255" s="164"/>
      <c r="BB255" s="164"/>
      <c r="BC255" s="165">
        <v>3.2129207448376458</v>
      </c>
      <c r="BD255" s="165">
        <v>28.613180972893751</v>
      </c>
      <c r="BE255" s="162" t="s">
        <v>334</v>
      </c>
      <c r="BF255" s="162" t="s">
        <v>358</v>
      </c>
      <c r="BG255" s="166">
        <v>27546</v>
      </c>
      <c r="BH255" s="162" t="s">
        <v>334</v>
      </c>
      <c r="BI255" s="162" t="s">
        <v>358</v>
      </c>
      <c r="BJ255" s="166">
        <v>27485</v>
      </c>
      <c r="BK255" s="162" t="s">
        <v>336</v>
      </c>
      <c r="BL255" s="162" t="s">
        <v>336</v>
      </c>
      <c r="BM255" s="164"/>
      <c r="BN255" s="162" t="s">
        <v>336</v>
      </c>
      <c r="BO255" s="162" t="s">
        <v>336</v>
      </c>
      <c r="BP255" s="164"/>
      <c r="BQ255" s="162" t="s">
        <v>336</v>
      </c>
      <c r="BR255" s="162" t="s">
        <v>336</v>
      </c>
      <c r="BS255" s="164"/>
      <c r="BT255" s="162" t="s">
        <v>336</v>
      </c>
      <c r="BU255" s="162" t="s">
        <v>336</v>
      </c>
      <c r="BV255" s="164"/>
      <c r="BW255" s="162" t="s">
        <v>336</v>
      </c>
      <c r="BX255" s="162" t="s">
        <v>336</v>
      </c>
      <c r="BY255" s="164"/>
      <c r="BZ255" s="162" t="s">
        <v>336</v>
      </c>
      <c r="CA255" s="162" t="s">
        <v>336</v>
      </c>
      <c r="CB255" s="164"/>
      <c r="CC255" s="162" t="s">
        <v>336</v>
      </c>
      <c r="CD255" s="162" t="s">
        <v>336</v>
      </c>
      <c r="CE255" s="164"/>
      <c r="CF255" s="162" t="s">
        <v>336</v>
      </c>
      <c r="CG255" s="162" t="s">
        <v>336</v>
      </c>
      <c r="CH255" s="164"/>
      <c r="CI255" s="162" t="s">
        <v>336</v>
      </c>
      <c r="CJ255" s="162" t="s">
        <v>336</v>
      </c>
      <c r="CK255" s="164"/>
      <c r="CL255" s="162" t="s">
        <v>336</v>
      </c>
      <c r="CM255" s="162" t="s">
        <v>336</v>
      </c>
      <c r="CN255" s="164"/>
      <c r="CY255" s="46"/>
      <c r="CZ255" s="46"/>
    </row>
    <row r="256" spans="1:160">
      <c r="A256" s="162" t="s">
        <v>326</v>
      </c>
      <c r="B256" s="163">
        <v>3948</v>
      </c>
      <c r="C256" s="162" t="s">
        <v>213</v>
      </c>
      <c r="D256" s="162" t="s">
        <v>391</v>
      </c>
      <c r="E256" s="162" t="s">
        <v>428</v>
      </c>
      <c r="F256" s="162" t="s">
        <v>339</v>
      </c>
      <c r="G256" s="162" t="s">
        <v>330</v>
      </c>
      <c r="H256" s="162" t="s">
        <v>393</v>
      </c>
      <c r="I256" s="163">
        <v>816.3</v>
      </c>
      <c r="J256" s="163">
        <v>7020</v>
      </c>
      <c r="K256" s="163">
        <v>8.5997794928335178</v>
      </c>
      <c r="L256" s="162" t="s">
        <v>333</v>
      </c>
      <c r="M256" s="163">
        <v>7.772759232722716E-2</v>
      </c>
      <c r="N256" s="163">
        <v>6.6511968786655109E-3</v>
      </c>
      <c r="O256" s="164"/>
      <c r="P256" s="164"/>
      <c r="Q256" s="164"/>
      <c r="R256" s="164"/>
      <c r="S256" s="164"/>
      <c r="T256" s="164"/>
      <c r="U256" s="164"/>
      <c r="V256" s="164"/>
      <c r="W256" s="164"/>
      <c r="X256" s="164"/>
      <c r="Y256" s="163">
        <v>2.1933333333333332E-4</v>
      </c>
      <c r="Z256" s="163">
        <v>1.8862183020948182E-3</v>
      </c>
      <c r="AA256" s="164"/>
      <c r="AB256" s="164"/>
      <c r="AC256" s="163">
        <v>2.1933333333333332E-4</v>
      </c>
      <c r="AD256" s="163">
        <v>1.8862183020948182E-3</v>
      </c>
      <c r="AE256" s="165">
        <v>1.311690448170604E-2</v>
      </c>
      <c r="AF256" s="165">
        <v>0.11280248617123166</v>
      </c>
      <c r="AG256" s="167"/>
      <c r="AH256" s="167"/>
      <c r="AI256" s="164"/>
      <c r="AJ256" s="164"/>
      <c r="AK256" s="274">
        <v>1.311690448170604E-2</v>
      </c>
      <c r="AL256" s="163">
        <v>0.11280248617123166</v>
      </c>
      <c r="AM256" s="165">
        <v>1.9869749961286751E-2</v>
      </c>
      <c r="AN256" s="165">
        <v>0.17087546824480337</v>
      </c>
      <c r="AO256" s="167"/>
      <c r="AP256" s="167"/>
      <c r="AQ256" s="164"/>
      <c r="AR256" s="164"/>
      <c r="AS256" s="248">
        <v>1.9869749961286751E-2</v>
      </c>
      <c r="AT256" s="248">
        <v>0.17087546824480337</v>
      </c>
      <c r="AU256" s="165">
        <v>6.1299999999999993E-2</v>
      </c>
      <c r="AV256" s="165">
        <v>0.52716648291069457</v>
      </c>
      <c r="AW256" s="164"/>
      <c r="AX256" s="164"/>
      <c r="AY256" s="164"/>
      <c r="AZ256" s="164"/>
      <c r="BA256" s="164"/>
      <c r="BB256" s="164"/>
      <c r="BC256" s="165">
        <v>6.1299999999999993E-2</v>
      </c>
      <c r="BD256" s="165">
        <v>0.52716648291069457</v>
      </c>
      <c r="BE256" s="162" t="s">
        <v>342</v>
      </c>
      <c r="BF256" s="162" t="s">
        <v>343</v>
      </c>
      <c r="BG256" s="166">
        <v>39083</v>
      </c>
      <c r="BH256" s="162" t="s">
        <v>334</v>
      </c>
      <c r="BI256" s="162" t="s">
        <v>358</v>
      </c>
      <c r="BJ256" s="166">
        <v>28157</v>
      </c>
      <c r="BK256" s="162" t="s">
        <v>345</v>
      </c>
      <c r="BL256" s="162" t="s">
        <v>429</v>
      </c>
      <c r="BM256" s="166">
        <v>39083</v>
      </c>
      <c r="BN256" s="162" t="s">
        <v>336</v>
      </c>
      <c r="BO256" s="162" t="s">
        <v>336</v>
      </c>
      <c r="BP256" s="164"/>
      <c r="BQ256" s="162" t="s">
        <v>336</v>
      </c>
      <c r="BR256" s="162" t="s">
        <v>336</v>
      </c>
      <c r="BS256" s="164"/>
      <c r="BT256" s="162" t="s">
        <v>336</v>
      </c>
      <c r="BU256" s="162" t="s">
        <v>336</v>
      </c>
      <c r="BV256" s="164"/>
      <c r="BW256" s="162" t="s">
        <v>336</v>
      </c>
      <c r="BX256" s="162" t="s">
        <v>336</v>
      </c>
      <c r="BY256" s="164"/>
      <c r="BZ256" s="162" t="s">
        <v>336</v>
      </c>
      <c r="CA256" s="162" t="s">
        <v>336</v>
      </c>
      <c r="CB256" s="164"/>
      <c r="CC256" s="162" t="s">
        <v>336</v>
      </c>
      <c r="CD256" s="162" t="s">
        <v>336</v>
      </c>
      <c r="CE256" s="164"/>
      <c r="CF256" s="162" t="s">
        <v>336</v>
      </c>
      <c r="CG256" s="162" t="s">
        <v>336</v>
      </c>
      <c r="CH256" s="164"/>
      <c r="CI256" s="162" t="s">
        <v>336</v>
      </c>
      <c r="CJ256" s="162" t="s">
        <v>336</v>
      </c>
      <c r="CK256" s="164"/>
      <c r="CL256" s="162" t="s">
        <v>336</v>
      </c>
      <c r="CM256" s="162" t="s">
        <v>336</v>
      </c>
      <c r="CN256" s="164"/>
      <c r="CQ256" s="164"/>
      <c r="CR256" s="164"/>
      <c r="CS256" s="168"/>
      <c r="CT256" s="168"/>
      <c r="CU256" s="164"/>
      <c r="CV256" s="164"/>
      <c r="CW256" s="164"/>
      <c r="CX256" s="164"/>
      <c r="CY256" s="168"/>
      <c r="CZ256" s="168"/>
      <c r="DA256" s="164"/>
      <c r="DB256" s="164"/>
      <c r="DC256" s="164"/>
      <c r="DD256" s="164"/>
      <c r="DE256" s="168"/>
      <c r="DF256" s="168"/>
      <c r="DG256" s="164"/>
      <c r="DH256" s="164"/>
      <c r="DI256" s="164"/>
      <c r="DJ256" s="164"/>
      <c r="DK256" s="170"/>
      <c r="DL256" s="170"/>
      <c r="DM256" s="164"/>
      <c r="DN256" s="164"/>
      <c r="DO256" s="164"/>
      <c r="DP256" s="164"/>
      <c r="DQ256" s="164"/>
      <c r="DR256" s="164"/>
      <c r="DS256" s="164"/>
      <c r="DT256" s="164"/>
      <c r="DU256" s="169"/>
      <c r="DV256" s="169"/>
      <c r="DW256" s="170"/>
      <c r="DX256" s="169"/>
      <c r="DY256" s="169"/>
      <c r="DZ256" s="164"/>
      <c r="EA256" s="169"/>
      <c r="EB256" s="169"/>
      <c r="EC256" s="164"/>
      <c r="ED256" s="169"/>
      <c r="EE256" s="169"/>
      <c r="EF256" s="164"/>
      <c r="EG256" s="169"/>
      <c r="EH256" s="169"/>
      <c r="EI256" s="164"/>
      <c r="EJ256" s="169"/>
      <c r="EK256" s="169"/>
      <c r="EL256" s="164"/>
      <c r="EM256" s="169"/>
      <c r="EN256" s="169"/>
      <c r="EO256" s="164"/>
      <c r="EP256" s="169"/>
      <c r="EQ256" s="169"/>
      <c r="ER256" s="164"/>
      <c r="ES256" s="169"/>
      <c r="ET256" s="169"/>
      <c r="EU256" s="164"/>
      <c r="EV256" s="169"/>
      <c r="EW256" s="169"/>
      <c r="EX256" s="164"/>
      <c r="EY256" s="169"/>
      <c r="EZ256" s="169"/>
      <c r="FA256" s="164"/>
      <c r="FB256" s="169"/>
      <c r="FC256" s="169"/>
      <c r="FD256" s="164"/>
    </row>
    <row r="257" spans="1:160">
      <c r="A257" s="162" t="s">
        <v>326</v>
      </c>
      <c r="B257" s="163">
        <v>1893</v>
      </c>
      <c r="C257" s="162" t="s">
        <v>164</v>
      </c>
      <c r="D257" s="162" t="s">
        <v>372</v>
      </c>
      <c r="E257" s="162" t="s">
        <v>373</v>
      </c>
      <c r="F257" s="162" t="s">
        <v>374</v>
      </c>
      <c r="G257" s="162" t="s">
        <v>330</v>
      </c>
      <c r="H257" s="162" t="s">
        <v>350</v>
      </c>
      <c r="I257" s="163">
        <v>371.3</v>
      </c>
      <c r="J257" s="163">
        <v>4115</v>
      </c>
      <c r="K257" s="163">
        <v>11.08268246700781</v>
      </c>
      <c r="L257" s="162" t="s">
        <v>341</v>
      </c>
      <c r="M257" s="163">
        <v>3.9193729003359464E-3</v>
      </c>
      <c r="N257" s="163">
        <v>3.2474804031354981E-3</v>
      </c>
      <c r="O257" s="164"/>
      <c r="P257" s="164"/>
      <c r="Q257" s="164"/>
      <c r="R257" s="164"/>
      <c r="S257" s="164"/>
      <c r="T257" s="164"/>
      <c r="U257" s="164"/>
      <c r="V257" s="164"/>
      <c r="W257" s="164"/>
      <c r="X257" s="164"/>
      <c r="Y257" s="167"/>
      <c r="Z257" s="167"/>
      <c r="AA257" s="164"/>
      <c r="AB257" s="164"/>
      <c r="AC257" s="167"/>
      <c r="AD257" s="167"/>
      <c r="AE257" s="163">
        <v>5.1266744943926886E-4</v>
      </c>
      <c r="AF257" s="163">
        <v>5.681730553306198E-3</v>
      </c>
      <c r="AG257" s="164"/>
      <c r="AH257" s="164"/>
      <c r="AI257" s="164"/>
      <c r="AJ257" s="164"/>
      <c r="AK257" s="274">
        <v>5.1266744943926886E-4</v>
      </c>
      <c r="AL257" s="163">
        <v>5.681730553306198E-3</v>
      </c>
      <c r="AM257" s="163">
        <v>3.7944557771443836E-2</v>
      </c>
      <c r="AN257" s="163">
        <v>0.42052748513194554</v>
      </c>
      <c r="AO257" s="164"/>
      <c r="AP257" s="164"/>
      <c r="AQ257" s="164"/>
      <c r="AR257" s="164"/>
      <c r="AS257" s="248">
        <v>3.7944557771443836E-2</v>
      </c>
      <c r="AT257" s="248">
        <v>0.42052748513194554</v>
      </c>
      <c r="AU257" s="165">
        <v>1.1666666666666669E-2</v>
      </c>
      <c r="AV257" s="165">
        <v>0.12929796211509115</v>
      </c>
      <c r="AW257" s="167"/>
      <c r="AX257" s="167"/>
      <c r="AY257" s="164"/>
      <c r="AZ257" s="164"/>
      <c r="BA257" s="164"/>
      <c r="BB257" s="164"/>
      <c r="BC257" s="163">
        <v>1.1666666666666669E-2</v>
      </c>
      <c r="BD257" s="163">
        <v>0.12929796211509115</v>
      </c>
      <c r="BE257" s="162" t="s">
        <v>342</v>
      </c>
      <c r="BF257" s="162" t="s">
        <v>343</v>
      </c>
      <c r="BG257" s="167"/>
      <c r="BH257" s="162" t="s">
        <v>345</v>
      </c>
      <c r="BI257" s="162" t="s">
        <v>363</v>
      </c>
      <c r="BJ257" s="166">
        <v>39814</v>
      </c>
      <c r="BK257" s="162" t="s">
        <v>364</v>
      </c>
      <c r="BL257" s="162" t="s">
        <v>370</v>
      </c>
      <c r="BM257" s="164"/>
      <c r="BN257" s="162" t="s">
        <v>334</v>
      </c>
      <c r="BO257" s="162" t="s">
        <v>375</v>
      </c>
      <c r="BP257" s="172">
        <v>39814</v>
      </c>
      <c r="BQ257" s="162" t="s">
        <v>336</v>
      </c>
      <c r="BR257" s="162" t="s">
        <v>336</v>
      </c>
      <c r="BS257" s="164"/>
      <c r="BT257" s="162" t="s">
        <v>336</v>
      </c>
      <c r="BU257" s="162" t="s">
        <v>336</v>
      </c>
      <c r="BV257" s="164"/>
      <c r="BW257" s="162" t="s">
        <v>336</v>
      </c>
      <c r="BX257" s="162" t="s">
        <v>336</v>
      </c>
      <c r="BY257" s="164"/>
      <c r="BZ257" s="162" t="s">
        <v>336</v>
      </c>
      <c r="CA257" s="162" t="s">
        <v>336</v>
      </c>
      <c r="CB257" s="164"/>
      <c r="CC257" s="162" t="s">
        <v>336</v>
      </c>
      <c r="CD257" s="162" t="s">
        <v>336</v>
      </c>
      <c r="CE257" s="164"/>
      <c r="CF257" s="162" t="s">
        <v>336</v>
      </c>
      <c r="CG257" s="162" t="s">
        <v>336</v>
      </c>
      <c r="CH257" s="164"/>
      <c r="CI257" s="162" t="s">
        <v>336</v>
      </c>
      <c r="CJ257" s="162" t="s">
        <v>336</v>
      </c>
      <c r="CK257" s="164"/>
      <c r="CL257" s="162" t="s">
        <v>336</v>
      </c>
      <c r="CM257" s="162" t="s">
        <v>336</v>
      </c>
      <c r="CN257" s="164"/>
      <c r="DW257" s="46"/>
    </row>
    <row r="258" spans="1:160">
      <c r="A258" s="162" t="s">
        <v>326</v>
      </c>
      <c r="B258" s="163">
        <v>7253</v>
      </c>
      <c r="C258" s="162" t="s">
        <v>679</v>
      </c>
      <c r="D258" s="162" t="s">
        <v>488</v>
      </c>
      <c r="E258" s="162" t="s">
        <v>680</v>
      </c>
      <c r="F258" s="162" t="s">
        <v>374</v>
      </c>
      <c r="G258" s="162" t="s">
        <v>330</v>
      </c>
      <c r="H258" s="162" t="s">
        <v>681</v>
      </c>
      <c r="I258" s="163">
        <v>53.3</v>
      </c>
      <c r="J258" s="163">
        <v>553</v>
      </c>
      <c r="K258" s="163">
        <v>10.375234521575985</v>
      </c>
      <c r="L258" s="162" t="s">
        <v>333</v>
      </c>
      <c r="M258" s="163">
        <v>5.9422939778196494E-2</v>
      </c>
      <c r="N258" s="163">
        <v>5.9241664892163287E-3</v>
      </c>
      <c r="O258" s="164"/>
      <c r="P258" s="164"/>
      <c r="Q258" s="164"/>
      <c r="R258" s="164"/>
      <c r="S258" s="164"/>
      <c r="T258" s="164"/>
      <c r="U258" s="164"/>
      <c r="V258" s="164"/>
      <c r="W258" s="164"/>
      <c r="X258" s="164"/>
      <c r="Y258" s="163">
        <v>9.3333333333333343E-5</v>
      </c>
      <c r="Z258" s="163">
        <v>9.6835522201375868E-4</v>
      </c>
      <c r="AA258" s="164"/>
      <c r="AB258" s="164"/>
      <c r="AC258" s="163">
        <v>9.3333333333333343E-5</v>
      </c>
      <c r="AD258" s="163">
        <v>9.6835522201375868E-4</v>
      </c>
      <c r="AE258" s="163">
        <v>7.7709889049627249E-3</v>
      </c>
      <c r="AF258" s="163">
        <v>8.0625832353553223E-2</v>
      </c>
      <c r="AG258" s="164"/>
      <c r="AH258" s="164"/>
      <c r="AI258" s="164"/>
      <c r="AJ258" s="164"/>
      <c r="AK258" s="274">
        <v>7.7709889049627249E-3</v>
      </c>
      <c r="AL258" s="163">
        <v>8.0625832353553223E-2</v>
      </c>
      <c r="AM258" s="163">
        <v>4.3407734481139465E-2</v>
      </c>
      <c r="AN258" s="163">
        <v>0.45036542529212242</v>
      </c>
      <c r="AO258" s="164"/>
      <c r="AP258" s="164"/>
      <c r="AQ258" s="164"/>
      <c r="AR258" s="164"/>
      <c r="AS258" s="248">
        <v>4.3407734481139465E-2</v>
      </c>
      <c r="AT258" s="248">
        <v>0.45036542529212242</v>
      </c>
      <c r="AU258" s="164"/>
      <c r="AV258" s="164"/>
      <c r="AW258" s="163">
        <v>2.6829163240311966</v>
      </c>
      <c r="AX258" s="163">
        <v>27.835886063588212</v>
      </c>
      <c r="AY258" s="164"/>
      <c r="AZ258" s="164"/>
      <c r="BA258" s="164"/>
      <c r="BB258" s="164"/>
      <c r="BC258" s="163">
        <v>2.6829163240311966</v>
      </c>
      <c r="BD258" s="163">
        <v>27.835886063588212</v>
      </c>
      <c r="BE258" s="162" t="s">
        <v>334</v>
      </c>
      <c r="BF258" s="162" t="s">
        <v>387</v>
      </c>
      <c r="BG258" s="166">
        <v>26451</v>
      </c>
      <c r="BH258" s="162" t="s">
        <v>336</v>
      </c>
      <c r="BI258" s="162" t="s">
        <v>336</v>
      </c>
      <c r="BJ258" s="167"/>
      <c r="BK258" s="162" t="s">
        <v>336</v>
      </c>
      <c r="BL258" s="162" t="s">
        <v>336</v>
      </c>
      <c r="BM258" s="167"/>
      <c r="BN258" s="162" t="s">
        <v>336</v>
      </c>
      <c r="BO258" s="162" t="s">
        <v>336</v>
      </c>
      <c r="BP258" s="164"/>
      <c r="BQ258" s="162" t="s">
        <v>336</v>
      </c>
      <c r="BR258" s="162" t="s">
        <v>336</v>
      </c>
      <c r="BS258" s="164"/>
      <c r="BT258" s="162" t="s">
        <v>336</v>
      </c>
      <c r="BU258" s="162" t="s">
        <v>336</v>
      </c>
      <c r="BV258" s="164"/>
      <c r="BW258" s="162" t="s">
        <v>336</v>
      </c>
      <c r="BX258" s="162" t="s">
        <v>336</v>
      </c>
      <c r="BY258" s="164"/>
      <c r="BZ258" s="162" t="s">
        <v>336</v>
      </c>
      <c r="CA258" s="162" t="s">
        <v>336</v>
      </c>
      <c r="CB258" s="164"/>
      <c r="CC258" s="162" t="s">
        <v>336</v>
      </c>
      <c r="CD258" s="162" t="s">
        <v>336</v>
      </c>
      <c r="CE258" s="164"/>
      <c r="CF258" s="162" t="s">
        <v>336</v>
      </c>
      <c r="CG258" s="162" t="s">
        <v>336</v>
      </c>
      <c r="CH258" s="164"/>
      <c r="CI258" s="162" t="s">
        <v>336</v>
      </c>
      <c r="CJ258" s="162" t="s">
        <v>336</v>
      </c>
      <c r="CK258" s="164"/>
      <c r="CL258" s="162" t="s">
        <v>336</v>
      </c>
      <c r="CM258" s="162" t="s">
        <v>336</v>
      </c>
      <c r="CN258" s="164"/>
    </row>
    <row r="259" spans="1:160">
      <c r="A259" s="162" t="s">
        <v>326</v>
      </c>
      <c r="B259" s="163">
        <v>963</v>
      </c>
      <c r="C259" s="162" t="s">
        <v>107</v>
      </c>
      <c r="D259" s="162" t="s">
        <v>337</v>
      </c>
      <c r="E259" s="162" t="s">
        <v>527</v>
      </c>
      <c r="F259" s="162" t="s">
        <v>527</v>
      </c>
      <c r="G259" s="162" t="s">
        <v>330</v>
      </c>
      <c r="H259" s="162" t="s">
        <v>340</v>
      </c>
      <c r="I259" s="163">
        <v>90</v>
      </c>
      <c r="J259" s="163">
        <v>962.12</v>
      </c>
      <c r="K259" s="163">
        <v>10.690222222222221</v>
      </c>
      <c r="L259" s="162" t="s">
        <v>333</v>
      </c>
      <c r="M259" s="163">
        <v>0.12999407762594586</v>
      </c>
      <c r="N259" s="163">
        <v>4.3065842440843062E-3</v>
      </c>
      <c r="O259" s="164"/>
      <c r="P259" s="164"/>
      <c r="Q259" s="164"/>
      <c r="R259" s="164"/>
      <c r="S259" s="164"/>
      <c r="T259" s="164"/>
      <c r="U259" s="164"/>
      <c r="V259" s="164"/>
      <c r="W259" s="164"/>
      <c r="X259" s="164"/>
      <c r="Y259" s="163">
        <v>2.0966666666666668E-4</v>
      </c>
      <c r="Z259" s="163">
        <v>2.241383259259259E-3</v>
      </c>
      <c r="AA259" s="164"/>
      <c r="AB259" s="164"/>
      <c r="AC259" s="163">
        <v>2.0966666666666668E-4</v>
      </c>
      <c r="AD259" s="163">
        <v>2.241383259259259E-3</v>
      </c>
      <c r="AE259" s="167"/>
      <c r="AF259" s="167"/>
      <c r="AG259" s="165">
        <v>1.2589666666666666E-2</v>
      </c>
      <c r="AH259" s="165">
        <v>0.13458633437037035</v>
      </c>
      <c r="AI259" s="164"/>
      <c r="AJ259" s="164"/>
      <c r="AK259" s="274">
        <v>1.2589666666666666E-2</v>
      </c>
      <c r="AL259" s="163">
        <v>0.13458633437037035</v>
      </c>
      <c r="AM259" s="167"/>
      <c r="AN259" s="167"/>
      <c r="AO259" s="165">
        <v>5.6088666666666669E-2</v>
      </c>
      <c r="AP259" s="165">
        <v>0.5996003108148148</v>
      </c>
      <c r="AQ259" s="164"/>
      <c r="AR259" s="164"/>
      <c r="AS259" s="248">
        <v>5.6088666666666669E-2</v>
      </c>
      <c r="AT259" s="248">
        <v>0.5996003108148148</v>
      </c>
      <c r="AU259" s="165">
        <v>0.1821666666666667</v>
      </c>
      <c r="AV259" s="165">
        <v>1.9474021481481483</v>
      </c>
      <c r="AW259" s="167"/>
      <c r="AX259" s="167"/>
      <c r="AY259" s="164"/>
      <c r="AZ259" s="164"/>
      <c r="BA259" s="164"/>
      <c r="BB259" s="164"/>
      <c r="BC259" s="163">
        <v>0.1821666666666667</v>
      </c>
      <c r="BD259" s="163">
        <v>1.9474021481481483</v>
      </c>
      <c r="BE259" s="162" t="s">
        <v>342</v>
      </c>
      <c r="BF259" s="162" t="s">
        <v>343</v>
      </c>
      <c r="BG259" s="166">
        <v>37742</v>
      </c>
      <c r="BH259" s="162" t="s">
        <v>334</v>
      </c>
      <c r="BI259" s="162" t="s">
        <v>358</v>
      </c>
      <c r="BJ259" s="172">
        <v>24990</v>
      </c>
      <c r="BK259" s="162" t="s">
        <v>345</v>
      </c>
      <c r="BL259" s="162" t="s">
        <v>467</v>
      </c>
      <c r="BM259" s="172">
        <v>37104</v>
      </c>
      <c r="BN259" s="162" t="s">
        <v>336</v>
      </c>
      <c r="BO259" s="162" t="s">
        <v>336</v>
      </c>
      <c r="BP259" s="164"/>
      <c r="BQ259" s="162" t="s">
        <v>336</v>
      </c>
      <c r="BR259" s="162" t="s">
        <v>336</v>
      </c>
      <c r="BS259" s="164"/>
      <c r="BT259" s="162" t="s">
        <v>336</v>
      </c>
      <c r="BU259" s="162" t="s">
        <v>336</v>
      </c>
      <c r="BV259" s="164"/>
      <c r="BW259" s="162" t="s">
        <v>336</v>
      </c>
      <c r="BX259" s="162" t="s">
        <v>336</v>
      </c>
      <c r="BY259" s="164"/>
      <c r="BZ259" s="162" t="s">
        <v>336</v>
      </c>
      <c r="CA259" s="162" t="s">
        <v>336</v>
      </c>
      <c r="CB259" s="164"/>
      <c r="CC259" s="162" t="s">
        <v>336</v>
      </c>
      <c r="CD259" s="162" t="s">
        <v>336</v>
      </c>
      <c r="CE259" s="164"/>
      <c r="CF259" s="162" t="s">
        <v>336</v>
      </c>
      <c r="CG259" s="162" t="s">
        <v>336</v>
      </c>
      <c r="CH259" s="164"/>
      <c r="CI259" s="162" t="s">
        <v>336</v>
      </c>
      <c r="CJ259" s="162" t="s">
        <v>336</v>
      </c>
      <c r="CK259" s="164"/>
      <c r="CL259" s="162" t="s">
        <v>336</v>
      </c>
      <c r="CM259" s="162" t="s">
        <v>336</v>
      </c>
      <c r="CN259" s="164"/>
      <c r="CO259" s="164"/>
      <c r="CP259" s="164"/>
    </row>
    <row r="260" spans="1:160">
      <c r="A260" s="162" t="s">
        <v>326</v>
      </c>
      <c r="B260" s="163">
        <v>963</v>
      </c>
      <c r="C260" s="162" t="s">
        <v>107</v>
      </c>
      <c r="D260" s="162" t="s">
        <v>337</v>
      </c>
      <c r="E260" s="162" t="s">
        <v>530</v>
      </c>
      <c r="F260" s="162" t="s">
        <v>530</v>
      </c>
      <c r="G260" s="162" t="s">
        <v>330</v>
      </c>
      <c r="H260" s="162" t="s">
        <v>340</v>
      </c>
      <c r="I260" s="163">
        <v>84</v>
      </c>
      <c r="J260" s="163">
        <v>905.94</v>
      </c>
      <c r="K260" s="163">
        <v>10.785</v>
      </c>
      <c r="L260" s="162" t="s">
        <v>333</v>
      </c>
      <c r="M260" s="163">
        <v>0.12999407762594586</v>
      </c>
      <c r="N260" s="163">
        <v>4.3065842440843062E-3</v>
      </c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63">
        <v>2.0966666666666668E-4</v>
      </c>
      <c r="Z260" s="163">
        <v>2.2612550000000002E-3</v>
      </c>
      <c r="AA260" s="164"/>
      <c r="AB260" s="164"/>
      <c r="AC260" s="163">
        <v>2.0966666666666668E-4</v>
      </c>
      <c r="AD260" s="163">
        <v>2.2612550000000002E-3</v>
      </c>
      <c r="AE260" s="167"/>
      <c r="AF260" s="167"/>
      <c r="AG260" s="163">
        <v>1.2589666666666666E-2</v>
      </c>
      <c r="AH260" s="163">
        <v>0.135779555</v>
      </c>
      <c r="AI260" s="164"/>
      <c r="AJ260" s="164"/>
      <c r="AK260" s="274">
        <v>1.2589666666666666E-2</v>
      </c>
      <c r="AL260" s="163">
        <v>0.135779555</v>
      </c>
      <c r="AM260" s="167"/>
      <c r="AN260" s="167"/>
      <c r="AO260" s="163">
        <v>5.6088666666666669E-2</v>
      </c>
      <c r="AP260" s="163">
        <v>0.60491627000000003</v>
      </c>
      <c r="AQ260" s="164"/>
      <c r="AR260" s="164"/>
      <c r="AS260" s="248">
        <v>5.6088666666666669E-2</v>
      </c>
      <c r="AT260" s="248">
        <v>0.60491627000000003</v>
      </c>
      <c r="AU260" s="163">
        <v>0.1821666666666667</v>
      </c>
      <c r="AV260" s="163">
        <v>1.9646675000000005</v>
      </c>
      <c r="AW260" s="164"/>
      <c r="AX260" s="164"/>
      <c r="AY260" s="164"/>
      <c r="AZ260" s="164"/>
      <c r="BA260" s="164"/>
      <c r="BB260" s="164"/>
      <c r="BC260" s="163">
        <v>0.1821666666666667</v>
      </c>
      <c r="BD260" s="163">
        <v>1.9646675000000005</v>
      </c>
      <c r="BE260" s="162" t="s">
        <v>342</v>
      </c>
      <c r="BF260" s="162" t="s">
        <v>343</v>
      </c>
      <c r="BG260" s="166">
        <v>37742</v>
      </c>
      <c r="BH260" s="162" t="s">
        <v>334</v>
      </c>
      <c r="BI260" s="162" t="s">
        <v>358</v>
      </c>
      <c r="BJ260" s="166">
        <v>26451</v>
      </c>
      <c r="BK260" s="162" t="s">
        <v>345</v>
      </c>
      <c r="BL260" s="162" t="s">
        <v>467</v>
      </c>
      <c r="BM260" s="172">
        <v>37104</v>
      </c>
      <c r="BN260" s="162" t="s">
        <v>336</v>
      </c>
      <c r="BO260" s="162" t="s">
        <v>336</v>
      </c>
      <c r="BP260" s="164"/>
      <c r="BQ260" s="162" t="s">
        <v>336</v>
      </c>
      <c r="BR260" s="162" t="s">
        <v>336</v>
      </c>
      <c r="BS260" s="164"/>
      <c r="BT260" s="162" t="s">
        <v>336</v>
      </c>
      <c r="BU260" s="162" t="s">
        <v>336</v>
      </c>
      <c r="BV260" s="164"/>
      <c r="BW260" s="162" t="s">
        <v>336</v>
      </c>
      <c r="BX260" s="162" t="s">
        <v>336</v>
      </c>
      <c r="BY260" s="164"/>
      <c r="BZ260" s="162" t="s">
        <v>336</v>
      </c>
      <c r="CA260" s="162" t="s">
        <v>336</v>
      </c>
      <c r="CB260" s="164"/>
      <c r="CC260" s="162" t="s">
        <v>336</v>
      </c>
      <c r="CD260" s="162" t="s">
        <v>336</v>
      </c>
      <c r="CE260" s="164"/>
      <c r="CF260" s="162" t="s">
        <v>336</v>
      </c>
      <c r="CG260" s="162" t="s">
        <v>336</v>
      </c>
      <c r="CH260" s="164"/>
      <c r="CI260" s="162" t="s">
        <v>336</v>
      </c>
      <c r="CJ260" s="162" t="s">
        <v>336</v>
      </c>
      <c r="CK260" s="164"/>
      <c r="CL260" s="162" t="s">
        <v>336</v>
      </c>
      <c r="CM260" s="162" t="s">
        <v>336</v>
      </c>
      <c r="CN260" s="164"/>
    </row>
    <row r="261" spans="1:160">
      <c r="A261" s="162" t="s">
        <v>326</v>
      </c>
      <c r="B261" s="163">
        <v>1012</v>
      </c>
      <c r="C261" s="162" t="s">
        <v>216</v>
      </c>
      <c r="D261" s="162" t="s">
        <v>327</v>
      </c>
      <c r="E261" s="162" t="s">
        <v>457</v>
      </c>
      <c r="F261" s="162" t="s">
        <v>374</v>
      </c>
      <c r="G261" s="162" t="s">
        <v>330</v>
      </c>
      <c r="H261" s="162" t="s">
        <v>393</v>
      </c>
      <c r="I261" s="163">
        <v>287</v>
      </c>
      <c r="J261" s="163">
        <v>2689</v>
      </c>
      <c r="K261" s="163">
        <v>9.3693379790940767</v>
      </c>
      <c r="L261" s="162" t="s">
        <v>341</v>
      </c>
      <c r="M261" s="165">
        <v>8.3332643706231405E-2</v>
      </c>
      <c r="N261" s="165">
        <v>6.5666765669082682E-3</v>
      </c>
      <c r="O261" s="164"/>
      <c r="P261" s="164"/>
      <c r="Q261" s="164"/>
      <c r="R261" s="164"/>
      <c r="S261" s="164"/>
      <c r="T261" s="164"/>
      <c r="U261" s="164"/>
      <c r="V261" s="164"/>
      <c r="W261" s="164"/>
      <c r="X261" s="164"/>
      <c r="Y261" s="165">
        <v>2.6133333333333336E-4</v>
      </c>
      <c r="Z261" s="165">
        <v>2.4485203252032524E-3</v>
      </c>
      <c r="AA261" s="164"/>
      <c r="AB261" s="164"/>
      <c r="AC261" s="165">
        <v>2.6133333333333336E-4</v>
      </c>
      <c r="AD261" s="165">
        <v>2.4485203252032524E-3</v>
      </c>
      <c r="AE261" s="165">
        <v>0.10233113943204951</v>
      </c>
      <c r="AF261" s="165">
        <v>0.95877503112467288</v>
      </c>
      <c r="AG261" s="164"/>
      <c r="AH261" s="164"/>
      <c r="AI261" s="164"/>
      <c r="AJ261" s="164"/>
      <c r="AK261" s="273">
        <v>0.10233113943204951</v>
      </c>
      <c r="AL261" s="165">
        <v>0.95877503112467288</v>
      </c>
      <c r="AM261" s="165">
        <v>6.8220759621366325E-2</v>
      </c>
      <c r="AN261" s="165">
        <v>0.63918335408311511</v>
      </c>
      <c r="AO261" s="164"/>
      <c r="AP261" s="164"/>
      <c r="AQ261" s="164"/>
      <c r="AR261" s="164"/>
      <c r="AS261" s="247">
        <v>6.8220759621366325E-2</v>
      </c>
      <c r="AT261" s="247">
        <v>0.63918335408311511</v>
      </c>
      <c r="AU261" s="165">
        <v>8.0045454545454545E-2</v>
      </c>
      <c r="AV261" s="165">
        <v>0.74997291732657589</v>
      </c>
      <c r="AW261" s="164"/>
      <c r="AX261" s="164"/>
      <c r="AY261" s="164"/>
      <c r="AZ261" s="164"/>
      <c r="BA261" s="167"/>
      <c r="BB261" s="167"/>
      <c r="BC261" s="163">
        <v>8.0045454545454545E-2</v>
      </c>
      <c r="BD261" s="163">
        <v>0.74997291732657589</v>
      </c>
      <c r="BE261" s="162" t="s">
        <v>342</v>
      </c>
      <c r="BF261" s="162" t="s">
        <v>343</v>
      </c>
      <c r="BG261" s="166">
        <v>37987</v>
      </c>
      <c r="BH261" s="162" t="s">
        <v>334</v>
      </c>
      <c r="BI261" s="162" t="s">
        <v>362</v>
      </c>
      <c r="BJ261" s="166">
        <v>39022</v>
      </c>
      <c r="BK261" s="162" t="s">
        <v>345</v>
      </c>
      <c r="BL261" s="162" t="s">
        <v>363</v>
      </c>
      <c r="BM261" s="172">
        <v>34700</v>
      </c>
      <c r="BN261" s="162" t="s">
        <v>336</v>
      </c>
      <c r="BO261" s="162" t="s">
        <v>336</v>
      </c>
      <c r="BP261" s="164"/>
      <c r="BQ261" s="162" t="s">
        <v>336</v>
      </c>
      <c r="BR261" s="162" t="s">
        <v>336</v>
      </c>
      <c r="BS261" s="164"/>
      <c r="BT261" s="162" t="s">
        <v>336</v>
      </c>
      <c r="BU261" s="162" t="s">
        <v>336</v>
      </c>
      <c r="BV261" s="164"/>
      <c r="BW261" s="162" t="s">
        <v>336</v>
      </c>
      <c r="BX261" s="162" t="s">
        <v>336</v>
      </c>
      <c r="BY261" s="164"/>
      <c r="BZ261" s="162" t="s">
        <v>336</v>
      </c>
      <c r="CA261" s="162" t="s">
        <v>336</v>
      </c>
      <c r="CB261" s="164"/>
      <c r="CC261" s="162" t="s">
        <v>336</v>
      </c>
      <c r="CD261" s="162" t="s">
        <v>336</v>
      </c>
      <c r="CE261" s="164"/>
      <c r="CF261" s="162" t="s">
        <v>336</v>
      </c>
      <c r="CG261" s="162" t="s">
        <v>336</v>
      </c>
      <c r="CH261" s="164"/>
      <c r="CI261" s="162" t="s">
        <v>336</v>
      </c>
      <c r="CJ261" s="162" t="s">
        <v>336</v>
      </c>
      <c r="CK261" s="164"/>
      <c r="CL261" s="162" t="s">
        <v>336</v>
      </c>
      <c r="CM261" s="162" t="s">
        <v>336</v>
      </c>
      <c r="CN261" s="164"/>
    </row>
    <row r="262" spans="1:160">
      <c r="A262" s="162" t="s">
        <v>326</v>
      </c>
      <c r="B262" s="163">
        <v>1012</v>
      </c>
      <c r="C262" s="162" t="s">
        <v>216</v>
      </c>
      <c r="D262" s="162" t="s">
        <v>327</v>
      </c>
      <c r="E262" s="162" t="s">
        <v>468</v>
      </c>
      <c r="F262" s="162" t="s">
        <v>329</v>
      </c>
      <c r="G262" s="162" t="s">
        <v>330</v>
      </c>
      <c r="H262" s="162" t="s">
        <v>393</v>
      </c>
      <c r="I262" s="163">
        <v>100</v>
      </c>
      <c r="J262" s="163">
        <v>1031</v>
      </c>
      <c r="K262" s="163">
        <v>10.31</v>
      </c>
      <c r="L262" s="162" t="s">
        <v>341</v>
      </c>
      <c r="M262" s="163">
        <v>8.3332643706231405E-2</v>
      </c>
      <c r="N262" s="163">
        <v>6.5666765669082682E-3</v>
      </c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3">
        <v>2.6133333333333336E-4</v>
      </c>
      <c r="Z262" s="163">
        <v>2.694346666666667E-3</v>
      </c>
      <c r="AA262" s="164"/>
      <c r="AB262" s="164"/>
      <c r="AC262" s="163">
        <v>2.6133333333333336E-4</v>
      </c>
      <c r="AD262" s="163">
        <v>2.694346666666667E-3</v>
      </c>
      <c r="AE262" s="163">
        <v>0.10233113943204951</v>
      </c>
      <c r="AF262" s="163">
        <v>1.0550340475444304</v>
      </c>
      <c r="AG262" s="164"/>
      <c r="AH262" s="164"/>
      <c r="AI262" s="164"/>
      <c r="AJ262" s="164"/>
      <c r="AK262" s="274">
        <v>0.10233113943204951</v>
      </c>
      <c r="AL262" s="163">
        <v>1.0550340475444304</v>
      </c>
      <c r="AM262" s="163">
        <v>6.8220759621366325E-2</v>
      </c>
      <c r="AN262" s="163">
        <v>0.7033560316962868</v>
      </c>
      <c r="AO262" s="164"/>
      <c r="AP262" s="164"/>
      <c r="AQ262" s="164"/>
      <c r="AR262" s="164"/>
      <c r="AS262" s="248">
        <v>6.8220759621366325E-2</v>
      </c>
      <c r="AT262" s="248">
        <v>0.7033560316962868</v>
      </c>
      <c r="AU262" s="165">
        <v>8.0045454545454545E-2</v>
      </c>
      <c r="AV262" s="165">
        <v>0.82526863636363634</v>
      </c>
      <c r="AW262" s="167"/>
      <c r="AX262" s="167"/>
      <c r="AY262" s="164"/>
      <c r="AZ262" s="164"/>
      <c r="BA262" s="164"/>
      <c r="BB262" s="164"/>
      <c r="BC262" s="163">
        <v>8.0045454545454545E-2</v>
      </c>
      <c r="BD262" s="163">
        <v>0.82526863636363634</v>
      </c>
      <c r="BE262" s="162" t="s">
        <v>334</v>
      </c>
      <c r="BF262" s="162" t="s">
        <v>362</v>
      </c>
      <c r="BG262" s="166">
        <v>39022</v>
      </c>
      <c r="BH262" s="162" t="s">
        <v>345</v>
      </c>
      <c r="BI262" s="162" t="s">
        <v>363</v>
      </c>
      <c r="BJ262" s="166">
        <v>34700</v>
      </c>
      <c r="BK262" s="162" t="s">
        <v>336</v>
      </c>
      <c r="BL262" s="162" t="s">
        <v>336</v>
      </c>
      <c r="BM262" s="167"/>
      <c r="BN262" s="162" t="s">
        <v>336</v>
      </c>
      <c r="BO262" s="162" t="s">
        <v>336</v>
      </c>
      <c r="BP262" s="164"/>
      <c r="BQ262" s="162" t="s">
        <v>336</v>
      </c>
      <c r="BR262" s="162" t="s">
        <v>336</v>
      </c>
      <c r="BS262" s="164"/>
      <c r="BT262" s="162" t="s">
        <v>336</v>
      </c>
      <c r="BU262" s="162" t="s">
        <v>336</v>
      </c>
      <c r="BV262" s="164"/>
      <c r="BW262" s="162" t="s">
        <v>336</v>
      </c>
      <c r="BX262" s="162" t="s">
        <v>336</v>
      </c>
      <c r="BY262" s="164"/>
      <c r="BZ262" s="162" t="s">
        <v>336</v>
      </c>
      <c r="CA262" s="162" t="s">
        <v>336</v>
      </c>
      <c r="CB262" s="164"/>
      <c r="CC262" s="162" t="s">
        <v>336</v>
      </c>
      <c r="CD262" s="162" t="s">
        <v>336</v>
      </c>
      <c r="CE262" s="164"/>
      <c r="CF262" s="162" t="s">
        <v>336</v>
      </c>
      <c r="CG262" s="162" t="s">
        <v>336</v>
      </c>
      <c r="CH262" s="164"/>
      <c r="CI262" s="162" t="s">
        <v>336</v>
      </c>
      <c r="CJ262" s="162" t="s">
        <v>336</v>
      </c>
      <c r="CK262" s="164"/>
      <c r="CL262" s="162" t="s">
        <v>336</v>
      </c>
      <c r="CM262" s="162" t="s">
        <v>336</v>
      </c>
      <c r="CN262" s="164"/>
      <c r="CS262" s="46"/>
      <c r="CT262" s="46"/>
      <c r="DE262" s="46"/>
      <c r="DF262" s="46"/>
    </row>
    <row r="263" spans="1:160">
      <c r="A263" s="162" t="s">
        <v>326</v>
      </c>
      <c r="B263" s="163">
        <v>8102</v>
      </c>
      <c r="C263" s="162" t="s">
        <v>542</v>
      </c>
      <c r="D263" s="162" t="s">
        <v>488</v>
      </c>
      <c r="E263" s="162" t="s">
        <v>543</v>
      </c>
      <c r="F263" s="162" t="s">
        <v>329</v>
      </c>
      <c r="G263" s="162" t="s">
        <v>330</v>
      </c>
      <c r="H263" s="162" t="s">
        <v>393</v>
      </c>
      <c r="I263" s="163">
        <v>1320</v>
      </c>
      <c r="J263" s="163">
        <v>11936</v>
      </c>
      <c r="K263" s="163">
        <v>9.0424242424242429</v>
      </c>
      <c r="L263" s="162" t="s">
        <v>333</v>
      </c>
      <c r="M263" s="163">
        <v>3.6173875939497564E-2</v>
      </c>
      <c r="N263" s="163">
        <v>6.6350579250705781E-3</v>
      </c>
      <c r="O263" s="164"/>
      <c r="P263" s="164"/>
      <c r="Q263" s="164"/>
      <c r="R263" s="164"/>
      <c r="S263" s="164"/>
      <c r="T263" s="164"/>
      <c r="U263" s="164"/>
      <c r="V263" s="164"/>
      <c r="W263" s="164"/>
      <c r="X263" s="164"/>
      <c r="Y263" s="163">
        <v>2.0000000000000001E-4</v>
      </c>
      <c r="Z263" s="163">
        <v>1.8084848484848487E-3</v>
      </c>
      <c r="AA263" s="164"/>
      <c r="AB263" s="164"/>
      <c r="AC263" s="163">
        <v>2.0000000000000001E-4</v>
      </c>
      <c r="AD263" s="163">
        <v>1.8084848484848487E-3</v>
      </c>
      <c r="AE263" s="163">
        <v>1.1176762718697377E-2</v>
      </c>
      <c r="AF263" s="163">
        <v>0.10106503015937265</v>
      </c>
      <c r="AG263" s="164"/>
      <c r="AH263" s="164"/>
      <c r="AI263" s="164"/>
      <c r="AJ263" s="164"/>
      <c r="AK263" s="274">
        <v>1.1176762718697377E-2</v>
      </c>
      <c r="AL263" s="163">
        <v>0.10106503015937265</v>
      </c>
      <c r="AM263" s="163">
        <v>7.4511751457982514E-2</v>
      </c>
      <c r="AN263" s="163">
        <v>0.67376686772915106</v>
      </c>
      <c r="AO263" s="164"/>
      <c r="AP263" s="164"/>
      <c r="AQ263" s="164"/>
      <c r="AR263" s="164"/>
      <c r="AS263" s="248">
        <v>7.4511751457982514E-2</v>
      </c>
      <c r="AT263" s="248">
        <v>0.67376686772915106</v>
      </c>
      <c r="AU263" s="163">
        <v>0.26869230769230767</v>
      </c>
      <c r="AV263" s="163">
        <v>2.4296298368298368</v>
      </c>
      <c r="AW263" s="164"/>
      <c r="AX263" s="164"/>
      <c r="AY263" s="164"/>
      <c r="AZ263" s="164"/>
      <c r="BA263" s="164"/>
      <c r="BB263" s="164"/>
      <c r="BC263" s="163">
        <v>0.26869230769230767</v>
      </c>
      <c r="BD263" s="163">
        <v>2.4296298368298368</v>
      </c>
      <c r="BE263" s="162" t="s">
        <v>342</v>
      </c>
      <c r="BF263" s="162" t="s">
        <v>343</v>
      </c>
      <c r="BG263" s="166">
        <v>36526</v>
      </c>
      <c r="BH263" s="162" t="s">
        <v>364</v>
      </c>
      <c r="BI263" s="162" t="s">
        <v>394</v>
      </c>
      <c r="BJ263" s="166">
        <v>36892</v>
      </c>
      <c r="BK263" s="162" t="s">
        <v>334</v>
      </c>
      <c r="BL263" s="162" t="s">
        <v>358</v>
      </c>
      <c r="BM263" s="166">
        <v>27454</v>
      </c>
      <c r="BN263" s="162" t="s">
        <v>345</v>
      </c>
      <c r="BO263" s="162" t="s">
        <v>363</v>
      </c>
      <c r="BP263" s="166">
        <v>34759</v>
      </c>
      <c r="BQ263" s="162" t="s">
        <v>336</v>
      </c>
      <c r="BR263" s="162" t="s">
        <v>336</v>
      </c>
      <c r="BS263" s="164"/>
      <c r="BT263" s="162" t="s">
        <v>336</v>
      </c>
      <c r="BU263" s="162" t="s">
        <v>336</v>
      </c>
      <c r="BV263" s="164"/>
      <c r="BW263" s="162" t="s">
        <v>336</v>
      </c>
      <c r="BX263" s="162" t="s">
        <v>336</v>
      </c>
      <c r="BY263" s="164"/>
      <c r="BZ263" s="162" t="s">
        <v>336</v>
      </c>
      <c r="CA263" s="162" t="s">
        <v>336</v>
      </c>
      <c r="CB263" s="164"/>
      <c r="CC263" s="162" t="s">
        <v>336</v>
      </c>
      <c r="CD263" s="162" t="s">
        <v>336</v>
      </c>
      <c r="CE263" s="164"/>
      <c r="CF263" s="162" t="s">
        <v>336</v>
      </c>
      <c r="CG263" s="162" t="s">
        <v>336</v>
      </c>
      <c r="CH263" s="164"/>
      <c r="CI263" s="162" t="s">
        <v>336</v>
      </c>
      <c r="CJ263" s="162" t="s">
        <v>336</v>
      </c>
      <c r="CK263" s="164"/>
      <c r="CL263" s="162" t="s">
        <v>336</v>
      </c>
      <c r="CM263" s="162" t="s">
        <v>336</v>
      </c>
      <c r="CN263" s="164"/>
    </row>
    <row r="264" spans="1:160">
      <c r="A264" s="162" t="s">
        <v>326</v>
      </c>
      <c r="B264" s="163">
        <v>8102</v>
      </c>
      <c r="C264" s="162" t="s">
        <v>542</v>
      </c>
      <c r="D264" s="162" t="s">
        <v>488</v>
      </c>
      <c r="E264" s="162" t="s">
        <v>549</v>
      </c>
      <c r="F264" s="162" t="s">
        <v>339</v>
      </c>
      <c r="G264" s="162" t="s">
        <v>330</v>
      </c>
      <c r="H264" s="162" t="s">
        <v>393</v>
      </c>
      <c r="I264" s="163">
        <v>1320</v>
      </c>
      <c r="J264" s="163">
        <v>11936</v>
      </c>
      <c r="K264" s="163">
        <v>9.0424242424242429</v>
      </c>
      <c r="L264" s="162" t="s">
        <v>333</v>
      </c>
      <c r="M264" s="163">
        <v>3.1068366431028348E-2</v>
      </c>
      <c r="N264" s="163">
        <v>6.654266700247896E-3</v>
      </c>
      <c r="O264" s="164"/>
      <c r="P264" s="164"/>
      <c r="Q264" s="164"/>
      <c r="R264" s="164"/>
      <c r="S264" s="164"/>
      <c r="T264" s="164"/>
      <c r="U264" s="164"/>
      <c r="V264" s="164"/>
      <c r="W264" s="164"/>
      <c r="X264" s="164"/>
      <c r="Y264" s="163">
        <v>2.0000000000000001E-4</v>
      </c>
      <c r="Z264" s="163">
        <v>1.8084848484848487E-3</v>
      </c>
      <c r="AA264" s="164"/>
      <c r="AB264" s="164"/>
      <c r="AC264" s="163">
        <v>2.0000000000000001E-4</v>
      </c>
      <c r="AD264" s="163">
        <v>1.8084848484848487E-3</v>
      </c>
      <c r="AE264" s="163">
        <v>1.1537044229893059E-2</v>
      </c>
      <c r="AF264" s="163">
        <v>0.10432284843030573</v>
      </c>
      <c r="AG264" s="164"/>
      <c r="AH264" s="164"/>
      <c r="AI264" s="164"/>
      <c r="AJ264" s="164"/>
      <c r="AK264" s="274">
        <v>1.1537044229893059E-2</v>
      </c>
      <c r="AL264" s="163">
        <v>0.10432284843030573</v>
      </c>
      <c r="AM264" s="163">
        <v>7.6913628199287057E-2</v>
      </c>
      <c r="AN264" s="163">
        <v>0.69548565620203817</v>
      </c>
      <c r="AO264" s="164"/>
      <c r="AP264" s="164"/>
      <c r="AQ264" s="164"/>
      <c r="AR264" s="164"/>
      <c r="AS264" s="248">
        <v>7.6913628199287057E-2</v>
      </c>
      <c r="AT264" s="248">
        <v>0.69548565620203817</v>
      </c>
      <c r="AU264" s="163">
        <v>0.29073333333333334</v>
      </c>
      <c r="AV264" s="163">
        <v>2.6289341414141418</v>
      </c>
      <c r="AW264" s="164"/>
      <c r="AX264" s="164"/>
      <c r="AY264" s="164"/>
      <c r="AZ264" s="164"/>
      <c r="BA264" s="164"/>
      <c r="BB264" s="164"/>
      <c r="BC264" s="163">
        <v>0.29073333333333334</v>
      </c>
      <c r="BD264" s="163">
        <v>2.6289341414141418</v>
      </c>
      <c r="BE264" s="162" t="s">
        <v>342</v>
      </c>
      <c r="BF264" s="162" t="s">
        <v>343</v>
      </c>
      <c r="BG264" s="166">
        <v>36526</v>
      </c>
      <c r="BH264" s="162" t="s">
        <v>364</v>
      </c>
      <c r="BI264" s="162" t="s">
        <v>394</v>
      </c>
      <c r="BJ264" s="166">
        <v>36892</v>
      </c>
      <c r="BK264" s="162" t="s">
        <v>334</v>
      </c>
      <c r="BL264" s="162" t="s">
        <v>358</v>
      </c>
      <c r="BM264" s="166">
        <v>27120</v>
      </c>
      <c r="BN264" s="162" t="s">
        <v>345</v>
      </c>
      <c r="BO264" s="162" t="s">
        <v>363</v>
      </c>
      <c r="BP264" s="166">
        <v>34669</v>
      </c>
      <c r="BQ264" s="162" t="s">
        <v>336</v>
      </c>
      <c r="BR264" s="162" t="s">
        <v>336</v>
      </c>
      <c r="BS264" s="164"/>
      <c r="BT264" s="162" t="s">
        <v>336</v>
      </c>
      <c r="BU264" s="162" t="s">
        <v>336</v>
      </c>
      <c r="BV264" s="164"/>
      <c r="BW264" s="162" t="s">
        <v>336</v>
      </c>
      <c r="BX264" s="162" t="s">
        <v>336</v>
      </c>
      <c r="BY264" s="164"/>
      <c r="BZ264" s="162" t="s">
        <v>336</v>
      </c>
      <c r="CA264" s="162" t="s">
        <v>336</v>
      </c>
      <c r="CB264" s="164"/>
      <c r="CC264" s="162" t="s">
        <v>336</v>
      </c>
      <c r="CD264" s="162" t="s">
        <v>336</v>
      </c>
      <c r="CE264" s="164"/>
      <c r="CF264" s="162" t="s">
        <v>336</v>
      </c>
      <c r="CG264" s="162" t="s">
        <v>336</v>
      </c>
      <c r="CH264" s="164"/>
      <c r="CI264" s="162" t="s">
        <v>336</v>
      </c>
      <c r="CJ264" s="162" t="s">
        <v>336</v>
      </c>
      <c r="CK264" s="164"/>
      <c r="CL264" s="162" t="s">
        <v>336</v>
      </c>
      <c r="CM264" s="162" t="s">
        <v>336</v>
      </c>
      <c r="CN264" s="164"/>
    </row>
    <row r="265" spans="1:160">
      <c r="A265" s="162" t="s">
        <v>326</v>
      </c>
      <c r="B265" s="163">
        <v>2324</v>
      </c>
      <c r="C265" s="162" t="s">
        <v>16</v>
      </c>
      <c r="D265" s="162" t="s">
        <v>402</v>
      </c>
      <c r="E265" s="162" t="s">
        <v>374</v>
      </c>
      <c r="F265" s="162" t="s">
        <v>374</v>
      </c>
      <c r="G265" s="162" t="s">
        <v>330</v>
      </c>
      <c r="H265" s="162" t="s">
        <v>331</v>
      </c>
      <c r="I265" s="163">
        <v>111</v>
      </c>
      <c r="J265" s="163">
        <v>1237</v>
      </c>
      <c r="K265" s="163">
        <v>11.144144144144144</v>
      </c>
      <c r="L265" s="162" t="s">
        <v>403</v>
      </c>
      <c r="M265" s="164"/>
      <c r="N265" s="164"/>
      <c r="O265" s="164"/>
      <c r="P265" s="164"/>
      <c r="Q265" s="164"/>
      <c r="R265" s="164"/>
      <c r="S265" s="164"/>
      <c r="T265" s="164"/>
      <c r="U265" s="164"/>
      <c r="V265" s="164"/>
      <c r="W265" s="164"/>
      <c r="X265" s="164"/>
      <c r="Y265" s="164"/>
      <c r="Z265" s="164"/>
      <c r="AA265" s="164"/>
      <c r="AB265" s="164"/>
      <c r="AC265" s="164"/>
      <c r="AD265" s="164"/>
      <c r="AE265" s="164"/>
      <c r="AF265" s="164"/>
      <c r="AG265" s="164"/>
      <c r="AH265" s="164"/>
      <c r="AI265" s="163">
        <v>4.5233333333333329E-4</v>
      </c>
      <c r="AJ265" s="163">
        <v>5.0408678678678671E-3</v>
      </c>
      <c r="AK265" s="274">
        <v>4.5233333333333329E-4</v>
      </c>
      <c r="AL265" s="163">
        <v>5.0408678678678671E-3</v>
      </c>
      <c r="AM265" s="164"/>
      <c r="AN265" s="164"/>
      <c r="AO265" s="164"/>
      <c r="AP265" s="164"/>
      <c r="AQ265" s="167"/>
      <c r="AR265" s="167"/>
      <c r="AS265" s="250"/>
      <c r="AT265" s="250"/>
      <c r="AU265" s="164"/>
      <c r="AV265" s="164"/>
      <c r="AW265" s="164"/>
      <c r="AX265" s="164"/>
      <c r="AY265" s="164"/>
      <c r="AZ265" s="164"/>
      <c r="BA265" s="163">
        <v>2.9266666666666673E-2</v>
      </c>
      <c r="BB265" s="163">
        <v>0.32615195195195201</v>
      </c>
      <c r="BC265" s="163">
        <v>2.9266666666666673E-2</v>
      </c>
      <c r="BD265" s="163">
        <v>0.32615195195195201</v>
      </c>
      <c r="BE265" s="162" t="s">
        <v>334</v>
      </c>
      <c r="BF265" s="162" t="s">
        <v>362</v>
      </c>
      <c r="BG265" s="166">
        <v>39845</v>
      </c>
      <c r="BH265" s="162" t="s">
        <v>345</v>
      </c>
      <c r="BI265" s="162" t="s">
        <v>377</v>
      </c>
      <c r="BJ265" s="172">
        <v>27942</v>
      </c>
      <c r="BK265" s="162" t="s">
        <v>336</v>
      </c>
      <c r="BL265" s="162" t="s">
        <v>336</v>
      </c>
      <c r="BM265" s="164"/>
      <c r="BN265" s="162" t="s">
        <v>336</v>
      </c>
      <c r="BO265" s="162" t="s">
        <v>336</v>
      </c>
      <c r="BP265" s="164"/>
      <c r="BQ265" s="162" t="s">
        <v>336</v>
      </c>
      <c r="BR265" s="162" t="s">
        <v>336</v>
      </c>
      <c r="BS265" s="164"/>
      <c r="BT265" s="162" t="s">
        <v>336</v>
      </c>
      <c r="BU265" s="162" t="s">
        <v>336</v>
      </c>
      <c r="BV265" s="164"/>
      <c r="BW265" s="162" t="s">
        <v>336</v>
      </c>
      <c r="BX265" s="162" t="s">
        <v>336</v>
      </c>
      <c r="BY265" s="164"/>
      <c r="BZ265" s="162" t="s">
        <v>336</v>
      </c>
      <c r="CA265" s="162" t="s">
        <v>336</v>
      </c>
      <c r="CB265" s="164"/>
      <c r="CC265" s="162" t="s">
        <v>336</v>
      </c>
      <c r="CD265" s="162" t="s">
        <v>336</v>
      </c>
      <c r="CE265" s="164"/>
      <c r="CF265" s="162" t="s">
        <v>336</v>
      </c>
      <c r="CG265" s="162" t="s">
        <v>336</v>
      </c>
      <c r="CH265" s="164"/>
      <c r="CI265" s="162" t="s">
        <v>336</v>
      </c>
      <c r="CJ265" s="162" t="s">
        <v>336</v>
      </c>
      <c r="CK265" s="164"/>
      <c r="CL265" s="162" t="s">
        <v>336</v>
      </c>
      <c r="CM265" s="162" t="s">
        <v>336</v>
      </c>
      <c r="CN265" s="164"/>
    </row>
    <row r="266" spans="1:160">
      <c r="A266" s="162" t="s">
        <v>326</v>
      </c>
      <c r="B266" s="163">
        <v>2848</v>
      </c>
      <c r="C266" s="162" t="s">
        <v>649</v>
      </c>
      <c r="D266" s="162" t="s">
        <v>488</v>
      </c>
      <c r="E266" s="162" t="s">
        <v>650</v>
      </c>
      <c r="F266" s="162" t="s">
        <v>650</v>
      </c>
      <c r="G266" s="162" t="s">
        <v>330</v>
      </c>
      <c r="H266" s="162" t="s">
        <v>350</v>
      </c>
      <c r="I266" s="163">
        <v>63</v>
      </c>
      <c r="J266" s="163">
        <v>641</v>
      </c>
      <c r="K266" s="163">
        <v>10.174603174603174</v>
      </c>
      <c r="L266" s="162" t="s">
        <v>332</v>
      </c>
      <c r="M266" s="164"/>
      <c r="N266" s="164"/>
      <c r="O266" s="164"/>
      <c r="P266" s="164"/>
      <c r="Q266" s="164"/>
      <c r="R266" s="164"/>
      <c r="S266" s="164"/>
      <c r="T266" s="164"/>
      <c r="U266" s="164"/>
      <c r="V266" s="164"/>
      <c r="W266" s="164"/>
      <c r="X266" s="164"/>
      <c r="Y266" s="164"/>
      <c r="Z266" s="164"/>
      <c r="AA266" s="164"/>
      <c r="AB266" s="164"/>
      <c r="AC266" s="164"/>
      <c r="AD266" s="164"/>
      <c r="AE266" s="164"/>
      <c r="AF266" s="164"/>
      <c r="AG266" s="164"/>
      <c r="AH266" s="164"/>
      <c r="AI266" s="165">
        <v>9.0000000000000011E-3</v>
      </c>
      <c r="AJ266" s="165">
        <v>9.1571428571428581E-2</v>
      </c>
      <c r="AK266" s="273">
        <v>9.0000000000000011E-3</v>
      </c>
      <c r="AL266" s="165">
        <v>9.1571428571428581E-2</v>
      </c>
      <c r="AM266" s="164"/>
      <c r="AN266" s="164"/>
      <c r="AO266" s="164"/>
      <c r="AP266" s="164"/>
      <c r="AQ266" s="164"/>
      <c r="AR266" s="164"/>
      <c r="AS266" s="249"/>
      <c r="AT266" s="249"/>
      <c r="AU266" s="164"/>
      <c r="AV266" s="164"/>
      <c r="AW266" s="164"/>
      <c r="AX266" s="164"/>
      <c r="AY266" s="164"/>
      <c r="AZ266" s="164"/>
      <c r="BA266" s="163">
        <v>1.0933333333333333</v>
      </c>
      <c r="BB266" s="163">
        <v>11.124232804232802</v>
      </c>
      <c r="BC266" s="163">
        <v>1.0933333333333333</v>
      </c>
      <c r="BD266" s="163">
        <v>11.124232804232802</v>
      </c>
      <c r="BE266" s="162" t="s">
        <v>334</v>
      </c>
      <c r="BF266" s="162" t="s">
        <v>387</v>
      </c>
      <c r="BG266" s="166">
        <v>26665</v>
      </c>
      <c r="BH266" s="162" t="s">
        <v>336</v>
      </c>
      <c r="BI266" s="162" t="s">
        <v>336</v>
      </c>
      <c r="BJ266" s="167"/>
      <c r="BK266" s="162" t="s">
        <v>336</v>
      </c>
      <c r="BL266" s="162" t="s">
        <v>336</v>
      </c>
      <c r="BM266" s="164"/>
      <c r="BN266" s="162" t="s">
        <v>336</v>
      </c>
      <c r="BO266" s="162" t="s">
        <v>336</v>
      </c>
      <c r="BP266" s="164"/>
      <c r="BQ266" s="162" t="s">
        <v>336</v>
      </c>
      <c r="BR266" s="162" t="s">
        <v>336</v>
      </c>
      <c r="BS266" s="164"/>
      <c r="BT266" s="162" t="s">
        <v>336</v>
      </c>
      <c r="BU266" s="162" t="s">
        <v>336</v>
      </c>
      <c r="BV266" s="164"/>
      <c r="BW266" s="162" t="s">
        <v>336</v>
      </c>
      <c r="BX266" s="162" t="s">
        <v>336</v>
      </c>
      <c r="BY266" s="164"/>
      <c r="BZ266" s="162" t="s">
        <v>336</v>
      </c>
      <c r="CA266" s="162" t="s">
        <v>336</v>
      </c>
      <c r="CB266" s="164"/>
      <c r="CC266" s="162" t="s">
        <v>336</v>
      </c>
      <c r="CD266" s="162" t="s">
        <v>336</v>
      </c>
      <c r="CE266" s="164"/>
      <c r="CF266" s="162" t="s">
        <v>336</v>
      </c>
      <c r="CG266" s="162" t="s">
        <v>336</v>
      </c>
      <c r="CH266" s="164"/>
      <c r="CI266" s="162" t="s">
        <v>336</v>
      </c>
      <c r="CJ266" s="162" t="s">
        <v>336</v>
      </c>
      <c r="CK266" s="164"/>
      <c r="CL266" s="162" t="s">
        <v>336</v>
      </c>
      <c r="CM266" s="162" t="s">
        <v>336</v>
      </c>
      <c r="CN266" s="164"/>
      <c r="CQ266" s="164"/>
      <c r="CR266" s="164"/>
      <c r="CS266" s="170"/>
      <c r="CT266" s="170"/>
      <c r="CU266" s="164"/>
      <c r="CV266" s="164"/>
      <c r="CW266" s="164"/>
      <c r="CX266" s="164"/>
      <c r="CY266" s="170"/>
      <c r="CZ266" s="170"/>
      <c r="DA266" s="164"/>
      <c r="DB266" s="164"/>
      <c r="DC266" s="164"/>
      <c r="DD266" s="164"/>
      <c r="DE266" s="170"/>
      <c r="DF266" s="170"/>
      <c r="DG266" s="164"/>
      <c r="DH266" s="164"/>
      <c r="DI266" s="164"/>
      <c r="DJ266" s="164"/>
      <c r="DK266" s="170"/>
      <c r="DL266" s="170"/>
      <c r="DM266" s="164"/>
      <c r="DN266" s="164"/>
      <c r="DO266" s="164"/>
      <c r="DP266" s="164"/>
      <c r="DQ266" s="164"/>
      <c r="DR266" s="164"/>
      <c r="DS266" s="164"/>
      <c r="DT266" s="164"/>
      <c r="DU266" s="169"/>
      <c r="DV266" s="169"/>
      <c r="DW266" s="170"/>
      <c r="DX266" s="169"/>
      <c r="DY266" s="169"/>
      <c r="DZ266" s="164"/>
      <c r="EA266" s="169"/>
      <c r="EB266" s="169"/>
      <c r="EC266" s="164"/>
      <c r="ED266" s="169"/>
      <c r="EE266" s="169"/>
      <c r="EF266" s="164"/>
      <c r="EG266" s="169"/>
      <c r="EH266" s="169"/>
      <c r="EI266" s="164"/>
      <c r="EJ266" s="169"/>
      <c r="EK266" s="169"/>
      <c r="EL266" s="164"/>
      <c r="EM266" s="169"/>
      <c r="EN266" s="169"/>
      <c r="EO266" s="164"/>
      <c r="EP266" s="169"/>
      <c r="EQ266" s="169"/>
      <c r="ER266" s="164"/>
      <c r="ES266" s="169"/>
      <c r="ET266" s="169"/>
      <c r="EU266" s="164"/>
      <c r="EV266" s="169"/>
      <c r="EW266" s="169"/>
      <c r="EX266" s="164"/>
      <c r="EY266" s="169"/>
      <c r="EZ266" s="169"/>
      <c r="FA266" s="164"/>
      <c r="FB266" s="169"/>
      <c r="FC266" s="169"/>
      <c r="FD266" s="164"/>
    </row>
    <row r="267" spans="1:160">
      <c r="A267" s="162" t="s">
        <v>326</v>
      </c>
      <c r="B267" s="163">
        <v>10343</v>
      </c>
      <c r="C267" s="162" t="s">
        <v>220</v>
      </c>
      <c r="D267" s="162" t="s">
        <v>399</v>
      </c>
      <c r="E267" s="162" t="s">
        <v>230</v>
      </c>
      <c r="F267" s="162" t="s">
        <v>230</v>
      </c>
      <c r="G267" s="162" t="s">
        <v>356</v>
      </c>
      <c r="H267" s="162" t="s">
        <v>356</v>
      </c>
      <c r="I267" s="163">
        <v>43</v>
      </c>
      <c r="J267" s="163">
        <v>505</v>
      </c>
      <c r="K267" s="163">
        <v>11.744186046511627</v>
      </c>
      <c r="L267" s="162" t="s">
        <v>422</v>
      </c>
      <c r="M267" s="164"/>
      <c r="N267" s="164"/>
      <c r="O267" s="164"/>
      <c r="P267" s="164"/>
      <c r="Q267" s="164"/>
      <c r="R267" s="164"/>
      <c r="S267" s="164"/>
      <c r="T267" s="164"/>
      <c r="U267" s="164"/>
      <c r="V267" s="164"/>
      <c r="W267" s="164"/>
      <c r="X267" s="164"/>
      <c r="Y267" s="164"/>
      <c r="Z267" s="164"/>
      <c r="AA267" s="164"/>
      <c r="AB267" s="164"/>
      <c r="AC267" s="164"/>
      <c r="AD267" s="164"/>
      <c r="AE267" s="164"/>
      <c r="AF267" s="164"/>
      <c r="AG267" s="164"/>
      <c r="AH267" s="164"/>
      <c r="AI267" s="165">
        <v>1.7333333333333336E-2</v>
      </c>
      <c r="AJ267" s="165">
        <v>0.20356589147286824</v>
      </c>
      <c r="AK267" s="273">
        <v>1.7333333333333336E-2</v>
      </c>
      <c r="AL267" s="165">
        <v>0.20356589147286824</v>
      </c>
      <c r="AM267" s="164"/>
      <c r="AN267" s="164"/>
      <c r="AO267" s="164"/>
      <c r="AP267" s="164"/>
      <c r="AQ267" s="164"/>
      <c r="AR267" s="164"/>
      <c r="AS267" s="249"/>
      <c r="AT267" s="249"/>
      <c r="AU267" s="164"/>
      <c r="AV267" s="164"/>
      <c r="AW267" s="165">
        <v>0.10864386280863732</v>
      </c>
      <c r="AX267" s="165">
        <v>1.275933737636322</v>
      </c>
      <c r="AY267" s="164"/>
      <c r="AZ267" s="164"/>
      <c r="BA267" s="167"/>
      <c r="BB267" s="167"/>
      <c r="BC267" s="163">
        <v>0.10864386280863732</v>
      </c>
      <c r="BD267" s="163">
        <v>1.275933737636322</v>
      </c>
      <c r="BE267" s="162" t="s">
        <v>334</v>
      </c>
      <c r="BF267" s="162" t="s">
        <v>353</v>
      </c>
      <c r="BG267" s="166">
        <v>32874</v>
      </c>
      <c r="BH267" s="162" t="s">
        <v>336</v>
      </c>
      <c r="BI267" s="162" t="s">
        <v>336</v>
      </c>
      <c r="BJ267" s="167"/>
      <c r="BK267" s="162" t="s">
        <v>336</v>
      </c>
      <c r="BL267" s="162" t="s">
        <v>336</v>
      </c>
      <c r="BM267" s="164"/>
      <c r="BN267" s="162" t="s">
        <v>336</v>
      </c>
      <c r="BO267" s="162" t="s">
        <v>336</v>
      </c>
      <c r="BP267" s="164"/>
      <c r="BQ267" s="162" t="s">
        <v>336</v>
      </c>
      <c r="BR267" s="162" t="s">
        <v>336</v>
      </c>
      <c r="BS267" s="164"/>
      <c r="BT267" s="162" t="s">
        <v>336</v>
      </c>
      <c r="BU267" s="162" t="s">
        <v>336</v>
      </c>
      <c r="BV267" s="164"/>
      <c r="BW267" s="162" t="s">
        <v>336</v>
      </c>
      <c r="BX267" s="162" t="s">
        <v>336</v>
      </c>
      <c r="BY267" s="164"/>
      <c r="BZ267" s="162" t="s">
        <v>336</v>
      </c>
      <c r="CA267" s="162" t="s">
        <v>336</v>
      </c>
      <c r="CB267" s="164"/>
      <c r="CC267" s="162" t="s">
        <v>336</v>
      </c>
      <c r="CD267" s="162" t="s">
        <v>336</v>
      </c>
      <c r="CE267" s="164"/>
      <c r="CF267" s="162" t="s">
        <v>336</v>
      </c>
      <c r="CG267" s="162" t="s">
        <v>336</v>
      </c>
      <c r="CH267" s="164"/>
      <c r="CI267" s="162" t="s">
        <v>336</v>
      </c>
      <c r="CJ267" s="162" t="s">
        <v>336</v>
      </c>
      <c r="CK267" s="164"/>
      <c r="CL267" s="162" t="s">
        <v>336</v>
      </c>
      <c r="CM267" s="162" t="s">
        <v>336</v>
      </c>
      <c r="CN267" s="164"/>
    </row>
    <row r="268" spans="1:160">
      <c r="A268" s="162" t="s">
        <v>326</v>
      </c>
      <c r="B268" s="163">
        <v>1218</v>
      </c>
      <c r="C268" s="162" t="s">
        <v>676</v>
      </c>
      <c r="D268" s="162" t="s">
        <v>410</v>
      </c>
      <c r="E268" s="162" t="s">
        <v>572</v>
      </c>
      <c r="F268" s="162" t="s">
        <v>339</v>
      </c>
      <c r="G268" s="162" t="s">
        <v>330</v>
      </c>
      <c r="H268" s="162" t="s">
        <v>331</v>
      </c>
      <c r="I268" s="163">
        <v>24.5</v>
      </c>
      <c r="J268" s="163">
        <v>330</v>
      </c>
      <c r="K268" s="163">
        <v>13.469387755102041</v>
      </c>
      <c r="L268" s="162" t="s">
        <v>332</v>
      </c>
      <c r="M268" s="167"/>
      <c r="N268" s="167"/>
      <c r="O268" s="164"/>
      <c r="P268" s="164"/>
      <c r="Q268" s="164"/>
      <c r="R268" s="164"/>
      <c r="S268" s="164"/>
      <c r="T268" s="164"/>
      <c r="U268" s="164"/>
      <c r="V268" s="164"/>
      <c r="W268" s="164"/>
      <c r="X268" s="164"/>
      <c r="Y268" s="167"/>
      <c r="Z268" s="167"/>
      <c r="AA268" s="164"/>
      <c r="AB268" s="164"/>
      <c r="AC268" s="167"/>
      <c r="AD268" s="167"/>
      <c r="AE268" s="164"/>
      <c r="AF268" s="164"/>
      <c r="AG268" s="167"/>
      <c r="AH268" s="167"/>
      <c r="AI268" s="165">
        <v>3.3000000000000002E-2</v>
      </c>
      <c r="AJ268" s="165">
        <v>0.44448979591836735</v>
      </c>
      <c r="AK268" s="274">
        <v>3.3000000000000002E-2</v>
      </c>
      <c r="AL268" s="163">
        <v>0.44448979591836735</v>
      </c>
      <c r="AM268" s="164"/>
      <c r="AN268" s="164"/>
      <c r="AO268" s="167"/>
      <c r="AP268" s="167"/>
      <c r="AQ268" s="167"/>
      <c r="AR268" s="167"/>
      <c r="AS268" s="250"/>
      <c r="AT268" s="250"/>
      <c r="AU268" s="167"/>
      <c r="AV268" s="167"/>
      <c r="AW268" s="164"/>
      <c r="AX268" s="164"/>
      <c r="AY268" s="164"/>
      <c r="AZ268" s="164"/>
      <c r="BA268" s="163">
        <v>3.93</v>
      </c>
      <c r="BB268" s="163">
        <v>52.93469387755102</v>
      </c>
      <c r="BC268" s="163">
        <v>3.93</v>
      </c>
      <c r="BD268" s="163">
        <v>52.93469387755102</v>
      </c>
      <c r="BE268" s="162" t="s">
        <v>334</v>
      </c>
      <c r="BF268" s="162" t="s">
        <v>358</v>
      </c>
      <c r="BG268" s="166">
        <v>27334</v>
      </c>
      <c r="BH268" s="162" t="s">
        <v>336</v>
      </c>
      <c r="BI268" s="162" t="s">
        <v>336</v>
      </c>
      <c r="BJ268" s="167"/>
      <c r="BK268" s="162" t="s">
        <v>336</v>
      </c>
      <c r="BL268" s="162" t="s">
        <v>336</v>
      </c>
      <c r="BM268" s="167"/>
      <c r="BN268" s="162" t="s">
        <v>336</v>
      </c>
      <c r="BO268" s="162" t="s">
        <v>336</v>
      </c>
      <c r="BP268" s="164"/>
      <c r="BQ268" s="162" t="s">
        <v>336</v>
      </c>
      <c r="BR268" s="162" t="s">
        <v>336</v>
      </c>
      <c r="BS268" s="164"/>
      <c r="BT268" s="162" t="s">
        <v>336</v>
      </c>
      <c r="BU268" s="162" t="s">
        <v>336</v>
      </c>
      <c r="BV268" s="164"/>
      <c r="BW268" s="162" t="s">
        <v>336</v>
      </c>
      <c r="BX268" s="162" t="s">
        <v>336</v>
      </c>
      <c r="BY268" s="164"/>
      <c r="BZ268" s="162" t="s">
        <v>336</v>
      </c>
      <c r="CA268" s="162" t="s">
        <v>336</v>
      </c>
      <c r="CB268" s="164"/>
      <c r="CC268" s="162" t="s">
        <v>336</v>
      </c>
      <c r="CD268" s="162" t="s">
        <v>336</v>
      </c>
      <c r="CE268" s="164"/>
      <c r="CF268" s="162" t="s">
        <v>336</v>
      </c>
      <c r="CG268" s="162" t="s">
        <v>336</v>
      </c>
      <c r="CH268" s="164"/>
      <c r="CI268" s="162" t="s">
        <v>336</v>
      </c>
      <c r="CJ268" s="162" t="s">
        <v>336</v>
      </c>
      <c r="CK268" s="164"/>
      <c r="CL268" s="162" t="s">
        <v>336</v>
      </c>
      <c r="CM268" s="162" t="s">
        <v>336</v>
      </c>
      <c r="CN268" s="164"/>
      <c r="CO268" s="164"/>
      <c r="CP268" s="164"/>
      <c r="CQ268" s="164"/>
      <c r="CR268" s="164"/>
      <c r="CS268" s="168"/>
      <c r="CT268" s="168"/>
      <c r="CU268" s="164"/>
      <c r="CV268" s="164"/>
      <c r="CW268" s="164"/>
      <c r="CX268" s="164"/>
      <c r="CY268" s="168"/>
      <c r="CZ268" s="168"/>
      <c r="DA268" s="164"/>
      <c r="DB268" s="164"/>
      <c r="DC268" s="164"/>
      <c r="DD268" s="164"/>
      <c r="DE268" s="168"/>
      <c r="DF268" s="168"/>
      <c r="DG268" s="164"/>
      <c r="DH268" s="164"/>
      <c r="DI268" s="164"/>
      <c r="DJ268" s="164"/>
      <c r="DK268" s="164"/>
      <c r="DL268" s="164"/>
      <c r="DM268" s="164"/>
      <c r="DN268" s="164"/>
      <c r="DO268" s="164"/>
      <c r="DP268" s="164"/>
      <c r="DQ268" s="164"/>
      <c r="DR268" s="164"/>
      <c r="DS268" s="164"/>
      <c r="DT268" s="164"/>
      <c r="DU268" s="169"/>
      <c r="DV268" s="169"/>
      <c r="DW268" s="170"/>
      <c r="DX268" s="169"/>
      <c r="DY268" s="169"/>
      <c r="DZ268" s="164"/>
      <c r="EA268" s="169"/>
      <c r="EB268" s="169"/>
      <c r="EC268" s="164"/>
      <c r="ED268" s="169"/>
      <c r="EE268" s="169"/>
      <c r="EF268" s="164"/>
      <c r="EG268" s="169"/>
      <c r="EH268" s="169"/>
      <c r="EI268" s="164"/>
      <c r="EJ268" s="169"/>
      <c r="EK268" s="169"/>
      <c r="EL268" s="164"/>
      <c r="EM268" s="169"/>
      <c r="EN268" s="169"/>
      <c r="EO268" s="164"/>
      <c r="EP268" s="169"/>
      <c r="EQ268" s="169"/>
      <c r="ER268" s="164"/>
      <c r="ES268" s="169"/>
      <c r="ET268" s="169"/>
      <c r="EU268" s="164"/>
      <c r="EV268" s="169"/>
      <c r="EW268" s="169"/>
      <c r="EX268" s="164"/>
      <c r="EY268" s="169"/>
      <c r="EZ268" s="169"/>
      <c r="FA268" s="164"/>
      <c r="FB268" s="169"/>
      <c r="FC268" s="169"/>
      <c r="FD268" s="164"/>
    </row>
    <row r="269" spans="1:160">
      <c r="A269" s="162" t="s">
        <v>326</v>
      </c>
      <c r="B269" s="163">
        <v>2384</v>
      </c>
      <c r="C269" s="162" t="s">
        <v>739</v>
      </c>
      <c r="D269" s="162" t="s">
        <v>463</v>
      </c>
      <c r="E269" s="162" t="s">
        <v>740</v>
      </c>
      <c r="F269" s="162" t="s">
        <v>440</v>
      </c>
      <c r="G269" s="162" t="s">
        <v>330</v>
      </c>
      <c r="H269" s="162" t="s">
        <v>331</v>
      </c>
      <c r="I269" s="163">
        <v>87</v>
      </c>
      <c r="J269" s="163">
        <v>820</v>
      </c>
      <c r="K269" s="163">
        <v>9.4252873563218387</v>
      </c>
      <c r="L269" s="162" t="s">
        <v>336</v>
      </c>
      <c r="M269" s="167"/>
      <c r="N269" s="167"/>
      <c r="O269" s="164"/>
      <c r="P269" s="164"/>
      <c r="Q269" s="164"/>
      <c r="R269" s="164"/>
      <c r="S269" s="164"/>
      <c r="T269" s="164"/>
      <c r="U269" s="164"/>
      <c r="V269" s="164"/>
      <c r="W269" s="164"/>
      <c r="X269" s="164"/>
      <c r="Y269" s="167"/>
      <c r="Z269" s="167"/>
      <c r="AA269" s="164"/>
      <c r="AB269" s="164"/>
      <c r="AC269" s="167"/>
      <c r="AD269" s="167"/>
      <c r="AE269" s="164"/>
      <c r="AF269" s="164"/>
      <c r="AG269" s="167"/>
      <c r="AH269" s="167"/>
      <c r="AI269" s="165">
        <v>0.10657381742616871</v>
      </c>
      <c r="AJ269" s="165">
        <v>1.00448885390182</v>
      </c>
      <c r="AK269" s="274">
        <v>0.10657381742616871</v>
      </c>
      <c r="AL269" s="163">
        <v>1.00448885390182</v>
      </c>
      <c r="AM269" s="164"/>
      <c r="AN269" s="164"/>
      <c r="AO269" s="167"/>
      <c r="AP269" s="167"/>
      <c r="AQ269" s="167"/>
      <c r="AR269" s="167"/>
      <c r="AS269" s="250"/>
      <c r="AT269" s="250"/>
      <c r="AU269" s="167"/>
      <c r="AV269" s="167"/>
      <c r="AW269" s="164"/>
      <c r="AX269" s="164"/>
      <c r="AY269" s="164"/>
      <c r="AZ269" s="164"/>
      <c r="BA269" s="164"/>
      <c r="BB269" s="164"/>
      <c r="BC269" s="167"/>
      <c r="BD269" s="167"/>
      <c r="BE269" s="162" t="s">
        <v>364</v>
      </c>
      <c r="BF269" s="162" t="s">
        <v>741</v>
      </c>
      <c r="BG269" s="166">
        <v>39692</v>
      </c>
      <c r="BH269" s="162" t="s">
        <v>342</v>
      </c>
      <c r="BI269" s="162" t="s">
        <v>357</v>
      </c>
      <c r="BJ269" s="166">
        <v>39692</v>
      </c>
      <c r="BK269" s="162" t="s">
        <v>334</v>
      </c>
      <c r="BL269" s="162" t="s">
        <v>353</v>
      </c>
      <c r="BM269" s="166">
        <v>29587</v>
      </c>
      <c r="BN269" s="162" t="s">
        <v>336</v>
      </c>
      <c r="BO269" s="162" t="s">
        <v>336</v>
      </c>
      <c r="BP269" s="164"/>
      <c r="BQ269" s="162" t="s">
        <v>336</v>
      </c>
      <c r="BR269" s="162" t="s">
        <v>336</v>
      </c>
      <c r="BS269" s="164"/>
      <c r="BT269" s="162" t="s">
        <v>336</v>
      </c>
      <c r="BU269" s="162" t="s">
        <v>336</v>
      </c>
      <c r="BV269" s="164"/>
      <c r="BW269" s="162" t="s">
        <v>336</v>
      </c>
      <c r="BX269" s="162" t="s">
        <v>336</v>
      </c>
      <c r="BY269" s="164"/>
      <c r="BZ269" s="162" t="s">
        <v>336</v>
      </c>
      <c r="CA269" s="162" t="s">
        <v>336</v>
      </c>
      <c r="CB269" s="164"/>
      <c r="CC269" s="162" t="s">
        <v>336</v>
      </c>
      <c r="CD269" s="162" t="s">
        <v>336</v>
      </c>
      <c r="CE269" s="164"/>
      <c r="CF269" s="162" t="s">
        <v>336</v>
      </c>
      <c r="CG269" s="162" t="s">
        <v>336</v>
      </c>
      <c r="CH269" s="164"/>
      <c r="CI269" s="162" t="s">
        <v>336</v>
      </c>
      <c r="CJ269" s="162" t="s">
        <v>336</v>
      </c>
      <c r="CK269" s="164"/>
      <c r="CL269" s="162" t="s">
        <v>336</v>
      </c>
      <c r="CM269" s="162" t="s">
        <v>336</v>
      </c>
      <c r="CN269" s="164"/>
      <c r="CS269" s="46"/>
      <c r="CT269" s="46"/>
      <c r="CY269" s="46"/>
      <c r="CZ269" s="46"/>
      <c r="DU269" s="46"/>
      <c r="DV269" s="46"/>
      <c r="DW269" s="46"/>
      <c r="DX269" s="46"/>
      <c r="DY269" s="46"/>
      <c r="EA269" s="46"/>
      <c r="EB269" s="46"/>
      <c r="ED269" s="46"/>
      <c r="EE269" s="46"/>
      <c r="EG269" s="46"/>
      <c r="EH269" s="46"/>
      <c r="EJ269" s="46"/>
      <c r="EK269" s="46"/>
      <c r="EM269" s="46"/>
      <c r="EN269" s="46"/>
      <c r="EP269" s="46"/>
      <c r="EQ269" s="46"/>
      <c r="ES269" s="46"/>
      <c r="ET269" s="46"/>
      <c r="EV269" s="46"/>
      <c r="EW269" s="46"/>
      <c r="EY269" s="46"/>
      <c r="EZ269" s="46"/>
      <c r="FB269" s="46"/>
      <c r="FC269" s="46"/>
    </row>
    <row r="270" spans="1:160">
      <c r="A270" s="162" t="s">
        <v>326</v>
      </c>
      <c r="B270" s="163">
        <v>2824</v>
      </c>
      <c r="C270" s="162" t="s">
        <v>200</v>
      </c>
      <c r="D270" s="162" t="s">
        <v>347</v>
      </c>
      <c r="E270" s="162" t="s">
        <v>348</v>
      </c>
      <c r="F270" s="162" t="s">
        <v>349</v>
      </c>
      <c r="G270" s="162" t="s">
        <v>330</v>
      </c>
      <c r="H270" s="162" t="s">
        <v>350</v>
      </c>
      <c r="I270" s="163">
        <v>60</v>
      </c>
      <c r="J270" s="163">
        <v>642</v>
      </c>
      <c r="K270" s="163">
        <v>10.7</v>
      </c>
      <c r="L270" s="162" t="s">
        <v>351</v>
      </c>
      <c r="M270" s="167"/>
      <c r="N270" s="167"/>
      <c r="O270" s="164"/>
      <c r="P270" s="164"/>
      <c r="Q270" s="164"/>
      <c r="R270" s="164"/>
      <c r="S270" s="164"/>
      <c r="T270" s="164"/>
      <c r="U270" s="164"/>
      <c r="V270" s="164"/>
      <c r="W270" s="164"/>
      <c r="X270" s="164"/>
      <c r="Y270" s="167"/>
      <c r="Z270" s="167"/>
      <c r="AA270" s="164"/>
      <c r="AB270" s="164"/>
      <c r="AC270" s="167"/>
      <c r="AD270" s="167"/>
      <c r="AE270" s="167"/>
      <c r="AF270" s="167"/>
      <c r="AG270" s="167"/>
      <c r="AH270" s="167"/>
      <c r="AI270" s="164"/>
      <c r="AJ270" s="164"/>
      <c r="AK270" s="275"/>
      <c r="AL270" s="167"/>
      <c r="AM270" s="167"/>
      <c r="AN270" s="167"/>
      <c r="AO270" s="167"/>
      <c r="AP270" s="167"/>
      <c r="AQ270" s="164"/>
      <c r="AR270" s="164"/>
      <c r="AS270" s="250"/>
      <c r="AT270" s="250"/>
      <c r="AU270" s="164"/>
      <c r="AV270" s="164"/>
      <c r="AW270" s="167"/>
      <c r="AX270" s="167"/>
      <c r="AY270" s="164"/>
      <c r="AZ270" s="164"/>
      <c r="BA270" s="165">
        <v>7.6601195105882132E-3</v>
      </c>
      <c r="BB270" s="165">
        <v>8.1963278763293873E-2</v>
      </c>
      <c r="BC270" s="163">
        <v>7.6601195105882132E-3</v>
      </c>
      <c r="BD270" s="163">
        <v>8.1963278763293873E-2</v>
      </c>
      <c r="BE270" s="162" t="s">
        <v>345</v>
      </c>
      <c r="BF270" s="162" t="s">
        <v>352</v>
      </c>
      <c r="BG270" s="166">
        <v>36526</v>
      </c>
      <c r="BH270" s="162" t="s">
        <v>334</v>
      </c>
      <c r="BI270" s="162" t="s">
        <v>353</v>
      </c>
      <c r="BJ270" s="166">
        <v>36526</v>
      </c>
      <c r="BK270" s="162" t="s">
        <v>336</v>
      </c>
      <c r="BL270" s="162" t="s">
        <v>336</v>
      </c>
      <c r="BM270" s="164"/>
      <c r="BN270" s="162" t="s">
        <v>336</v>
      </c>
      <c r="BO270" s="162" t="s">
        <v>336</v>
      </c>
      <c r="BP270" s="164"/>
      <c r="BQ270" s="162" t="s">
        <v>336</v>
      </c>
      <c r="BR270" s="162" t="s">
        <v>336</v>
      </c>
      <c r="BS270" s="164"/>
      <c r="BT270" s="162" t="s">
        <v>336</v>
      </c>
      <c r="BU270" s="162" t="s">
        <v>336</v>
      </c>
      <c r="BV270" s="164"/>
      <c r="BW270" s="162" t="s">
        <v>336</v>
      </c>
      <c r="BX270" s="162" t="s">
        <v>336</v>
      </c>
      <c r="BY270" s="164"/>
      <c r="BZ270" s="162" t="s">
        <v>336</v>
      </c>
      <c r="CA270" s="162" t="s">
        <v>336</v>
      </c>
      <c r="CB270" s="164"/>
      <c r="CC270" s="162" t="s">
        <v>336</v>
      </c>
      <c r="CD270" s="162" t="s">
        <v>336</v>
      </c>
      <c r="CE270" s="164"/>
      <c r="CF270" s="162" t="s">
        <v>336</v>
      </c>
      <c r="CG270" s="162" t="s">
        <v>336</v>
      </c>
      <c r="CH270" s="164"/>
      <c r="CI270" s="162" t="s">
        <v>336</v>
      </c>
      <c r="CJ270" s="162" t="s">
        <v>336</v>
      </c>
      <c r="CK270" s="164"/>
      <c r="CL270" s="162" t="s">
        <v>336</v>
      </c>
      <c r="CM270" s="162" t="s">
        <v>336</v>
      </c>
      <c r="CN270" s="164"/>
    </row>
    <row r="271" spans="1:160">
      <c r="A271" s="162" t="s">
        <v>326</v>
      </c>
      <c r="B271" s="163">
        <v>54238</v>
      </c>
      <c r="C271" s="162" t="s">
        <v>201</v>
      </c>
      <c r="D271" s="162" t="s">
        <v>367</v>
      </c>
      <c r="E271" s="162" t="s">
        <v>339</v>
      </c>
      <c r="F271" s="162" t="s">
        <v>222</v>
      </c>
      <c r="G271" s="162" t="s">
        <v>356</v>
      </c>
      <c r="H271" s="162" t="s">
        <v>356</v>
      </c>
      <c r="I271" s="163">
        <v>25</v>
      </c>
      <c r="J271" s="163">
        <v>285</v>
      </c>
      <c r="K271" s="163">
        <v>11.4</v>
      </c>
      <c r="L271" s="162" t="s">
        <v>332</v>
      </c>
      <c r="M271" s="167"/>
      <c r="N271" s="167"/>
      <c r="O271" s="164"/>
      <c r="P271" s="164"/>
      <c r="Q271" s="164"/>
      <c r="R271" s="164"/>
      <c r="S271" s="164"/>
      <c r="T271" s="164"/>
      <c r="U271" s="164"/>
      <c r="V271" s="164"/>
      <c r="W271" s="164"/>
      <c r="X271" s="164"/>
      <c r="Y271" s="167"/>
      <c r="Z271" s="167"/>
      <c r="AA271" s="164"/>
      <c r="AB271" s="164"/>
      <c r="AC271" s="167"/>
      <c r="AD271" s="167"/>
      <c r="AE271" s="167"/>
      <c r="AF271" s="167"/>
      <c r="AG271" s="164"/>
      <c r="AH271" s="164"/>
      <c r="AI271" s="164"/>
      <c r="AJ271" s="164"/>
      <c r="AK271" s="275"/>
      <c r="AL271" s="167"/>
      <c r="AM271" s="167"/>
      <c r="AN271" s="167"/>
      <c r="AO271" s="164"/>
      <c r="AP271" s="164"/>
      <c r="AQ271" s="164"/>
      <c r="AR271" s="164"/>
      <c r="AS271" s="250"/>
      <c r="AT271" s="250"/>
      <c r="AU271" s="167"/>
      <c r="AV271" s="167"/>
      <c r="AW271" s="164"/>
      <c r="AX271" s="164"/>
      <c r="AY271" s="164"/>
      <c r="AZ271" s="164"/>
      <c r="BA271" s="165">
        <v>8.0000000000000002E-3</v>
      </c>
      <c r="BB271" s="165">
        <v>9.1200000000000003E-2</v>
      </c>
      <c r="BC271" s="163">
        <v>8.0000000000000002E-3</v>
      </c>
      <c r="BD271" s="163">
        <v>9.1200000000000003E-2</v>
      </c>
      <c r="BE271" s="162" t="s">
        <v>342</v>
      </c>
      <c r="BF271" s="162" t="s">
        <v>357</v>
      </c>
      <c r="BG271" s="166">
        <v>32112</v>
      </c>
      <c r="BH271" s="162" t="s">
        <v>334</v>
      </c>
      <c r="BI271" s="162" t="s">
        <v>335</v>
      </c>
      <c r="BJ271" s="166">
        <v>32112</v>
      </c>
      <c r="BK271" s="162" t="s">
        <v>336</v>
      </c>
      <c r="BL271" s="162" t="s">
        <v>336</v>
      </c>
      <c r="BM271" s="167"/>
      <c r="BN271" s="162" t="s">
        <v>336</v>
      </c>
      <c r="BO271" s="162" t="s">
        <v>336</v>
      </c>
      <c r="BP271" s="167"/>
      <c r="BQ271" s="162" t="s">
        <v>336</v>
      </c>
      <c r="BR271" s="162" t="s">
        <v>336</v>
      </c>
      <c r="BS271" s="167"/>
      <c r="BT271" s="162" t="s">
        <v>336</v>
      </c>
      <c r="BU271" s="162" t="s">
        <v>336</v>
      </c>
      <c r="BV271" s="167"/>
      <c r="BW271" s="162" t="s">
        <v>336</v>
      </c>
      <c r="BX271" s="162" t="s">
        <v>336</v>
      </c>
      <c r="BY271" s="164"/>
      <c r="BZ271" s="162" t="s">
        <v>336</v>
      </c>
      <c r="CA271" s="162" t="s">
        <v>336</v>
      </c>
      <c r="CB271" s="164"/>
      <c r="CC271" s="162" t="s">
        <v>336</v>
      </c>
      <c r="CD271" s="162" t="s">
        <v>336</v>
      </c>
      <c r="CE271" s="164"/>
      <c r="CF271" s="162" t="s">
        <v>336</v>
      </c>
      <c r="CG271" s="162" t="s">
        <v>336</v>
      </c>
      <c r="CH271" s="164"/>
      <c r="CI271" s="162" t="s">
        <v>336</v>
      </c>
      <c r="CJ271" s="162" t="s">
        <v>336</v>
      </c>
      <c r="CK271" s="164"/>
      <c r="CL271" s="162" t="s">
        <v>336</v>
      </c>
      <c r="CM271" s="162" t="s">
        <v>336</v>
      </c>
      <c r="CN271" s="164"/>
    </row>
    <row r="272" spans="1:160">
      <c r="A272" s="162" t="s">
        <v>326</v>
      </c>
      <c r="B272" s="163">
        <v>54238</v>
      </c>
      <c r="C272" s="162" t="s">
        <v>201</v>
      </c>
      <c r="D272" s="162" t="s">
        <v>367</v>
      </c>
      <c r="E272" s="162" t="s">
        <v>339</v>
      </c>
      <c r="F272" s="162" t="s">
        <v>223</v>
      </c>
      <c r="G272" s="162" t="s">
        <v>356</v>
      </c>
      <c r="H272" s="162" t="s">
        <v>356</v>
      </c>
      <c r="I272" s="163">
        <v>25</v>
      </c>
      <c r="J272" s="163">
        <v>285</v>
      </c>
      <c r="K272" s="163">
        <v>11.4</v>
      </c>
      <c r="L272" s="162" t="s">
        <v>332</v>
      </c>
      <c r="M272" s="167"/>
      <c r="N272" s="167"/>
      <c r="O272" s="164"/>
      <c r="P272" s="164"/>
      <c r="Q272" s="164"/>
      <c r="R272" s="164"/>
      <c r="S272" s="164"/>
      <c r="T272" s="164"/>
      <c r="U272" s="164"/>
      <c r="V272" s="164"/>
      <c r="W272" s="164"/>
      <c r="X272" s="164"/>
      <c r="Y272" s="167"/>
      <c r="Z272" s="167"/>
      <c r="AA272" s="164"/>
      <c r="AB272" s="164"/>
      <c r="AC272" s="167"/>
      <c r="AD272" s="167"/>
      <c r="AE272" s="167"/>
      <c r="AF272" s="167"/>
      <c r="AG272" s="164"/>
      <c r="AH272" s="164"/>
      <c r="AI272" s="164"/>
      <c r="AJ272" s="164"/>
      <c r="AK272" s="275"/>
      <c r="AL272" s="167"/>
      <c r="AM272" s="167"/>
      <c r="AN272" s="167"/>
      <c r="AO272" s="164"/>
      <c r="AP272" s="164"/>
      <c r="AQ272" s="164"/>
      <c r="AR272" s="164"/>
      <c r="AS272" s="250"/>
      <c r="AT272" s="250"/>
      <c r="AU272" s="167"/>
      <c r="AV272" s="167"/>
      <c r="AW272" s="164"/>
      <c r="AX272" s="164"/>
      <c r="AY272" s="164"/>
      <c r="AZ272" s="164"/>
      <c r="BA272" s="165">
        <v>8.0000000000000002E-3</v>
      </c>
      <c r="BB272" s="165">
        <v>9.1200000000000003E-2</v>
      </c>
      <c r="BC272" s="163">
        <v>8.0000000000000002E-3</v>
      </c>
      <c r="BD272" s="163">
        <v>9.1200000000000003E-2</v>
      </c>
      <c r="BE272" s="162" t="s">
        <v>342</v>
      </c>
      <c r="BF272" s="162" t="s">
        <v>357</v>
      </c>
      <c r="BG272" s="166">
        <v>32112</v>
      </c>
      <c r="BH272" s="162" t="s">
        <v>334</v>
      </c>
      <c r="BI272" s="162" t="s">
        <v>335</v>
      </c>
      <c r="BJ272" s="166">
        <v>32112</v>
      </c>
      <c r="BK272" s="162" t="s">
        <v>336</v>
      </c>
      <c r="BL272" s="162" t="s">
        <v>336</v>
      </c>
      <c r="BM272" s="167"/>
      <c r="BN272" s="162" t="s">
        <v>336</v>
      </c>
      <c r="BO272" s="162" t="s">
        <v>336</v>
      </c>
      <c r="BP272" s="167"/>
      <c r="BQ272" s="162" t="s">
        <v>336</v>
      </c>
      <c r="BR272" s="162" t="s">
        <v>336</v>
      </c>
      <c r="BS272" s="167"/>
      <c r="BT272" s="162" t="s">
        <v>336</v>
      </c>
      <c r="BU272" s="162" t="s">
        <v>336</v>
      </c>
      <c r="BV272" s="167"/>
      <c r="BW272" s="162" t="s">
        <v>336</v>
      </c>
      <c r="BX272" s="162" t="s">
        <v>336</v>
      </c>
      <c r="BY272" s="164"/>
      <c r="BZ272" s="162" t="s">
        <v>336</v>
      </c>
      <c r="CA272" s="162" t="s">
        <v>336</v>
      </c>
      <c r="CB272" s="164"/>
      <c r="CC272" s="162" t="s">
        <v>336</v>
      </c>
      <c r="CD272" s="162" t="s">
        <v>336</v>
      </c>
      <c r="CE272" s="164"/>
      <c r="CF272" s="162" t="s">
        <v>336</v>
      </c>
      <c r="CG272" s="162" t="s">
        <v>336</v>
      </c>
      <c r="CH272" s="164"/>
      <c r="CI272" s="162" t="s">
        <v>336</v>
      </c>
      <c r="CJ272" s="162" t="s">
        <v>336</v>
      </c>
      <c r="CK272" s="164"/>
      <c r="CL272" s="162" t="s">
        <v>336</v>
      </c>
      <c r="CM272" s="162" t="s">
        <v>336</v>
      </c>
      <c r="CN272" s="164"/>
    </row>
    <row r="273" spans="1:188">
      <c r="A273" s="162" t="s">
        <v>326</v>
      </c>
      <c r="B273" s="163">
        <v>641</v>
      </c>
      <c r="C273" s="162" t="s">
        <v>206</v>
      </c>
      <c r="D273" s="162" t="s">
        <v>378</v>
      </c>
      <c r="E273" s="162" t="s">
        <v>379</v>
      </c>
      <c r="F273" s="162" t="s">
        <v>380</v>
      </c>
      <c r="G273" s="162" t="s">
        <v>330</v>
      </c>
      <c r="H273" s="162" t="s">
        <v>350</v>
      </c>
      <c r="I273" s="163">
        <v>82</v>
      </c>
      <c r="J273" s="163">
        <v>817.82999999999993</v>
      </c>
      <c r="K273" s="163">
        <v>9.9735365853658529</v>
      </c>
      <c r="L273" s="162" t="s">
        <v>333</v>
      </c>
      <c r="M273" s="164"/>
      <c r="N273" s="164"/>
      <c r="O273" s="164"/>
      <c r="P273" s="164"/>
      <c r="Q273" s="164"/>
      <c r="R273" s="164"/>
      <c r="S273" s="164"/>
      <c r="T273" s="164"/>
      <c r="U273" s="164"/>
      <c r="V273" s="164"/>
      <c r="W273" s="164"/>
      <c r="X273" s="164"/>
      <c r="Y273" s="164"/>
      <c r="Z273" s="164"/>
      <c r="AA273" s="164"/>
      <c r="AB273" s="164"/>
      <c r="AC273" s="164"/>
      <c r="AD273" s="164"/>
      <c r="AE273" s="164"/>
      <c r="AF273" s="164"/>
      <c r="AG273" s="164"/>
      <c r="AH273" s="164"/>
      <c r="AI273" s="167"/>
      <c r="AJ273" s="167"/>
      <c r="AK273" s="275"/>
      <c r="AL273" s="167"/>
      <c r="AM273" s="164"/>
      <c r="AN273" s="164"/>
      <c r="AO273" s="164"/>
      <c r="AP273" s="164"/>
      <c r="AQ273" s="164"/>
      <c r="AR273" s="164"/>
      <c r="AS273" s="249"/>
      <c r="AT273" s="249"/>
      <c r="AU273" s="165">
        <v>2.5000000000000012E-2</v>
      </c>
      <c r="AV273" s="165">
        <v>0.24933841463414644</v>
      </c>
      <c r="AW273" s="167"/>
      <c r="AX273" s="167"/>
      <c r="AY273" s="164"/>
      <c r="AZ273" s="164"/>
      <c r="BA273" s="164"/>
      <c r="BB273" s="164"/>
      <c r="BC273" s="163">
        <v>2.5000000000000012E-2</v>
      </c>
      <c r="BD273" s="163">
        <v>0.24933841463414644</v>
      </c>
      <c r="BE273" s="162" t="s">
        <v>342</v>
      </c>
      <c r="BF273" s="162" t="s">
        <v>357</v>
      </c>
      <c r="BG273" s="166">
        <v>38808</v>
      </c>
      <c r="BH273" s="162" t="s">
        <v>334</v>
      </c>
      <c r="BI273" s="162" t="s">
        <v>381</v>
      </c>
      <c r="BJ273" s="172">
        <v>39508</v>
      </c>
      <c r="BK273" s="162" t="s">
        <v>334</v>
      </c>
      <c r="BL273" s="162" t="s">
        <v>358</v>
      </c>
      <c r="BM273" s="172">
        <v>27760</v>
      </c>
      <c r="BN273" s="162" t="s">
        <v>345</v>
      </c>
      <c r="BO273" s="162" t="s">
        <v>363</v>
      </c>
      <c r="BP273" s="172">
        <v>40148</v>
      </c>
      <c r="BQ273" s="162" t="s">
        <v>336</v>
      </c>
      <c r="BR273" s="162" t="s">
        <v>336</v>
      </c>
      <c r="BS273" s="164"/>
      <c r="BT273" s="162" t="s">
        <v>336</v>
      </c>
      <c r="BU273" s="162" t="s">
        <v>336</v>
      </c>
      <c r="BV273" s="164"/>
      <c r="BW273" s="162" t="s">
        <v>336</v>
      </c>
      <c r="BX273" s="162" t="s">
        <v>336</v>
      </c>
      <c r="BY273" s="164"/>
      <c r="BZ273" s="162" t="s">
        <v>336</v>
      </c>
      <c r="CA273" s="162" t="s">
        <v>336</v>
      </c>
      <c r="CB273" s="164"/>
      <c r="CC273" s="162" t="s">
        <v>336</v>
      </c>
      <c r="CD273" s="162" t="s">
        <v>336</v>
      </c>
      <c r="CE273" s="164"/>
      <c r="CF273" s="162" t="s">
        <v>336</v>
      </c>
      <c r="CG273" s="162" t="s">
        <v>336</v>
      </c>
      <c r="CH273" s="164"/>
      <c r="CI273" s="162" t="s">
        <v>336</v>
      </c>
      <c r="CJ273" s="162" t="s">
        <v>336</v>
      </c>
      <c r="CK273" s="164"/>
      <c r="CL273" s="162" t="s">
        <v>336</v>
      </c>
      <c r="CM273" s="162" t="s">
        <v>336</v>
      </c>
      <c r="CN273" s="164"/>
    </row>
    <row r="274" spans="1:188">
      <c r="A274" s="162" t="s">
        <v>326</v>
      </c>
      <c r="B274" s="163">
        <v>641</v>
      </c>
      <c r="C274" s="162" t="s">
        <v>206</v>
      </c>
      <c r="D274" s="162" t="s">
        <v>378</v>
      </c>
      <c r="E274" s="162" t="s">
        <v>382</v>
      </c>
      <c r="F274" s="162" t="s">
        <v>383</v>
      </c>
      <c r="G274" s="162" t="s">
        <v>330</v>
      </c>
      <c r="H274" s="162" t="s">
        <v>331</v>
      </c>
      <c r="I274" s="163">
        <v>320</v>
      </c>
      <c r="J274" s="163">
        <v>3193.348</v>
      </c>
      <c r="K274" s="163">
        <v>9.9792124999999992</v>
      </c>
      <c r="L274" s="162" t="s">
        <v>333</v>
      </c>
      <c r="M274" s="164"/>
      <c r="N274" s="164"/>
      <c r="O274" s="164"/>
      <c r="P274" s="164"/>
      <c r="Q274" s="164"/>
      <c r="R274" s="164"/>
      <c r="S274" s="164"/>
      <c r="T274" s="164"/>
      <c r="U274" s="164"/>
      <c r="V274" s="164"/>
      <c r="W274" s="164"/>
      <c r="X274" s="164"/>
      <c r="Y274" s="167"/>
      <c r="Z274" s="167"/>
      <c r="AA274" s="164"/>
      <c r="AB274" s="164"/>
      <c r="AC274" s="167"/>
      <c r="AD274" s="167"/>
      <c r="AE274" s="167"/>
      <c r="AF274" s="167"/>
      <c r="AG274" s="164"/>
      <c r="AH274" s="164"/>
      <c r="AI274" s="164"/>
      <c r="AJ274" s="164"/>
      <c r="AK274" s="275"/>
      <c r="AL274" s="167"/>
      <c r="AM274" s="167"/>
      <c r="AN274" s="167"/>
      <c r="AO274" s="164"/>
      <c r="AP274" s="164"/>
      <c r="AQ274" s="164"/>
      <c r="AR274" s="164"/>
      <c r="AS274" s="250"/>
      <c r="AT274" s="250"/>
      <c r="AU274" s="165">
        <v>2.5000000000000012E-2</v>
      </c>
      <c r="AV274" s="165">
        <v>0.24948031250000011</v>
      </c>
      <c r="AW274" s="167"/>
      <c r="AX274" s="167"/>
      <c r="AY274" s="164"/>
      <c r="AZ274" s="164"/>
      <c r="BA274" s="164"/>
      <c r="BB274" s="164"/>
      <c r="BC274" s="163">
        <v>2.5000000000000012E-2</v>
      </c>
      <c r="BD274" s="163">
        <v>0.24948031250000011</v>
      </c>
      <c r="BE274" s="162" t="s">
        <v>342</v>
      </c>
      <c r="BF274" s="162" t="s">
        <v>357</v>
      </c>
      <c r="BG274" s="166">
        <v>38657</v>
      </c>
      <c r="BH274" s="162" t="s">
        <v>334</v>
      </c>
      <c r="BI274" s="162" t="s">
        <v>358</v>
      </c>
      <c r="BJ274" s="166">
        <v>34335</v>
      </c>
      <c r="BK274" s="162" t="s">
        <v>345</v>
      </c>
      <c r="BL274" s="162" t="s">
        <v>363</v>
      </c>
      <c r="BM274" s="166">
        <v>40148</v>
      </c>
      <c r="BN274" s="162" t="s">
        <v>336</v>
      </c>
      <c r="BO274" s="162" t="s">
        <v>336</v>
      </c>
      <c r="BP274" s="167"/>
      <c r="BQ274" s="162" t="s">
        <v>336</v>
      </c>
      <c r="BR274" s="162" t="s">
        <v>336</v>
      </c>
      <c r="BS274" s="167"/>
      <c r="BT274" s="162" t="s">
        <v>336</v>
      </c>
      <c r="BU274" s="162" t="s">
        <v>336</v>
      </c>
      <c r="BV274" s="167"/>
      <c r="BW274" s="162" t="s">
        <v>336</v>
      </c>
      <c r="BX274" s="162" t="s">
        <v>336</v>
      </c>
      <c r="BY274" s="164"/>
      <c r="BZ274" s="162" t="s">
        <v>336</v>
      </c>
      <c r="CA274" s="162" t="s">
        <v>336</v>
      </c>
      <c r="CB274" s="164"/>
      <c r="CC274" s="162" t="s">
        <v>336</v>
      </c>
      <c r="CD274" s="162" t="s">
        <v>336</v>
      </c>
      <c r="CE274" s="164"/>
      <c r="CF274" s="162" t="s">
        <v>336</v>
      </c>
      <c r="CG274" s="162" t="s">
        <v>336</v>
      </c>
      <c r="CH274" s="164"/>
      <c r="CI274" s="162" t="s">
        <v>336</v>
      </c>
      <c r="CJ274" s="162" t="s">
        <v>336</v>
      </c>
      <c r="CK274" s="164"/>
      <c r="CL274" s="162" t="s">
        <v>336</v>
      </c>
      <c r="CM274" s="162" t="s">
        <v>336</v>
      </c>
      <c r="CN274" s="164"/>
    </row>
    <row r="275" spans="1:188">
      <c r="A275" s="162" t="s">
        <v>326</v>
      </c>
      <c r="B275" s="163">
        <v>641</v>
      </c>
      <c r="C275" s="162" t="s">
        <v>206</v>
      </c>
      <c r="D275" s="162" t="s">
        <v>378</v>
      </c>
      <c r="E275" s="162" t="s">
        <v>384</v>
      </c>
      <c r="F275" s="162" t="s">
        <v>385</v>
      </c>
      <c r="G275" s="162" t="s">
        <v>330</v>
      </c>
      <c r="H275" s="162" t="s">
        <v>331</v>
      </c>
      <c r="I275" s="163">
        <v>500</v>
      </c>
      <c r="J275" s="163">
        <v>5279.7920000000004</v>
      </c>
      <c r="K275" s="163">
        <v>10.559584000000001</v>
      </c>
      <c r="L275" s="162" t="s">
        <v>333</v>
      </c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64"/>
      <c r="X275" s="164"/>
      <c r="Y275" s="167"/>
      <c r="Z275" s="167"/>
      <c r="AA275" s="164"/>
      <c r="AB275" s="164"/>
      <c r="AC275" s="167"/>
      <c r="AD275" s="167"/>
      <c r="AE275" s="167"/>
      <c r="AF275" s="167"/>
      <c r="AG275" s="164"/>
      <c r="AH275" s="164"/>
      <c r="AI275" s="164"/>
      <c r="AJ275" s="164"/>
      <c r="AK275" s="275"/>
      <c r="AL275" s="167"/>
      <c r="AM275" s="167"/>
      <c r="AN275" s="167"/>
      <c r="AO275" s="164"/>
      <c r="AP275" s="164"/>
      <c r="AQ275" s="164"/>
      <c r="AR275" s="164"/>
      <c r="AS275" s="250"/>
      <c r="AT275" s="250"/>
      <c r="AU275" s="165">
        <v>2.5000000000000012E-2</v>
      </c>
      <c r="AV275" s="165">
        <v>0.26398960000000016</v>
      </c>
      <c r="AW275" s="167"/>
      <c r="AX275" s="167"/>
      <c r="AY275" s="164"/>
      <c r="AZ275" s="164"/>
      <c r="BA275" s="164"/>
      <c r="BB275" s="164"/>
      <c r="BC275" s="163">
        <v>2.5000000000000012E-2</v>
      </c>
      <c r="BD275" s="163">
        <v>0.26398960000000016</v>
      </c>
      <c r="BE275" s="162" t="s">
        <v>342</v>
      </c>
      <c r="BF275" s="162" t="s">
        <v>343</v>
      </c>
      <c r="BG275" s="166">
        <v>38443</v>
      </c>
      <c r="BH275" s="162" t="s">
        <v>334</v>
      </c>
      <c r="BI275" s="162" t="s">
        <v>358</v>
      </c>
      <c r="BJ275" s="166">
        <v>38078</v>
      </c>
      <c r="BK275" s="162" t="s">
        <v>345</v>
      </c>
      <c r="BL275" s="162" t="s">
        <v>363</v>
      </c>
      <c r="BM275" s="166">
        <v>40148</v>
      </c>
      <c r="BN275" s="162" t="s">
        <v>336</v>
      </c>
      <c r="BO275" s="162" t="s">
        <v>336</v>
      </c>
      <c r="BP275" s="167"/>
      <c r="BQ275" s="162" t="s">
        <v>336</v>
      </c>
      <c r="BR275" s="162" t="s">
        <v>336</v>
      </c>
      <c r="BS275" s="167"/>
      <c r="BT275" s="162" t="s">
        <v>336</v>
      </c>
      <c r="BU275" s="162" t="s">
        <v>336</v>
      </c>
      <c r="BV275" s="167"/>
      <c r="BW275" s="162" t="s">
        <v>336</v>
      </c>
      <c r="BX275" s="162" t="s">
        <v>336</v>
      </c>
      <c r="BY275" s="164"/>
      <c r="BZ275" s="162" t="s">
        <v>336</v>
      </c>
      <c r="CA275" s="162" t="s">
        <v>336</v>
      </c>
      <c r="CB275" s="164"/>
      <c r="CC275" s="162" t="s">
        <v>336</v>
      </c>
      <c r="CD275" s="162" t="s">
        <v>336</v>
      </c>
      <c r="CE275" s="164"/>
      <c r="CF275" s="162" t="s">
        <v>336</v>
      </c>
      <c r="CG275" s="162" t="s">
        <v>336</v>
      </c>
      <c r="CH275" s="164"/>
      <c r="CI275" s="162" t="s">
        <v>336</v>
      </c>
      <c r="CJ275" s="162" t="s">
        <v>336</v>
      </c>
      <c r="CK275" s="164"/>
      <c r="CL275" s="162" t="s">
        <v>336</v>
      </c>
      <c r="CM275" s="162" t="s">
        <v>336</v>
      </c>
      <c r="CN275" s="164"/>
    </row>
    <row r="276" spans="1:188">
      <c r="A276" s="162" t="s">
        <v>326</v>
      </c>
      <c r="B276" s="163">
        <v>641</v>
      </c>
      <c r="C276" s="162" t="s">
        <v>206</v>
      </c>
      <c r="D276" s="162" t="s">
        <v>378</v>
      </c>
      <c r="E276" s="162" t="s">
        <v>24</v>
      </c>
      <c r="F276" s="162" t="s">
        <v>386</v>
      </c>
      <c r="G276" s="162" t="s">
        <v>330</v>
      </c>
      <c r="H276" s="162" t="s">
        <v>350</v>
      </c>
      <c r="I276" s="163">
        <v>82</v>
      </c>
      <c r="J276" s="163">
        <v>868.84199999999998</v>
      </c>
      <c r="K276" s="163">
        <v>10.595634146341464</v>
      </c>
      <c r="L276" s="162" t="s">
        <v>333</v>
      </c>
      <c r="M276" s="164"/>
      <c r="N276" s="164"/>
      <c r="O276" s="164"/>
      <c r="P276" s="164"/>
      <c r="Q276" s="164"/>
      <c r="R276" s="164"/>
      <c r="S276" s="164"/>
      <c r="T276" s="164"/>
      <c r="U276" s="164"/>
      <c r="V276" s="164"/>
      <c r="W276" s="164"/>
      <c r="X276" s="164"/>
      <c r="Y276" s="167"/>
      <c r="Z276" s="167"/>
      <c r="AA276" s="164"/>
      <c r="AB276" s="164"/>
      <c r="AC276" s="167"/>
      <c r="AD276" s="167"/>
      <c r="AE276" s="167"/>
      <c r="AF276" s="167"/>
      <c r="AG276" s="164"/>
      <c r="AH276" s="164"/>
      <c r="AI276" s="164"/>
      <c r="AJ276" s="164"/>
      <c r="AK276" s="275"/>
      <c r="AL276" s="167"/>
      <c r="AM276" s="167"/>
      <c r="AN276" s="167"/>
      <c r="AO276" s="164"/>
      <c r="AP276" s="164"/>
      <c r="AQ276" s="164"/>
      <c r="AR276" s="164"/>
      <c r="AS276" s="250"/>
      <c r="AT276" s="250"/>
      <c r="AU276" s="165">
        <v>2.5000000000000012E-2</v>
      </c>
      <c r="AV276" s="165">
        <v>0.26489085365853671</v>
      </c>
      <c r="AW276" s="167"/>
      <c r="AX276" s="167"/>
      <c r="AY276" s="164"/>
      <c r="AZ276" s="164"/>
      <c r="BA276" s="164"/>
      <c r="BB276" s="164"/>
      <c r="BC276" s="163">
        <v>2.5000000000000012E-2</v>
      </c>
      <c r="BD276" s="163">
        <v>0.26489085365853671</v>
      </c>
      <c r="BE276" s="162" t="s">
        <v>342</v>
      </c>
      <c r="BF276" s="162" t="s">
        <v>357</v>
      </c>
      <c r="BG276" s="166">
        <v>38808</v>
      </c>
      <c r="BH276" s="162" t="s">
        <v>334</v>
      </c>
      <c r="BI276" s="162" t="s">
        <v>387</v>
      </c>
      <c r="BJ276" s="166">
        <v>39508</v>
      </c>
      <c r="BK276" s="162" t="s">
        <v>334</v>
      </c>
      <c r="BL276" s="162" t="s">
        <v>358</v>
      </c>
      <c r="BM276" s="166">
        <v>27760</v>
      </c>
      <c r="BN276" s="162" t="s">
        <v>345</v>
      </c>
      <c r="BO276" s="162" t="s">
        <v>363</v>
      </c>
      <c r="BP276" s="166">
        <v>40148</v>
      </c>
      <c r="BQ276" s="162" t="s">
        <v>336</v>
      </c>
      <c r="BR276" s="162" t="s">
        <v>336</v>
      </c>
      <c r="BS276" s="167"/>
      <c r="BT276" s="162" t="s">
        <v>336</v>
      </c>
      <c r="BU276" s="162" t="s">
        <v>336</v>
      </c>
      <c r="BV276" s="167"/>
      <c r="BW276" s="162" t="s">
        <v>336</v>
      </c>
      <c r="BX276" s="162" t="s">
        <v>336</v>
      </c>
      <c r="BY276" s="164"/>
      <c r="BZ276" s="162" t="s">
        <v>336</v>
      </c>
      <c r="CA276" s="162" t="s">
        <v>336</v>
      </c>
      <c r="CB276" s="164"/>
      <c r="CC276" s="162" t="s">
        <v>336</v>
      </c>
      <c r="CD276" s="162" t="s">
        <v>336</v>
      </c>
      <c r="CE276" s="164"/>
      <c r="CF276" s="162" t="s">
        <v>336</v>
      </c>
      <c r="CG276" s="162" t="s">
        <v>336</v>
      </c>
      <c r="CH276" s="164"/>
      <c r="CI276" s="162" t="s">
        <v>336</v>
      </c>
      <c r="CJ276" s="162" t="s">
        <v>336</v>
      </c>
      <c r="CK276" s="164"/>
      <c r="CL276" s="162" t="s">
        <v>336</v>
      </c>
      <c r="CM276" s="162" t="s">
        <v>336</v>
      </c>
      <c r="CN276" s="164"/>
    </row>
    <row r="277" spans="1:188">
      <c r="A277" s="162" t="s">
        <v>326</v>
      </c>
      <c r="B277" s="163">
        <v>10768</v>
      </c>
      <c r="C277" s="162" t="s">
        <v>204</v>
      </c>
      <c r="D277" s="162" t="s">
        <v>367</v>
      </c>
      <c r="E277" s="162" t="s">
        <v>388</v>
      </c>
      <c r="F277" s="162" t="s">
        <v>225</v>
      </c>
      <c r="G277" s="162" t="s">
        <v>356</v>
      </c>
      <c r="H277" s="162" t="s">
        <v>356</v>
      </c>
      <c r="I277" s="163">
        <v>36</v>
      </c>
      <c r="J277" s="163">
        <v>412.16</v>
      </c>
      <c r="K277" s="163">
        <v>11.44888888888889</v>
      </c>
      <c r="L277" s="162" t="s">
        <v>333</v>
      </c>
      <c r="M277" s="164"/>
      <c r="N277" s="164"/>
      <c r="O277" s="164"/>
      <c r="P277" s="164"/>
      <c r="Q277" s="164"/>
      <c r="R277" s="164"/>
      <c r="S277" s="164"/>
      <c r="T277" s="164"/>
      <c r="U277" s="164"/>
      <c r="V277" s="164"/>
      <c r="W277" s="164"/>
      <c r="X277" s="164"/>
      <c r="Y277" s="167"/>
      <c r="Z277" s="167"/>
      <c r="AA277" s="164"/>
      <c r="AB277" s="164"/>
      <c r="AC277" s="167"/>
      <c r="AD277" s="167"/>
      <c r="AE277" s="167"/>
      <c r="AF277" s="167"/>
      <c r="AG277" s="164"/>
      <c r="AH277" s="164"/>
      <c r="AI277" s="164"/>
      <c r="AJ277" s="164"/>
      <c r="AK277" s="275"/>
      <c r="AL277" s="167"/>
      <c r="AM277" s="167"/>
      <c r="AN277" s="167"/>
      <c r="AO277" s="164"/>
      <c r="AP277" s="164"/>
      <c r="AQ277" s="164"/>
      <c r="AR277" s="164"/>
      <c r="AS277" s="250"/>
      <c r="AT277" s="250"/>
      <c r="AU277" s="165">
        <v>2.3866666666666678E-2</v>
      </c>
      <c r="AV277" s="165">
        <v>0.273246814814815</v>
      </c>
      <c r="AW277" s="167"/>
      <c r="AX277" s="167"/>
      <c r="AY277" s="164"/>
      <c r="AZ277" s="164"/>
      <c r="BA277" s="165">
        <v>2.3199999999999998E-2</v>
      </c>
      <c r="BB277" s="165">
        <v>0.26561422222222225</v>
      </c>
      <c r="BC277" s="163">
        <v>2.3199999999999998E-2</v>
      </c>
      <c r="BD277" s="163">
        <v>0.26561422222222225</v>
      </c>
      <c r="BE277" s="162" t="s">
        <v>342</v>
      </c>
      <c r="BF277" s="162" t="s">
        <v>357</v>
      </c>
      <c r="BG277" s="166">
        <v>32933</v>
      </c>
      <c r="BH277" s="162" t="s">
        <v>334</v>
      </c>
      <c r="BI277" s="162" t="s">
        <v>353</v>
      </c>
      <c r="BJ277" s="166">
        <v>32933</v>
      </c>
      <c r="BK277" s="162" t="s">
        <v>336</v>
      </c>
      <c r="BL277" s="162" t="s">
        <v>336</v>
      </c>
      <c r="BM277" s="167"/>
      <c r="BN277" s="162" t="s">
        <v>336</v>
      </c>
      <c r="BO277" s="162" t="s">
        <v>336</v>
      </c>
      <c r="BP277" s="167"/>
      <c r="BQ277" s="162" t="s">
        <v>336</v>
      </c>
      <c r="BR277" s="162" t="s">
        <v>336</v>
      </c>
      <c r="BS277" s="167"/>
      <c r="BT277" s="162" t="s">
        <v>336</v>
      </c>
      <c r="BU277" s="162" t="s">
        <v>336</v>
      </c>
      <c r="BV277" s="167"/>
      <c r="BW277" s="162" t="s">
        <v>336</v>
      </c>
      <c r="BX277" s="162" t="s">
        <v>336</v>
      </c>
      <c r="BY277" s="164"/>
      <c r="BZ277" s="162" t="s">
        <v>336</v>
      </c>
      <c r="CA277" s="162" t="s">
        <v>336</v>
      </c>
      <c r="CB277" s="164"/>
      <c r="CC277" s="162" t="s">
        <v>336</v>
      </c>
      <c r="CD277" s="162" t="s">
        <v>336</v>
      </c>
      <c r="CE277" s="164"/>
      <c r="CF277" s="162" t="s">
        <v>336</v>
      </c>
      <c r="CG277" s="162" t="s">
        <v>336</v>
      </c>
      <c r="CH277" s="164"/>
      <c r="CI277" s="162" t="s">
        <v>336</v>
      </c>
      <c r="CJ277" s="162" t="s">
        <v>336</v>
      </c>
      <c r="CK277" s="164"/>
      <c r="CL277" s="162" t="s">
        <v>336</v>
      </c>
      <c r="CM277" s="162" t="s">
        <v>336</v>
      </c>
      <c r="CN277" s="164"/>
    </row>
    <row r="278" spans="1:188">
      <c r="A278" s="162" t="s">
        <v>326</v>
      </c>
      <c r="B278" s="163">
        <v>10769</v>
      </c>
      <c r="C278" s="162" t="s">
        <v>205</v>
      </c>
      <c r="D278" s="162" t="s">
        <v>367</v>
      </c>
      <c r="E278" s="162" t="s">
        <v>388</v>
      </c>
      <c r="F278" s="162" t="s">
        <v>227</v>
      </c>
      <c r="G278" s="162" t="s">
        <v>356</v>
      </c>
      <c r="H278" s="162" t="s">
        <v>356</v>
      </c>
      <c r="I278" s="163">
        <v>36</v>
      </c>
      <c r="J278" s="163">
        <v>407.93</v>
      </c>
      <c r="K278" s="163">
        <v>11.331388888888888</v>
      </c>
      <c r="L278" s="162" t="s">
        <v>333</v>
      </c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64"/>
      <c r="X278" s="164"/>
      <c r="Y278" s="167"/>
      <c r="Z278" s="167"/>
      <c r="AA278" s="164"/>
      <c r="AB278" s="164"/>
      <c r="AC278" s="167"/>
      <c r="AD278" s="167"/>
      <c r="AE278" s="167"/>
      <c r="AF278" s="167"/>
      <c r="AG278" s="164"/>
      <c r="AH278" s="164"/>
      <c r="AI278" s="164"/>
      <c r="AJ278" s="164"/>
      <c r="AK278" s="275"/>
      <c r="AL278" s="167"/>
      <c r="AM278" s="167"/>
      <c r="AN278" s="167"/>
      <c r="AO278" s="164"/>
      <c r="AP278" s="164"/>
      <c r="AQ278" s="164"/>
      <c r="AR278" s="164"/>
      <c r="AS278" s="250"/>
      <c r="AT278" s="250"/>
      <c r="AU278" s="165">
        <v>2.5033333333333345E-2</v>
      </c>
      <c r="AV278" s="165">
        <v>0.2836624351851853</v>
      </c>
      <c r="AW278" s="167"/>
      <c r="AX278" s="167"/>
      <c r="AY278" s="164"/>
      <c r="AZ278" s="164"/>
      <c r="BA278" s="165">
        <v>2.4500000000000001E-2</v>
      </c>
      <c r="BB278" s="165">
        <v>0.27761902777777775</v>
      </c>
      <c r="BC278" s="163">
        <v>2.4500000000000001E-2</v>
      </c>
      <c r="BD278" s="163">
        <v>0.27761902777777775</v>
      </c>
      <c r="BE278" s="162" t="s">
        <v>342</v>
      </c>
      <c r="BF278" s="162" t="s">
        <v>357</v>
      </c>
      <c r="BG278" s="166">
        <v>32933</v>
      </c>
      <c r="BH278" s="162" t="s">
        <v>334</v>
      </c>
      <c r="BI278" s="162" t="s">
        <v>353</v>
      </c>
      <c r="BJ278" s="166">
        <v>32933</v>
      </c>
      <c r="BK278" s="162" t="s">
        <v>336</v>
      </c>
      <c r="BL278" s="162" t="s">
        <v>336</v>
      </c>
      <c r="BM278" s="167"/>
      <c r="BN278" s="162" t="s">
        <v>336</v>
      </c>
      <c r="BO278" s="162" t="s">
        <v>336</v>
      </c>
      <c r="BP278" s="167"/>
      <c r="BQ278" s="162" t="s">
        <v>336</v>
      </c>
      <c r="BR278" s="162" t="s">
        <v>336</v>
      </c>
      <c r="BS278" s="167"/>
      <c r="BT278" s="162" t="s">
        <v>336</v>
      </c>
      <c r="BU278" s="162" t="s">
        <v>336</v>
      </c>
      <c r="BV278" s="167"/>
      <c r="BW278" s="162" t="s">
        <v>336</v>
      </c>
      <c r="BX278" s="162" t="s">
        <v>336</v>
      </c>
      <c r="BY278" s="164"/>
      <c r="BZ278" s="162" t="s">
        <v>336</v>
      </c>
      <c r="CA278" s="162" t="s">
        <v>336</v>
      </c>
      <c r="CB278" s="164"/>
      <c r="CC278" s="162" t="s">
        <v>336</v>
      </c>
      <c r="CD278" s="162" t="s">
        <v>336</v>
      </c>
      <c r="CE278" s="164"/>
      <c r="CF278" s="162" t="s">
        <v>336</v>
      </c>
      <c r="CG278" s="162" t="s">
        <v>336</v>
      </c>
      <c r="CH278" s="164"/>
      <c r="CI278" s="162" t="s">
        <v>336</v>
      </c>
      <c r="CJ278" s="162" t="s">
        <v>336</v>
      </c>
      <c r="CK278" s="164"/>
      <c r="CL278" s="162" t="s">
        <v>336</v>
      </c>
      <c r="CM278" s="162" t="s">
        <v>336</v>
      </c>
      <c r="CN278" s="164"/>
    </row>
    <row r="279" spans="1:188">
      <c r="A279" s="162" t="s">
        <v>326</v>
      </c>
      <c r="B279" s="163">
        <v>10384</v>
      </c>
      <c r="C279" s="162" t="s">
        <v>207</v>
      </c>
      <c r="D279" s="162" t="s">
        <v>404</v>
      </c>
      <c r="E279" s="162" t="s">
        <v>405</v>
      </c>
      <c r="F279" s="162" t="s">
        <v>190</v>
      </c>
      <c r="G279" s="162" t="s">
        <v>330</v>
      </c>
      <c r="H279" s="162" t="s">
        <v>406</v>
      </c>
      <c r="I279" s="163">
        <v>30.5</v>
      </c>
      <c r="J279" s="163">
        <v>375</v>
      </c>
      <c r="K279" s="163">
        <v>12.295081967213115</v>
      </c>
      <c r="L279" s="162" t="s">
        <v>333</v>
      </c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67"/>
      <c r="Z279" s="167"/>
      <c r="AA279" s="164"/>
      <c r="AB279" s="164"/>
      <c r="AC279" s="167"/>
      <c r="AD279" s="167"/>
      <c r="AE279" s="167"/>
      <c r="AF279" s="167"/>
      <c r="AG279" s="164"/>
      <c r="AH279" s="164"/>
      <c r="AI279" s="164"/>
      <c r="AJ279" s="164"/>
      <c r="AK279" s="275"/>
      <c r="AL279" s="167"/>
      <c r="AM279" s="167"/>
      <c r="AN279" s="167"/>
      <c r="AO279" s="164"/>
      <c r="AP279" s="164"/>
      <c r="AQ279" s="164"/>
      <c r="AR279" s="164"/>
      <c r="AS279" s="250"/>
      <c r="AT279" s="250"/>
      <c r="AU279" s="165">
        <v>2.7800000000000009E-2</v>
      </c>
      <c r="AV279" s="165">
        <v>0.34180327868852467</v>
      </c>
      <c r="AW279" s="167"/>
      <c r="AX279" s="167"/>
      <c r="AY279" s="164"/>
      <c r="AZ279" s="164"/>
      <c r="BA279" s="164"/>
      <c r="BB279" s="164"/>
      <c r="BC279" s="163">
        <v>2.7800000000000009E-2</v>
      </c>
      <c r="BD279" s="163">
        <v>0.34180327868852467</v>
      </c>
      <c r="BE279" s="162" t="s">
        <v>345</v>
      </c>
      <c r="BF279" s="162" t="s">
        <v>352</v>
      </c>
      <c r="BG279" s="166">
        <v>33147</v>
      </c>
      <c r="BH279" s="162" t="s">
        <v>345</v>
      </c>
      <c r="BI279" s="162" t="s">
        <v>352</v>
      </c>
      <c r="BJ279" s="166">
        <v>33147</v>
      </c>
      <c r="BK279" s="162" t="s">
        <v>334</v>
      </c>
      <c r="BL279" s="162" t="s">
        <v>353</v>
      </c>
      <c r="BM279" s="166">
        <v>33147</v>
      </c>
      <c r="BN279" s="162" t="s">
        <v>334</v>
      </c>
      <c r="BO279" s="162" t="s">
        <v>362</v>
      </c>
      <c r="BP279" s="166">
        <v>33147</v>
      </c>
      <c r="BQ279" s="162" t="s">
        <v>336</v>
      </c>
      <c r="BR279" s="162" t="s">
        <v>336</v>
      </c>
      <c r="BS279" s="167"/>
      <c r="BT279" s="162" t="s">
        <v>336</v>
      </c>
      <c r="BU279" s="162" t="s">
        <v>336</v>
      </c>
      <c r="BV279" s="167"/>
      <c r="BW279" s="162" t="s">
        <v>336</v>
      </c>
      <c r="BX279" s="162" t="s">
        <v>336</v>
      </c>
      <c r="BY279" s="164"/>
      <c r="BZ279" s="162" t="s">
        <v>336</v>
      </c>
      <c r="CA279" s="162" t="s">
        <v>336</v>
      </c>
      <c r="CB279" s="164"/>
      <c r="CC279" s="162" t="s">
        <v>336</v>
      </c>
      <c r="CD279" s="162" t="s">
        <v>336</v>
      </c>
      <c r="CE279" s="164"/>
      <c r="CF279" s="162" t="s">
        <v>336</v>
      </c>
      <c r="CG279" s="162" t="s">
        <v>336</v>
      </c>
      <c r="CH279" s="164"/>
      <c r="CI279" s="162" t="s">
        <v>336</v>
      </c>
      <c r="CJ279" s="162" t="s">
        <v>336</v>
      </c>
      <c r="CK279" s="164"/>
      <c r="CL279" s="162" t="s">
        <v>336</v>
      </c>
      <c r="CM279" s="162" t="s">
        <v>336</v>
      </c>
      <c r="CN279" s="164"/>
    </row>
    <row r="280" spans="1:188">
      <c r="A280" s="162" t="s">
        <v>326</v>
      </c>
      <c r="B280" s="163">
        <v>10384</v>
      </c>
      <c r="C280" s="162" t="s">
        <v>207</v>
      </c>
      <c r="D280" s="162" t="s">
        <v>404</v>
      </c>
      <c r="E280" s="162" t="s">
        <v>405</v>
      </c>
      <c r="F280" s="162" t="s">
        <v>191</v>
      </c>
      <c r="G280" s="162" t="s">
        <v>330</v>
      </c>
      <c r="H280" s="162" t="s">
        <v>406</v>
      </c>
      <c r="I280" s="163">
        <v>30.5</v>
      </c>
      <c r="J280" s="163">
        <v>375</v>
      </c>
      <c r="K280" s="163">
        <v>12.295081967213115</v>
      </c>
      <c r="L280" s="162" t="s">
        <v>333</v>
      </c>
      <c r="M280" s="167"/>
      <c r="N280" s="167"/>
      <c r="O280" s="164"/>
      <c r="P280" s="164"/>
      <c r="Q280" s="164"/>
      <c r="R280" s="164"/>
      <c r="S280" s="164"/>
      <c r="T280" s="164"/>
      <c r="U280" s="164"/>
      <c r="V280" s="164"/>
      <c r="W280" s="164"/>
      <c r="X280" s="164"/>
      <c r="Y280" s="164"/>
      <c r="Z280" s="164"/>
      <c r="AA280" s="164"/>
      <c r="AB280" s="164"/>
      <c r="AC280" s="164"/>
      <c r="AD280" s="164"/>
      <c r="AE280" s="164"/>
      <c r="AF280" s="164"/>
      <c r="AG280" s="164"/>
      <c r="AH280" s="164"/>
      <c r="AI280" s="164"/>
      <c r="AJ280" s="164"/>
      <c r="AK280" s="276"/>
      <c r="AL280" s="164"/>
      <c r="AM280" s="164"/>
      <c r="AN280" s="164"/>
      <c r="AO280" s="164"/>
      <c r="AP280" s="164"/>
      <c r="AQ280" s="164"/>
      <c r="AR280" s="164"/>
      <c r="AS280" s="249"/>
      <c r="AT280" s="249"/>
      <c r="AU280" s="163">
        <v>2.7800000000000009E-2</v>
      </c>
      <c r="AV280" s="163">
        <v>0.34180327868852467</v>
      </c>
      <c r="AW280" s="164"/>
      <c r="AX280" s="164"/>
      <c r="AY280" s="164"/>
      <c r="AZ280" s="164"/>
      <c r="BA280" s="164"/>
      <c r="BB280" s="164"/>
      <c r="BC280" s="163">
        <v>2.7800000000000009E-2</v>
      </c>
      <c r="BD280" s="163">
        <v>0.34180327868852467</v>
      </c>
      <c r="BE280" s="162" t="s">
        <v>345</v>
      </c>
      <c r="BF280" s="162" t="s">
        <v>352</v>
      </c>
      <c r="BG280" s="166">
        <v>33147</v>
      </c>
      <c r="BH280" s="162" t="s">
        <v>345</v>
      </c>
      <c r="BI280" s="162" t="s">
        <v>352</v>
      </c>
      <c r="BJ280" s="166">
        <v>33147</v>
      </c>
      <c r="BK280" s="162" t="s">
        <v>334</v>
      </c>
      <c r="BL280" s="162" t="s">
        <v>353</v>
      </c>
      <c r="BM280" s="166">
        <v>33147</v>
      </c>
      <c r="BN280" s="162" t="s">
        <v>334</v>
      </c>
      <c r="BO280" s="162" t="s">
        <v>362</v>
      </c>
      <c r="BP280" s="166">
        <v>33147</v>
      </c>
      <c r="BQ280" s="162" t="s">
        <v>336</v>
      </c>
      <c r="BR280" s="162" t="s">
        <v>336</v>
      </c>
      <c r="BS280" s="164"/>
      <c r="BT280" s="162" t="s">
        <v>336</v>
      </c>
      <c r="BU280" s="162" t="s">
        <v>336</v>
      </c>
      <c r="BV280" s="164"/>
      <c r="BW280" s="162" t="s">
        <v>336</v>
      </c>
      <c r="BX280" s="162" t="s">
        <v>336</v>
      </c>
      <c r="BY280" s="164"/>
      <c r="BZ280" s="162" t="s">
        <v>336</v>
      </c>
      <c r="CA280" s="162" t="s">
        <v>336</v>
      </c>
      <c r="CB280" s="164"/>
      <c r="CC280" s="162" t="s">
        <v>336</v>
      </c>
      <c r="CD280" s="162" t="s">
        <v>336</v>
      </c>
      <c r="CE280" s="164"/>
      <c r="CF280" s="162" t="s">
        <v>336</v>
      </c>
      <c r="CG280" s="162" t="s">
        <v>336</v>
      </c>
      <c r="CH280" s="164"/>
      <c r="CI280" s="162" t="s">
        <v>336</v>
      </c>
      <c r="CJ280" s="162" t="s">
        <v>336</v>
      </c>
      <c r="CK280" s="164"/>
      <c r="CL280" s="162" t="s">
        <v>336</v>
      </c>
      <c r="CM280" s="162" t="s">
        <v>336</v>
      </c>
      <c r="CN280" s="164"/>
      <c r="DU280" s="46"/>
      <c r="DV280" s="46"/>
      <c r="DX280" s="46"/>
      <c r="DY280" s="46"/>
      <c r="EA280" s="46"/>
      <c r="EB280" s="46"/>
      <c r="ED280" s="46"/>
      <c r="EE280" s="46"/>
      <c r="EG280" s="46"/>
      <c r="EH280" s="46"/>
      <c r="EJ280" s="46"/>
      <c r="EK280" s="46"/>
      <c r="EM280" s="46"/>
      <c r="EN280" s="46"/>
      <c r="EP280" s="46"/>
      <c r="EQ280" s="46"/>
      <c r="ES280" s="46"/>
      <c r="ET280" s="46"/>
      <c r="EV280" s="46"/>
      <c r="EW280" s="46"/>
      <c r="EY280" s="46"/>
      <c r="EZ280" s="46"/>
      <c r="FB280" s="46"/>
      <c r="FC280" s="46"/>
    </row>
    <row r="281" spans="1:188">
      <c r="A281" s="162" t="s">
        <v>326</v>
      </c>
      <c r="B281" s="163">
        <v>10784</v>
      </c>
      <c r="C281" s="162" t="s">
        <v>208</v>
      </c>
      <c r="D281" s="162" t="s">
        <v>416</v>
      </c>
      <c r="E281" s="162" t="s">
        <v>421</v>
      </c>
      <c r="F281" s="162" t="s">
        <v>27</v>
      </c>
      <c r="G281" s="162" t="s">
        <v>356</v>
      </c>
      <c r="H281" s="162" t="s">
        <v>356</v>
      </c>
      <c r="I281" s="163">
        <v>44</v>
      </c>
      <c r="J281" s="163">
        <v>635</v>
      </c>
      <c r="K281" s="163">
        <v>14.431818181818182</v>
      </c>
      <c r="L281" s="162" t="s">
        <v>422</v>
      </c>
      <c r="M281" s="167"/>
      <c r="N281" s="167"/>
      <c r="O281" s="164"/>
      <c r="P281" s="164"/>
      <c r="Q281" s="164"/>
      <c r="R281" s="164"/>
      <c r="S281" s="164"/>
      <c r="T281" s="164"/>
      <c r="U281" s="164"/>
      <c r="V281" s="164"/>
      <c r="W281" s="164"/>
      <c r="X281" s="164"/>
      <c r="Y281" s="167"/>
      <c r="Z281" s="167"/>
      <c r="AA281" s="164"/>
      <c r="AB281" s="164"/>
      <c r="AC281" s="167"/>
      <c r="AD281" s="167"/>
      <c r="AE281" s="167"/>
      <c r="AF281" s="167"/>
      <c r="AG281" s="164"/>
      <c r="AH281" s="164"/>
      <c r="AI281" s="164"/>
      <c r="AJ281" s="164"/>
      <c r="AK281" s="275"/>
      <c r="AL281" s="167"/>
      <c r="AM281" s="167"/>
      <c r="AN281" s="167"/>
      <c r="AO281" s="164"/>
      <c r="AP281" s="164"/>
      <c r="AQ281" s="167"/>
      <c r="AR281" s="167"/>
      <c r="AS281" s="250"/>
      <c r="AT281" s="250"/>
      <c r="AU281" s="164"/>
      <c r="AV281" s="164"/>
      <c r="AW281" s="167"/>
      <c r="AX281" s="167"/>
      <c r="AY281" s="165">
        <v>3.1566666666666666E-2</v>
      </c>
      <c r="AZ281" s="165">
        <v>0.45556439393939391</v>
      </c>
      <c r="BA281" s="164"/>
      <c r="BB281" s="164"/>
      <c r="BC281" s="163">
        <v>3.1566666666666666E-2</v>
      </c>
      <c r="BD281" s="163">
        <v>0.45556439393939391</v>
      </c>
      <c r="BE281" s="162" t="s">
        <v>334</v>
      </c>
      <c r="BF281" s="162" t="s">
        <v>362</v>
      </c>
      <c r="BG281" s="166">
        <v>33025</v>
      </c>
      <c r="BH281" s="162" t="s">
        <v>364</v>
      </c>
      <c r="BI281" s="162" t="s">
        <v>370</v>
      </c>
      <c r="BJ281" s="166">
        <v>40148</v>
      </c>
      <c r="BK281" s="162" t="s">
        <v>336</v>
      </c>
      <c r="BL281" s="162" t="s">
        <v>336</v>
      </c>
      <c r="BM281" s="167"/>
      <c r="BN281" s="162" t="s">
        <v>336</v>
      </c>
      <c r="BO281" s="162" t="s">
        <v>336</v>
      </c>
      <c r="BP281" s="164"/>
      <c r="BQ281" s="162" t="s">
        <v>336</v>
      </c>
      <c r="BR281" s="162" t="s">
        <v>336</v>
      </c>
      <c r="BS281" s="164"/>
      <c r="BT281" s="162" t="s">
        <v>336</v>
      </c>
      <c r="BU281" s="162" t="s">
        <v>336</v>
      </c>
      <c r="BV281" s="164"/>
      <c r="BW281" s="162" t="s">
        <v>336</v>
      </c>
      <c r="BX281" s="162" t="s">
        <v>336</v>
      </c>
      <c r="BY281" s="164"/>
      <c r="BZ281" s="162" t="s">
        <v>336</v>
      </c>
      <c r="CA281" s="162" t="s">
        <v>336</v>
      </c>
      <c r="CB281" s="164"/>
      <c r="CC281" s="162" t="s">
        <v>336</v>
      </c>
      <c r="CD281" s="162" t="s">
        <v>336</v>
      </c>
      <c r="CE281" s="164"/>
      <c r="CF281" s="162" t="s">
        <v>336</v>
      </c>
      <c r="CG281" s="162" t="s">
        <v>336</v>
      </c>
      <c r="CH281" s="164"/>
      <c r="CI281" s="162" t="s">
        <v>336</v>
      </c>
      <c r="CJ281" s="162" t="s">
        <v>336</v>
      </c>
      <c r="CK281" s="164"/>
      <c r="CL281" s="162" t="s">
        <v>336</v>
      </c>
      <c r="CM281" s="162" t="s">
        <v>336</v>
      </c>
      <c r="CN281" s="164"/>
      <c r="CO281" s="164"/>
      <c r="CP281" s="164"/>
      <c r="CQ281" s="164"/>
      <c r="CR281" s="164"/>
      <c r="CS281" s="168"/>
      <c r="CT281" s="168"/>
      <c r="CU281" s="164"/>
      <c r="CV281" s="164"/>
      <c r="CW281" s="164"/>
      <c r="CX281" s="164"/>
      <c r="CY281" s="168"/>
      <c r="CZ281" s="168"/>
      <c r="DA281" s="164"/>
      <c r="DB281" s="164"/>
      <c r="DC281" s="164"/>
      <c r="DD281" s="164"/>
      <c r="DE281" s="170"/>
      <c r="DF281" s="170"/>
      <c r="DG281" s="164"/>
      <c r="DH281" s="164"/>
      <c r="DI281" s="164"/>
      <c r="DJ281" s="164"/>
      <c r="DK281" s="164"/>
      <c r="DL281" s="164"/>
      <c r="DM281" s="164"/>
      <c r="DN281" s="164"/>
      <c r="DO281" s="164"/>
      <c r="DP281" s="164"/>
      <c r="DQ281" s="164"/>
      <c r="DR281" s="164"/>
      <c r="DS281" s="164"/>
      <c r="DT281" s="164"/>
      <c r="DU281" s="169"/>
      <c r="DV281" s="169"/>
      <c r="DW281" s="174"/>
      <c r="DX281" s="169"/>
      <c r="DY281" s="169"/>
      <c r="DZ281" s="164"/>
      <c r="EA281" s="169"/>
      <c r="EB281" s="169"/>
      <c r="EC281" s="164"/>
      <c r="ED281" s="169"/>
      <c r="EE281" s="169"/>
      <c r="EF281" s="164"/>
      <c r="EG281" s="169"/>
      <c r="EH281" s="169"/>
      <c r="EI281" s="164"/>
      <c r="EJ281" s="169"/>
      <c r="EK281" s="169"/>
      <c r="EL281" s="164"/>
      <c r="EM281" s="169"/>
      <c r="EN281" s="169"/>
      <c r="EO281" s="164"/>
      <c r="EP281" s="169"/>
      <c r="EQ281" s="169"/>
      <c r="ER281" s="164"/>
      <c r="ES281" s="169"/>
      <c r="ET281" s="169"/>
      <c r="EU281" s="164"/>
      <c r="EV281" s="169"/>
      <c r="EW281" s="169"/>
      <c r="EX281" s="164"/>
      <c r="EY281" s="169"/>
      <c r="EZ281" s="169"/>
      <c r="FA281" s="164"/>
      <c r="FB281" s="169"/>
      <c r="FC281" s="169"/>
      <c r="FD281" s="164"/>
    </row>
    <row r="282" spans="1:188">
      <c r="A282" s="162" t="s">
        <v>326</v>
      </c>
      <c r="B282" s="163">
        <v>10002</v>
      </c>
      <c r="C282" s="162" t="s">
        <v>211</v>
      </c>
      <c r="D282" s="162" t="s">
        <v>367</v>
      </c>
      <c r="E282" s="162" t="s">
        <v>388</v>
      </c>
      <c r="F282" s="162" t="s">
        <v>339</v>
      </c>
      <c r="G282" s="162" t="s">
        <v>356</v>
      </c>
      <c r="H282" s="162" t="s">
        <v>356</v>
      </c>
      <c r="I282" s="163">
        <v>117</v>
      </c>
      <c r="J282" s="163">
        <v>1052</v>
      </c>
      <c r="K282" s="163">
        <v>8.9914529914529915</v>
      </c>
      <c r="L282" s="162" t="s">
        <v>333</v>
      </c>
      <c r="M282" s="167"/>
      <c r="N282" s="167"/>
      <c r="O282" s="164"/>
      <c r="P282" s="164"/>
      <c r="Q282" s="164"/>
      <c r="R282" s="164"/>
      <c r="S282" s="164"/>
      <c r="T282" s="164"/>
      <c r="U282" s="164"/>
      <c r="V282" s="164"/>
      <c r="W282" s="164"/>
      <c r="X282" s="164"/>
      <c r="Y282" s="167"/>
      <c r="Z282" s="167"/>
      <c r="AA282" s="164"/>
      <c r="AB282" s="164"/>
      <c r="AC282" s="167"/>
      <c r="AD282" s="167"/>
      <c r="AE282" s="167"/>
      <c r="AF282" s="167"/>
      <c r="AG282" s="164"/>
      <c r="AH282" s="164"/>
      <c r="AI282" s="164"/>
      <c r="AJ282" s="164"/>
      <c r="AK282" s="275"/>
      <c r="AL282" s="167"/>
      <c r="AM282" s="167"/>
      <c r="AN282" s="167"/>
      <c r="AO282" s="164"/>
      <c r="AP282" s="164"/>
      <c r="AQ282" s="164"/>
      <c r="AR282" s="164"/>
      <c r="AS282" s="250"/>
      <c r="AT282" s="250"/>
      <c r="AU282" s="165">
        <v>5.4566666666666666E-2</v>
      </c>
      <c r="AV282" s="165">
        <v>0.49063361823361823</v>
      </c>
      <c r="AW282" s="167"/>
      <c r="AX282" s="167"/>
      <c r="AY282" s="164"/>
      <c r="AZ282" s="164"/>
      <c r="BA282" s="165">
        <v>5.1999999999999998E-2</v>
      </c>
      <c r="BB282" s="165">
        <v>0.46755555555555556</v>
      </c>
      <c r="BC282" s="163">
        <v>5.1999999999999998E-2</v>
      </c>
      <c r="BD282" s="163">
        <v>0.46755555555555556</v>
      </c>
      <c r="BE282" s="162" t="s">
        <v>342</v>
      </c>
      <c r="BF282" s="162" t="s">
        <v>357</v>
      </c>
      <c r="BG282" s="166">
        <v>33239</v>
      </c>
      <c r="BH282" s="162" t="s">
        <v>334</v>
      </c>
      <c r="BI282" s="162" t="s">
        <v>353</v>
      </c>
      <c r="BJ282" s="166">
        <v>33239</v>
      </c>
      <c r="BK282" s="162" t="s">
        <v>336</v>
      </c>
      <c r="BL282" s="162" t="s">
        <v>336</v>
      </c>
      <c r="BM282" s="167"/>
      <c r="BN282" s="162" t="s">
        <v>336</v>
      </c>
      <c r="BO282" s="162" t="s">
        <v>336</v>
      </c>
      <c r="BP282" s="164"/>
      <c r="BQ282" s="162" t="s">
        <v>336</v>
      </c>
      <c r="BR282" s="162" t="s">
        <v>336</v>
      </c>
      <c r="BS282" s="164"/>
      <c r="BT282" s="162" t="s">
        <v>336</v>
      </c>
      <c r="BU282" s="162" t="s">
        <v>336</v>
      </c>
      <c r="BV282" s="164"/>
      <c r="BW282" s="162" t="s">
        <v>336</v>
      </c>
      <c r="BX282" s="162" t="s">
        <v>336</v>
      </c>
      <c r="BY282" s="164"/>
      <c r="BZ282" s="162" t="s">
        <v>336</v>
      </c>
      <c r="CA282" s="162" t="s">
        <v>336</v>
      </c>
      <c r="CB282" s="164"/>
      <c r="CC282" s="162" t="s">
        <v>336</v>
      </c>
      <c r="CD282" s="162" t="s">
        <v>336</v>
      </c>
      <c r="CE282" s="164"/>
      <c r="CF282" s="162" t="s">
        <v>336</v>
      </c>
      <c r="CG282" s="162" t="s">
        <v>336</v>
      </c>
      <c r="CH282" s="164"/>
      <c r="CI282" s="162" t="s">
        <v>336</v>
      </c>
      <c r="CJ282" s="162" t="s">
        <v>336</v>
      </c>
      <c r="CK282" s="164"/>
      <c r="CL282" s="162" t="s">
        <v>336</v>
      </c>
      <c r="CM282" s="162" t="s">
        <v>336</v>
      </c>
      <c r="CN282" s="164"/>
      <c r="CS282" s="46"/>
      <c r="CT282" s="46"/>
      <c r="CY282" s="46"/>
      <c r="CZ282" s="46"/>
      <c r="DE282" s="46"/>
      <c r="DF282" s="46"/>
      <c r="DU282" s="46"/>
      <c r="DV282" s="46"/>
      <c r="DX282" s="46"/>
      <c r="DY282" s="46"/>
      <c r="EA282" s="46"/>
      <c r="EB282" s="46"/>
      <c r="ED282" s="46"/>
      <c r="EE282" s="46"/>
      <c r="EG282" s="46"/>
      <c r="EH282" s="46"/>
      <c r="EJ282" s="46"/>
      <c r="EK282" s="46"/>
      <c r="EM282" s="46"/>
      <c r="EN282" s="46"/>
      <c r="EP282" s="46"/>
      <c r="EQ282" s="46"/>
      <c r="ES282" s="46"/>
      <c r="ET282" s="46"/>
      <c r="EV282" s="46"/>
      <c r="EW282" s="46"/>
      <c r="EY282" s="46"/>
      <c r="EZ282" s="46"/>
      <c r="FB282" s="46"/>
      <c r="FC282" s="46"/>
    </row>
    <row r="283" spans="1:188">
      <c r="A283" s="162" t="s">
        <v>326</v>
      </c>
      <c r="B283" s="163">
        <v>113</v>
      </c>
      <c r="C283" s="162" t="s">
        <v>104</v>
      </c>
      <c r="D283" s="162" t="s">
        <v>424</v>
      </c>
      <c r="E283" s="162" t="s">
        <v>338</v>
      </c>
      <c r="F283" s="162" t="s">
        <v>339</v>
      </c>
      <c r="G283" s="162" t="s">
        <v>330</v>
      </c>
      <c r="H283" s="162" t="s">
        <v>350</v>
      </c>
      <c r="I283" s="163">
        <v>131</v>
      </c>
      <c r="J283" s="163">
        <v>1270</v>
      </c>
      <c r="K283" s="163">
        <v>9.6946564885496187</v>
      </c>
      <c r="L283" s="162" t="s">
        <v>336</v>
      </c>
      <c r="M283" s="164"/>
      <c r="N283" s="164"/>
      <c r="O283" s="164"/>
      <c r="P283" s="164"/>
      <c r="Q283" s="164"/>
      <c r="R283" s="164"/>
      <c r="S283" s="164"/>
      <c r="T283" s="164"/>
      <c r="U283" s="164"/>
      <c r="V283" s="164"/>
      <c r="W283" s="164"/>
      <c r="X283" s="164"/>
      <c r="Y283" s="164"/>
      <c r="Z283" s="164"/>
      <c r="AA283" s="164"/>
      <c r="AB283" s="164"/>
      <c r="AC283" s="164"/>
      <c r="AD283" s="164"/>
      <c r="AE283" s="164"/>
      <c r="AF283" s="164"/>
      <c r="AG283" s="164"/>
      <c r="AH283" s="164"/>
      <c r="AI283" s="167"/>
      <c r="AJ283" s="167"/>
      <c r="AK283" s="275"/>
      <c r="AL283" s="167"/>
      <c r="AM283" s="164"/>
      <c r="AN283" s="164"/>
      <c r="AO283" s="164"/>
      <c r="AP283" s="164"/>
      <c r="AQ283" s="167"/>
      <c r="AR283" s="167"/>
      <c r="AS283" s="250"/>
      <c r="AT283" s="250"/>
      <c r="AU283" s="164"/>
      <c r="AV283" s="164"/>
      <c r="AW283" s="167"/>
      <c r="AX283" s="167"/>
      <c r="AY283" s="164"/>
      <c r="AZ283" s="164"/>
      <c r="BA283" s="165">
        <v>0.05</v>
      </c>
      <c r="BB283" s="165">
        <v>0.48473282442748095</v>
      </c>
      <c r="BC283" s="163">
        <v>0.05</v>
      </c>
      <c r="BD283" s="163">
        <v>0.48473282442748095</v>
      </c>
      <c r="BE283" s="162" t="s">
        <v>334</v>
      </c>
      <c r="BF283" s="162" t="s">
        <v>375</v>
      </c>
      <c r="BG283" s="166">
        <v>39083</v>
      </c>
      <c r="BH283" s="162" t="s">
        <v>345</v>
      </c>
      <c r="BI283" s="162" t="s">
        <v>377</v>
      </c>
      <c r="BJ283" s="172">
        <v>26299</v>
      </c>
      <c r="BK283" s="162" t="s">
        <v>336</v>
      </c>
      <c r="BL283" s="162" t="s">
        <v>336</v>
      </c>
      <c r="BM283" s="164"/>
      <c r="BN283" s="162" t="s">
        <v>336</v>
      </c>
      <c r="BO283" s="162" t="s">
        <v>336</v>
      </c>
      <c r="BP283" s="164"/>
      <c r="BQ283" s="162" t="s">
        <v>336</v>
      </c>
      <c r="BR283" s="162" t="s">
        <v>336</v>
      </c>
      <c r="BS283" s="164"/>
      <c r="BT283" s="162" t="s">
        <v>336</v>
      </c>
      <c r="BU283" s="162" t="s">
        <v>336</v>
      </c>
      <c r="BV283" s="164"/>
      <c r="BW283" s="162" t="s">
        <v>336</v>
      </c>
      <c r="BX283" s="162" t="s">
        <v>336</v>
      </c>
      <c r="BY283" s="164"/>
      <c r="BZ283" s="162" t="s">
        <v>336</v>
      </c>
      <c r="CA283" s="162" t="s">
        <v>336</v>
      </c>
      <c r="CB283" s="164"/>
      <c r="CC283" s="162" t="s">
        <v>336</v>
      </c>
      <c r="CD283" s="162" t="s">
        <v>336</v>
      </c>
      <c r="CE283" s="164"/>
      <c r="CF283" s="162" t="s">
        <v>336</v>
      </c>
      <c r="CG283" s="162" t="s">
        <v>336</v>
      </c>
      <c r="CH283" s="164"/>
      <c r="CI283" s="162" t="s">
        <v>336</v>
      </c>
      <c r="CJ283" s="162" t="s">
        <v>336</v>
      </c>
      <c r="CK283" s="164"/>
      <c r="CL283" s="162" t="s">
        <v>336</v>
      </c>
      <c r="CM283" s="162" t="s">
        <v>336</v>
      </c>
      <c r="CN283" s="164"/>
      <c r="FE283" s="171"/>
      <c r="FF283" s="171"/>
      <c r="FG283" s="171"/>
      <c r="FH283" s="171"/>
      <c r="FI283" s="171"/>
      <c r="FJ283" s="171"/>
      <c r="FK283" s="171"/>
      <c r="FL283" s="171"/>
      <c r="FM283" s="171"/>
      <c r="FN283" s="171"/>
      <c r="FO283" s="171"/>
      <c r="FP283" s="171"/>
      <c r="FQ283" s="171"/>
      <c r="FR283" s="171"/>
      <c r="FS283" s="171"/>
      <c r="FT283" s="171"/>
      <c r="FU283" s="171"/>
      <c r="FV283" s="171"/>
      <c r="FW283" s="171"/>
      <c r="FX283" s="171"/>
      <c r="FY283" s="171"/>
      <c r="FZ283" s="171"/>
      <c r="GA283" s="171"/>
      <c r="GB283" s="171"/>
      <c r="GC283" s="171"/>
      <c r="GD283" s="171"/>
      <c r="GE283" s="171"/>
      <c r="GF283" s="171"/>
    </row>
    <row r="284" spans="1:188">
      <c r="A284" s="162" t="s">
        <v>326</v>
      </c>
      <c r="B284" s="163">
        <v>8223</v>
      </c>
      <c r="C284" s="162" t="s">
        <v>148</v>
      </c>
      <c r="D284" s="162" t="s">
        <v>424</v>
      </c>
      <c r="E284" s="162" t="s">
        <v>329</v>
      </c>
      <c r="F284" s="162" t="s">
        <v>329</v>
      </c>
      <c r="G284" s="162" t="s">
        <v>330</v>
      </c>
      <c r="H284" s="162" t="s">
        <v>350</v>
      </c>
      <c r="I284" s="163">
        <v>430</v>
      </c>
      <c r="J284" s="163">
        <v>3830</v>
      </c>
      <c r="K284" s="163">
        <v>8.9069767441860463</v>
      </c>
      <c r="L284" s="162" t="s">
        <v>333</v>
      </c>
      <c r="M284" s="167"/>
      <c r="N284" s="167"/>
      <c r="O284" s="164"/>
      <c r="P284" s="164"/>
      <c r="Q284" s="164"/>
      <c r="R284" s="164"/>
      <c r="S284" s="164"/>
      <c r="T284" s="164"/>
      <c r="U284" s="164"/>
      <c r="V284" s="164"/>
      <c r="W284" s="164"/>
      <c r="X284" s="164"/>
      <c r="Y284" s="164"/>
      <c r="Z284" s="164"/>
      <c r="AA284" s="164"/>
      <c r="AB284" s="164"/>
      <c r="AC284" s="164"/>
      <c r="AD284" s="164"/>
      <c r="AE284" s="164"/>
      <c r="AF284" s="164"/>
      <c r="AG284" s="164"/>
      <c r="AH284" s="164"/>
      <c r="AI284" s="164"/>
      <c r="AJ284" s="164"/>
      <c r="AK284" s="276"/>
      <c r="AL284" s="164"/>
      <c r="AM284" s="164"/>
      <c r="AN284" s="164"/>
      <c r="AO284" s="164"/>
      <c r="AP284" s="164"/>
      <c r="AQ284" s="164"/>
      <c r="AR284" s="164"/>
      <c r="AS284" s="249"/>
      <c r="AT284" s="249"/>
      <c r="AU284" s="164"/>
      <c r="AV284" s="164"/>
      <c r="AW284" s="167"/>
      <c r="AX284" s="167"/>
      <c r="AY284" s="164"/>
      <c r="AZ284" s="164"/>
      <c r="BA284" s="165">
        <v>5.6000000000000001E-2</v>
      </c>
      <c r="BB284" s="165">
        <v>0.49879069767441858</v>
      </c>
      <c r="BC284" s="163">
        <v>5.6000000000000001E-2</v>
      </c>
      <c r="BD284" s="163">
        <v>0.49879069767441858</v>
      </c>
      <c r="BE284" s="162" t="s">
        <v>345</v>
      </c>
      <c r="BF284" s="162" t="s">
        <v>352</v>
      </c>
      <c r="BG284" s="172">
        <v>33025</v>
      </c>
      <c r="BH284" s="162" t="s">
        <v>334</v>
      </c>
      <c r="BI284" s="162" t="s">
        <v>353</v>
      </c>
      <c r="BJ284" s="172">
        <v>33025</v>
      </c>
      <c r="BK284" s="162" t="s">
        <v>336</v>
      </c>
      <c r="BL284" s="162" t="s">
        <v>336</v>
      </c>
      <c r="BM284" s="164"/>
      <c r="BN284" s="162" t="s">
        <v>336</v>
      </c>
      <c r="BO284" s="162" t="s">
        <v>336</v>
      </c>
      <c r="BP284" s="164"/>
      <c r="BQ284" s="162" t="s">
        <v>336</v>
      </c>
      <c r="BR284" s="162" t="s">
        <v>336</v>
      </c>
      <c r="BS284" s="164"/>
      <c r="BT284" s="162" t="s">
        <v>336</v>
      </c>
      <c r="BU284" s="162" t="s">
        <v>336</v>
      </c>
      <c r="BV284" s="164"/>
      <c r="BW284" s="162" t="s">
        <v>336</v>
      </c>
      <c r="BX284" s="162" t="s">
        <v>336</v>
      </c>
      <c r="BY284" s="164"/>
      <c r="BZ284" s="162" t="s">
        <v>336</v>
      </c>
      <c r="CA284" s="162" t="s">
        <v>336</v>
      </c>
      <c r="CB284" s="164"/>
      <c r="CC284" s="162" t="s">
        <v>336</v>
      </c>
      <c r="CD284" s="162" t="s">
        <v>336</v>
      </c>
      <c r="CE284" s="164"/>
      <c r="CF284" s="162" t="s">
        <v>336</v>
      </c>
      <c r="CG284" s="162" t="s">
        <v>336</v>
      </c>
      <c r="CH284" s="164"/>
      <c r="CI284" s="162" t="s">
        <v>336</v>
      </c>
      <c r="CJ284" s="162" t="s">
        <v>336</v>
      </c>
      <c r="CK284" s="164"/>
      <c r="CL284" s="162" t="s">
        <v>336</v>
      </c>
      <c r="CM284" s="162" t="s">
        <v>336</v>
      </c>
      <c r="CN284" s="164"/>
      <c r="FE284" s="171"/>
      <c r="FF284" s="171"/>
      <c r="FG284" s="171"/>
      <c r="FH284" s="171"/>
      <c r="FI284" s="171"/>
      <c r="FJ284" s="171"/>
      <c r="FK284" s="171"/>
      <c r="FL284" s="171"/>
      <c r="FM284" s="171"/>
      <c r="FN284" s="171"/>
      <c r="FO284" s="171"/>
      <c r="FP284" s="171"/>
      <c r="FQ284" s="171"/>
      <c r="FR284" s="171"/>
      <c r="FS284" s="171"/>
      <c r="FT284" s="171"/>
      <c r="FU284" s="171"/>
      <c r="FV284" s="171"/>
      <c r="FW284" s="171"/>
      <c r="FX284" s="171"/>
      <c r="FY284" s="171"/>
      <c r="FZ284" s="171"/>
      <c r="GA284" s="171"/>
      <c r="GB284" s="171"/>
      <c r="GC284" s="171"/>
      <c r="GD284" s="171"/>
      <c r="GE284" s="171"/>
      <c r="GF284" s="171"/>
    </row>
    <row r="285" spans="1:188">
      <c r="A285" s="162" t="s">
        <v>326</v>
      </c>
      <c r="B285" s="163">
        <v>7790</v>
      </c>
      <c r="C285" s="162" t="s">
        <v>210</v>
      </c>
      <c r="D285" s="162" t="s">
        <v>425</v>
      </c>
      <c r="E285" s="162" t="s">
        <v>426</v>
      </c>
      <c r="F285" s="162" t="s">
        <v>426</v>
      </c>
      <c r="G285" s="162" t="s">
        <v>330</v>
      </c>
      <c r="H285" s="162" t="s">
        <v>393</v>
      </c>
      <c r="I285" s="163">
        <v>483</v>
      </c>
      <c r="J285" s="163">
        <v>4899</v>
      </c>
      <c r="K285" s="163">
        <v>10.142857142857142</v>
      </c>
      <c r="L285" s="162" t="s">
        <v>427</v>
      </c>
      <c r="M285" s="167"/>
      <c r="N285" s="167"/>
      <c r="O285" s="164"/>
      <c r="P285" s="164"/>
      <c r="Q285" s="164"/>
      <c r="R285" s="164"/>
      <c r="S285" s="164"/>
      <c r="T285" s="164"/>
      <c r="U285" s="164"/>
      <c r="V285" s="164"/>
      <c r="W285" s="164"/>
      <c r="X285" s="164"/>
      <c r="Y285" s="164"/>
      <c r="Z285" s="164"/>
      <c r="AA285" s="164"/>
      <c r="AB285" s="164"/>
      <c r="AC285" s="164"/>
      <c r="AD285" s="164"/>
      <c r="AE285" s="164"/>
      <c r="AF285" s="164"/>
      <c r="AG285" s="164"/>
      <c r="AH285" s="164"/>
      <c r="AI285" s="164"/>
      <c r="AJ285" s="164"/>
      <c r="AK285" s="276"/>
      <c r="AL285" s="164"/>
      <c r="AM285" s="164"/>
      <c r="AN285" s="164"/>
      <c r="AO285" s="164"/>
      <c r="AP285" s="164"/>
      <c r="AQ285" s="164"/>
      <c r="AR285" s="164"/>
      <c r="AS285" s="249"/>
      <c r="AT285" s="249"/>
      <c r="AU285" s="164"/>
      <c r="AV285" s="164"/>
      <c r="AW285" s="167"/>
      <c r="AX285" s="167"/>
      <c r="AY285" s="164"/>
      <c r="AZ285" s="164"/>
      <c r="BA285" s="165">
        <v>4.9429792976800398E-2</v>
      </c>
      <c r="BB285" s="165">
        <v>0.50135932876468969</v>
      </c>
      <c r="BC285" s="163">
        <v>4.9429792976800398E-2</v>
      </c>
      <c r="BD285" s="163">
        <v>0.50135932876468969</v>
      </c>
      <c r="BE285" s="162" t="s">
        <v>334</v>
      </c>
      <c r="BF285" s="162" t="s">
        <v>353</v>
      </c>
      <c r="BG285" s="172">
        <v>31352</v>
      </c>
      <c r="BH285" s="162" t="s">
        <v>345</v>
      </c>
      <c r="BI285" s="162" t="s">
        <v>363</v>
      </c>
      <c r="BJ285" s="172">
        <v>31352</v>
      </c>
      <c r="BK285" s="162" t="s">
        <v>336</v>
      </c>
      <c r="BL285" s="162" t="s">
        <v>336</v>
      </c>
      <c r="BM285" s="164"/>
      <c r="BN285" s="162" t="s">
        <v>336</v>
      </c>
      <c r="BO285" s="162" t="s">
        <v>336</v>
      </c>
      <c r="BP285" s="164"/>
      <c r="BQ285" s="162" t="s">
        <v>336</v>
      </c>
      <c r="BR285" s="162" t="s">
        <v>336</v>
      </c>
      <c r="BS285" s="164"/>
      <c r="BT285" s="162" t="s">
        <v>336</v>
      </c>
      <c r="BU285" s="162" t="s">
        <v>336</v>
      </c>
      <c r="BV285" s="164"/>
      <c r="BW285" s="162" t="s">
        <v>336</v>
      </c>
      <c r="BX285" s="162" t="s">
        <v>336</v>
      </c>
      <c r="BY285" s="164"/>
      <c r="BZ285" s="162" t="s">
        <v>336</v>
      </c>
      <c r="CA285" s="162" t="s">
        <v>336</v>
      </c>
      <c r="CB285" s="164"/>
      <c r="CC285" s="162" t="s">
        <v>336</v>
      </c>
      <c r="CD285" s="162" t="s">
        <v>336</v>
      </c>
      <c r="CE285" s="164"/>
      <c r="CF285" s="162" t="s">
        <v>336</v>
      </c>
      <c r="CG285" s="162" t="s">
        <v>336</v>
      </c>
      <c r="CH285" s="164"/>
      <c r="CI285" s="162" t="s">
        <v>336</v>
      </c>
      <c r="CJ285" s="162" t="s">
        <v>336</v>
      </c>
      <c r="CK285" s="164"/>
      <c r="CL285" s="162" t="s">
        <v>336</v>
      </c>
      <c r="CM285" s="162" t="s">
        <v>336</v>
      </c>
      <c r="CN285" s="164"/>
    </row>
    <row r="286" spans="1:188">
      <c r="A286" s="162" t="s">
        <v>326</v>
      </c>
      <c r="B286" s="163">
        <v>113</v>
      </c>
      <c r="C286" s="162" t="s">
        <v>104</v>
      </c>
      <c r="D286" s="162" t="s">
        <v>424</v>
      </c>
      <c r="E286" s="162" t="s">
        <v>434</v>
      </c>
      <c r="F286" s="162" t="s">
        <v>329</v>
      </c>
      <c r="G286" s="162" t="s">
        <v>330</v>
      </c>
      <c r="H286" s="162" t="s">
        <v>350</v>
      </c>
      <c r="I286" s="163">
        <v>305</v>
      </c>
      <c r="J286" s="163">
        <v>2938</v>
      </c>
      <c r="K286" s="163">
        <v>9.6327868852459009</v>
      </c>
      <c r="L286" s="162" t="s">
        <v>336</v>
      </c>
      <c r="M286" s="167"/>
      <c r="N286" s="167"/>
      <c r="O286" s="164"/>
      <c r="P286" s="164"/>
      <c r="Q286" s="164"/>
      <c r="R286" s="164"/>
      <c r="S286" s="164"/>
      <c r="T286" s="164"/>
      <c r="U286" s="164"/>
      <c r="V286" s="164"/>
      <c r="W286" s="164"/>
      <c r="X286" s="164"/>
      <c r="Y286" s="167"/>
      <c r="Z286" s="167"/>
      <c r="AA286" s="164"/>
      <c r="AB286" s="164"/>
      <c r="AC286" s="167"/>
      <c r="AD286" s="167"/>
      <c r="AE286" s="167"/>
      <c r="AF286" s="167"/>
      <c r="AG286" s="164"/>
      <c r="AH286" s="164"/>
      <c r="AI286" s="164"/>
      <c r="AJ286" s="164"/>
      <c r="AK286" s="275"/>
      <c r="AL286" s="167"/>
      <c r="AM286" s="167"/>
      <c r="AN286" s="167"/>
      <c r="AO286" s="164"/>
      <c r="AP286" s="164"/>
      <c r="AQ286" s="164"/>
      <c r="AR286" s="164"/>
      <c r="AS286" s="250"/>
      <c r="AT286" s="250"/>
      <c r="AU286" s="167"/>
      <c r="AV286" s="167"/>
      <c r="AW286" s="164"/>
      <c r="AX286" s="164"/>
      <c r="AY286" s="164"/>
      <c r="AZ286" s="164"/>
      <c r="BA286" s="165">
        <v>6.0999999999999999E-2</v>
      </c>
      <c r="BB286" s="165">
        <v>0.5875999999999999</v>
      </c>
      <c r="BC286" s="163">
        <v>6.0999999999999999E-2</v>
      </c>
      <c r="BD286" s="163">
        <v>0.5875999999999999</v>
      </c>
      <c r="BE286" s="162" t="s">
        <v>334</v>
      </c>
      <c r="BF286" s="162" t="s">
        <v>418</v>
      </c>
      <c r="BG286" s="166">
        <v>28491</v>
      </c>
      <c r="BH286" s="162" t="s">
        <v>345</v>
      </c>
      <c r="BI286" s="162" t="s">
        <v>377</v>
      </c>
      <c r="BJ286" s="172">
        <v>28491</v>
      </c>
      <c r="BK286" s="162" t="s">
        <v>336</v>
      </c>
      <c r="BL286" s="162" t="s">
        <v>336</v>
      </c>
      <c r="BM286" s="164"/>
      <c r="BN286" s="162" t="s">
        <v>336</v>
      </c>
      <c r="BO286" s="162" t="s">
        <v>336</v>
      </c>
      <c r="BP286" s="164"/>
      <c r="BQ286" s="162" t="s">
        <v>336</v>
      </c>
      <c r="BR286" s="162" t="s">
        <v>336</v>
      </c>
      <c r="BS286" s="164"/>
      <c r="BT286" s="162" t="s">
        <v>336</v>
      </c>
      <c r="BU286" s="162" t="s">
        <v>336</v>
      </c>
      <c r="BV286" s="164"/>
      <c r="BW286" s="162" t="s">
        <v>336</v>
      </c>
      <c r="BX286" s="162" t="s">
        <v>336</v>
      </c>
      <c r="BY286" s="164"/>
      <c r="BZ286" s="162" t="s">
        <v>336</v>
      </c>
      <c r="CA286" s="162" t="s">
        <v>336</v>
      </c>
      <c r="CB286" s="164"/>
      <c r="CC286" s="162" t="s">
        <v>336</v>
      </c>
      <c r="CD286" s="162" t="s">
        <v>336</v>
      </c>
      <c r="CE286" s="164"/>
      <c r="CF286" s="162" t="s">
        <v>336</v>
      </c>
      <c r="CG286" s="162" t="s">
        <v>336</v>
      </c>
      <c r="CH286" s="164"/>
      <c r="CI286" s="162" t="s">
        <v>336</v>
      </c>
      <c r="CJ286" s="162" t="s">
        <v>336</v>
      </c>
      <c r="CK286" s="164"/>
      <c r="CL286" s="162" t="s">
        <v>336</v>
      </c>
      <c r="CM286" s="162" t="s">
        <v>336</v>
      </c>
      <c r="CN286" s="164"/>
      <c r="CO286" s="164"/>
      <c r="CP286" s="164"/>
      <c r="CQ286" s="164"/>
      <c r="CR286" s="164"/>
      <c r="CS286" s="170"/>
      <c r="CT286" s="170"/>
      <c r="CU286" s="164"/>
      <c r="CV286" s="164"/>
      <c r="CW286" s="164"/>
      <c r="CX286" s="164"/>
      <c r="CY286" s="170"/>
      <c r="CZ286" s="170"/>
      <c r="DA286" s="164"/>
      <c r="DB286" s="164"/>
      <c r="DC286" s="164"/>
      <c r="DD286" s="164"/>
      <c r="DE286" s="170"/>
      <c r="DF286" s="170"/>
      <c r="DG286" s="164"/>
      <c r="DH286" s="164"/>
      <c r="DI286" s="165"/>
      <c r="DJ286" s="165"/>
      <c r="DK286" s="164"/>
      <c r="DL286" s="164"/>
      <c r="DM286" s="164"/>
      <c r="DN286" s="164"/>
      <c r="DO286" s="164"/>
      <c r="DP286" s="164"/>
      <c r="DQ286" s="165"/>
      <c r="DR286" s="165"/>
      <c r="DS286" s="164"/>
      <c r="DT286" s="164"/>
      <c r="DU286" s="169"/>
      <c r="DV286" s="169"/>
      <c r="DW286" s="170"/>
      <c r="DX286" s="169"/>
      <c r="DY286" s="169"/>
      <c r="DZ286" s="164"/>
      <c r="EA286" s="169"/>
      <c r="EB286" s="169"/>
      <c r="EC286" s="164"/>
      <c r="ED286" s="169"/>
      <c r="EE286" s="169"/>
      <c r="EF286" s="164"/>
      <c r="EG286" s="169"/>
      <c r="EH286" s="169"/>
      <c r="EI286" s="164"/>
      <c r="EJ286" s="169"/>
      <c r="EK286" s="169"/>
      <c r="EL286" s="164"/>
      <c r="EM286" s="169"/>
      <c r="EN286" s="169"/>
      <c r="EO286" s="164"/>
      <c r="EP286" s="169"/>
      <c r="EQ286" s="169"/>
      <c r="ER286" s="164"/>
      <c r="ES286" s="169"/>
      <c r="ET286" s="169"/>
      <c r="EU286" s="164"/>
      <c r="EV286" s="169"/>
      <c r="EW286" s="169"/>
      <c r="EX286" s="164"/>
      <c r="EY286" s="169"/>
      <c r="EZ286" s="169"/>
      <c r="FA286" s="164"/>
      <c r="FB286" s="169"/>
      <c r="FC286" s="169"/>
      <c r="FD286" s="164"/>
    </row>
    <row r="287" spans="1:188">
      <c r="A287" s="162" t="s">
        <v>326</v>
      </c>
      <c r="B287" s="163">
        <v>8</v>
      </c>
      <c r="C287" s="162" t="s">
        <v>214</v>
      </c>
      <c r="D287" s="162" t="s">
        <v>436</v>
      </c>
      <c r="E287" s="162" t="s">
        <v>437</v>
      </c>
      <c r="F287" s="162" t="s">
        <v>349</v>
      </c>
      <c r="G287" s="162" t="s">
        <v>330</v>
      </c>
      <c r="H287" s="162" t="s">
        <v>350</v>
      </c>
      <c r="I287" s="163">
        <v>720</v>
      </c>
      <c r="J287" s="163">
        <v>6523.7939999700002</v>
      </c>
      <c r="K287" s="163">
        <v>9.0608249999583332</v>
      </c>
      <c r="L287" s="162" t="s">
        <v>332</v>
      </c>
      <c r="M287" s="167"/>
      <c r="N287" s="167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67"/>
      <c r="Z287" s="167"/>
      <c r="AA287" s="164"/>
      <c r="AB287" s="164"/>
      <c r="AC287" s="167"/>
      <c r="AD287" s="167"/>
      <c r="AE287" s="167"/>
      <c r="AF287" s="167"/>
      <c r="AG287" s="164"/>
      <c r="AH287" s="164"/>
      <c r="AI287" s="164"/>
      <c r="AJ287" s="164"/>
      <c r="AK287" s="275"/>
      <c r="AL287" s="167"/>
      <c r="AM287" s="167"/>
      <c r="AN287" s="167"/>
      <c r="AO287" s="164"/>
      <c r="AP287" s="164"/>
      <c r="AQ287" s="164"/>
      <c r="AR287" s="164"/>
      <c r="AS287" s="250"/>
      <c r="AT287" s="250"/>
      <c r="AU287" s="167"/>
      <c r="AV287" s="167"/>
      <c r="AW287" s="164"/>
      <c r="AX287" s="164"/>
      <c r="AY287" s="164"/>
      <c r="AZ287" s="164"/>
      <c r="BA287" s="165">
        <v>6.5176224871357616E-2</v>
      </c>
      <c r="BB287" s="165">
        <v>0.59055036771730318</v>
      </c>
      <c r="BC287" s="163">
        <v>6.5176224871357616E-2</v>
      </c>
      <c r="BD287" s="163">
        <v>0.59055036771730318</v>
      </c>
      <c r="BE287" s="162" t="s">
        <v>342</v>
      </c>
      <c r="BF287" s="162" t="s">
        <v>343</v>
      </c>
      <c r="BG287" s="166">
        <v>37377</v>
      </c>
      <c r="BH287" s="162" t="s">
        <v>334</v>
      </c>
      <c r="BI287" s="162" t="s">
        <v>344</v>
      </c>
      <c r="BJ287" s="172">
        <v>26573</v>
      </c>
      <c r="BK287" s="162" t="s">
        <v>345</v>
      </c>
      <c r="BL287" s="162" t="s">
        <v>363</v>
      </c>
      <c r="BM287" s="172">
        <v>39417</v>
      </c>
      <c r="BN287" s="162" t="s">
        <v>336</v>
      </c>
      <c r="BO287" s="162" t="s">
        <v>336</v>
      </c>
      <c r="BP287" s="164"/>
      <c r="BQ287" s="162" t="s">
        <v>336</v>
      </c>
      <c r="BR287" s="162" t="s">
        <v>336</v>
      </c>
      <c r="BS287" s="164"/>
      <c r="BT287" s="162" t="s">
        <v>336</v>
      </c>
      <c r="BU287" s="162" t="s">
        <v>336</v>
      </c>
      <c r="BV287" s="164"/>
      <c r="BW287" s="162" t="s">
        <v>336</v>
      </c>
      <c r="BX287" s="162" t="s">
        <v>336</v>
      </c>
      <c r="BY287" s="164"/>
      <c r="BZ287" s="162" t="s">
        <v>336</v>
      </c>
      <c r="CA287" s="162" t="s">
        <v>336</v>
      </c>
      <c r="CB287" s="164"/>
      <c r="CC287" s="162" t="s">
        <v>336</v>
      </c>
      <c r="CD287" s="162" t="s">
        <v>336</v>
      </c>
      <c r="CE287" s="164"/>
      <c r="CF287" s="162" t="s">
        <v>336</v>
      </c>
      <c r="CG287" s="162" t="s">
        <v>336</v>
      </c>
      <c r="CH287" s="164"/>
      <c r="CI287" s="162" t="s">
        <v>336</v>
      </c>
      <c r="CJ287" s="162" t="s">
        <v>336</v>
      </c>
      <c r="CK287" s="164"/>
      <c r="CL287" s="162" t="s">
        <v>336</v>
      </c>
      <c r="CM287" s="162" t="s">
        <v>336</v>
      </c>
      <c r="CN287" s="164"/>
    </row>
    <row r="288" spans="1:188">
      <c r="A288" s="162" t="s">
        <v>326</v>
      </c>
      <c r="B288" s="163">
        <v>8</v>
      </c>
      <c r="C288" s="162" t="s">
        <v>214</v>
      </c>
      <c r="D288" s="162" t="s">
        <v>436</v>
      </c>
      <c r="E288" s="162" t="s">
        <v>439</v>
      </c>
      <c r="F288" s="162" t="s">
        <v>440</v>
      </c>
      <c r="G288" s="162" t="s">
        <v>330</v>
      </c>
      <c r="H288" s="162" t="s">
        <v>350</v>
      </c>
      <c r="I288" s="163">
        <v>175</v>
      </c>
      <c r="J288" s="163">
        <v>1600.8972500399998</v>
      </c>
      <c r="K288" s="163">
        <v>9.1479842859428562</v>
      </c>
      <c r="L288" s="162" t="s">
        <v>332</v>
      </c>
      <c r="M288" s="167"/>
      <c r="N288" s="167"/>
      <c r="O288" s="164"/>
      <c r="P288" s="164"/>
      <c r="Q288" s="164"/>
      <c r="R288" s="164"/>
      <c r="S288" s="164"/>
      <c r="T288" s="164"/>
      <c r="U288" s="164"/>
      <c r="V288" s="164"/>
      <c r="W288" s="164"/>
      <c r="X288" s="164"/>
      <c r="Y288" s="167"/>
      <c r="Z288" s="167"/>
      <c r="AA288" s="164"/>
      <c r="AB288" s="164"/>
      <c r="AC288" s="167"/>
      <c r="AD288" s="167"/>
      <c r="AE288" s="167"/>
      <c r="AF288" s="167"/>
      <c r="AG288" s="164"/>
      <c r="AH288" s="164"/>
      <c r="AI288" s="164"/>
      <c r="AJ288" s="164"/>
      <c r="AK288" s="275"/>
      <c r="AL288" s="167"/>
      <c r="AM288" s="167"/>
      <c r="AN288" s="167"/>
      <c r="AO288" s="164"/>
      <c r="AP288" s="164"/>
      <c r="AQ288" s="164"/>
      <c r="AR288" s="164"/>
      <c r="AS288" s="250"/>
      <c r="AT288" s="250"/>
      <c r="AU288" s="167"/>
      <c r="AV288" s="167"/>
      <c r="AW288" s="164"/>
      <c r="AX288" s="164"/>
      <c r="AY288" s="164"/>
      <c r="AZ288" s="164"/>
      <c r="BA288" s="165">
        <v>6.5176224871357616E-2</v>
      </c>
      <c r="BB288" s="165">
        <v>0.59623108094025745</v>
      </c>
      <c r="BC288" s="163">
        <v>6.5176224871357616E-2</v>
      </c>
      <c r="BD288" s="163">
        <v>0.59623108094025745</v>
      </c>
      <c r="BE288" s="162" t="s">
        <v>334</v>
      </c>
      <c r="BF288" s="162" t="s">
        <v>381</v>
      </c>
      <c r="BG288" s="166">
        <v>26451</v>
      </c>
      <c r="BH288" s="162" t="s">
        <v>345</v>
      </c>
      <c r="BI288" s="162" t="s">
        <v>363</v>
      </c>
      <c r="BJ288" s="172">
        <v>39417</v>
      </c>
      <c r="BK288" s="162" t="s">
        <v>336</v>
      </c>
      <c r="BL288" s="162" t="s">
        <v>336</v>
      </c>
      <c r="BM288" s="164"/>
      <c r="BN288" s="162" t="s">
        <v>336</v>
      </c>
      <c r="BO288" s="162" t="s">
        <v>336</v>
      </c>
      <c r="BP288" s="164"/>
      <c r="BQ288" s="162" t="s">
        <v>336</v>
      </c>
      <c r="BR288" s="162" t="s">
        <v>336</v>
      </c>
      <c r="BS288" s="164"/>
      <c r="BT288" s="162" t="s">
        <v>336</v>
      </c>
      <c r="BU288" s="162" t="s">
        <v>336</v>
      </c>
      <c r="BV288" s="164"/>
      <c r="BW288" s="162" t="s">
        <v>336</v>
      </c>
      <c r="BX288" s="162" t="s">
        <v>336</v>
      </c>
      <c r="BY288" s="164"/>
      <c r="BZ288" s="162" t="s">
        <v>336</v>
      </c>
      <c r="CA288" s="162" t="s">
        <v>336</v>
      </c>
      <c r="CB288" s="164"/>
      <c r="CC288" s="162" t="s">
        <v>336</v>
      </c>
      <c r="CD288" s="162" t="s">
        <v>336</v>
      </c>
      <c r="CE288" s="164"/>
      <c r="CF288" s="162" t="s">
        <v>336</v>
      </c>
      <c r="CG288" s="162" t="s">
        <v>336</v>
      </c>
      <c r="CH288" s="164"/>
      <c r="CI288" s="162" t="s">
        <v>336</v>
      </c>
      <c r="CJ288" s="162" t="s">
        <v>336</v>
      </c>
      <c r="CK288" s="164"/>
      <c r="CL288" s="162" t="s">
        <v>336</v>
      </c>
      <c r="CM288" s="162" t="s">
        <v>336</v>
      </c>
      <c r="CN288" s="164"/>
      <c r="CO288" s="164"/>
      <c r="CP288" s="164"/>
      <c r="CQ288" s="164"/>
      <c r="CR288" s="164"/>
      <c r="CS288" s="168"/>
      <c r="CT288" s="168"/>
      <c r="CU288" s="164"/>
      <c r="CV288" s="164"/>
      <c r="CW288" s="164"/>
      <c r="CX288" s="164"/>
      <c r="CY288" s="168"/>
      <c r="CZ288" s="168"/>
      <c r="DA288" s="164"/>
      <c r="DB288" s="164"/>
      <c r="DC288" s="164"/>
      <c r="DD288" s="164"/>
      <c r="DE288" s="168"/>
      <c r="DF288" s="168"/>
      <c r="DG288" s="164"/>
      <c r="DH288" s="164"/>
      <c r="DI288" s="164"/>
      <c r="DJ288" s="164"/>
      <c r="DK288" s="164"/>
      <c r="DL288" s="164"/>
      <c r="DM288" s="164"/>
      <c r="DN288" s="164"/>
      <c r="DO288" s="164"/>
      <c r="DP288" s="164"/>
      <c r="DQ288" s="164"/>
      <c r="DR288" s="164"/>
      <c r="DS288" s="164"/>
      <c r="DT288" s="164"/>
      <c r="DU288" s="169"/>
      <c r="DV288" s="169"/>
      <c r="DW288" s="170"/>
      <c r="DX288" s="169"/>
      <c r="DY288" s="169"/>
      <c r="DZ288" s="164"/>
      <c r="EA288" s="169"/>
      <c r="EB288" s="169"/>
      <c r="EC288" s="164"/>
      <c r="ED288" s="169"/>
      <c r="EE288" s="169"/>
      <c r="EF288" s="164"/>
      <c r="EG288" s="169"/>
      <c r="EH288" s="169"/>
      <c r="EI288" s="164"/>
      <c r="EJ288" s="169"/>
      <c r="EK288" s="169"/>
      <c r="EL288" s="164"/>
      <c r="EM288" s="169"/>
      <c r="EN288" s="169"/>
      <c r="EO288" s="164"/>
      <c r="EP288" s="169"/>
      <c r="EQ288" s="169"/>
      <c r="ER288" s="164"/>
      <c r="ES288" s="169"/>
      <c r="ET288" s="169"/>
      <c r="EU288" s="164"/>
      <c r="EV288" s="169"/>
      <c r="EW288" s="169"/>
      <c r="EX288" s="164"/>
      <c r="EY288" s="169"/>
      <c r="EZ288" s="169"/>
      <c r="FA288" s="164"/>
      <c r="FB288" s="169"/>
      <c r="FC288" s="169"/>
      <c r="FD288" s="164"/>
    </row>
    <row r="289" spans="1:160">
      <c r="A289" s="162" t="s">
        <v>326</v>
      </c>
      <c r="B289" s="163">
        <v>8</v>
      </c>
      <c r="C289" s="162" t="s">
        <v>214</v>
      </c>
      <c r="D289" s="162" t="s">
        <v>436</v>
      </c>
      <c r="E289" s="162" t="s">
        <v>442</v>
      </c>
      <c r="F289" s="162" t="s">
        <v>443</v>
      </c>
      <c r="G289" s="162" t="s">
        <v>330</v>
      </c>
      <c r="H289" s="162" t="s">
        <v>350</v>
      </c>
      <c r="I289" s="163">
        <v>185</v>
      </c>
      <c r="J289" s="163">
        <v>1738.6247499249998</v>
      </c>
      <c r="K289" s="163">
        <v>9.3979716212162145</v>
      </c>
      <c r="L289" s="162" t="s">
        <v>332</v>
      </c>
      <c r="M289" s="167"/>
      <c r="N289" s="167"/>
      <c r="O289" s="164"/>
      <c r="P289" s="164"/>
      <c r="Q289" s="164"/>
      <c r="R289" s="164"/>
      <c r="S289" s="164"/>
      <c r="T289" s="164"/>
      <c r="U289" s="164"/>
      <c r="V289" s="164"/>
      <c r="W289" s="164"/>
      <c r="X289" s="164"/>
      <c r="Y289" s="167"/>
      <c r="Z289" s="167"/>
      <c r="AA289" s="164"/>
      <c r="AB289" s="164"/>
      <c r="AC289" s="167"/>
      <c r="AD289" s="167"/>
      <c r="AE289" s="167"/>
      <c r="AF289" s="167"/>
      <c r="AG289" s="164"/>
      <c r="AH289" s="164"/>
      <c r="AI289" s="164"/>
      <c r="AJ289" s="164"/>
      <c r="AK289" s="275"/>
      <c r="AL289" s="167"/>
      <c r="AM289" s="167"/>
      <c r="AN289" s="167"/>
      <c r="AO289" s="164"/>
      <c r="AP289" s="164"/>
      <c r="AQ289" s="164"/>
      <c r="AR289" s="164"/>
      <c r="AS289" s="250"/>
      <c r="AT289" s="250"/>
      <c r="AU289" s="167"/>
      <c r="AV289" s="167"/>
      <c r="AW289" s="164"/>
      <c r="AX289" s="164"/>
      <c r="AY289" s="164"/>
      <c r="AZ289" s="164"/>
      <c r="BA289" s="165">
        <v>6.5176224871357616E-2</v>
      </c>
      <c r="BB289" s="165">
        <v>0.61252431171902533</v>
      </c>
      <c r="BC289" s="163">
        <v>6.5176224871357616E-2</v>
      </c>
      <c r="BD289" s="163">
        <v>0.61252431171902533</v>
      </c>
      <c r="BE289" s="162" t="s">
        <v>334</v>
      </c>
      <c r="BF289" s="162" t="s">
        <v>381</v>
      </c>
      <c r="BG289" s="166">
        <v>26451</v>
      </c>
      <c r="BH289" s="162" t="s">
        <v>345</v>
      </c>
      <c r="BI289" s="162" t="s">
        <v>363</v>
      </c>
      <c r="BJ289" s="172">
        <v>39417</v>
      </c>
      <c r="BK289" s="162" t="s">
        <v>336</v>
      </c>
      <c r="BL289" s="162" t="s">
        <v>336</v>
      </c>
      <c r="BM289" s="164"/>
      <c r="BN289" s="162" t="s">
        <v>336</v>
      </c>
      <c r="BO289" s="162" t="s">
        <v>336</v>
      </c>
      <c r="BP289" s="164"/>
      <c r="BQ289" s="162" t="s">
        <v>336</v>
      </c>
      <c r="BR289" s="162" t="s">
        <v>336</v>
      </c>
      <c r="BS289" s="164"/>
      <c r="BT289" s="162" t="s">
        <v>336</v>
      </c>
      <c r="BU289" s="162" t="s">
        <v>336</v>
      </c>
      <c r="BV289" s="164"/>
      <c r="BW289" s="162" t="s">
        <v>336</v>
      </c>
      <c r="BX289" s="162" t="s">
        <v>336</v>
      </c>
      <c r="BY289" s="164"/>
      <c r="BZ289" s="162" t="s">
        <v>336</v>
      </c>
      <c r="CA289" s="162" t="s">
        <v>336</v>
      </c>
      <c r="CB289" s="164"/>
      <c r="CC289" s="162" t="s">
        <v>336</v>
      </c>
      <c r="CD289" s="162" t="s">
        <v>336</v>
      </c>
      <c r="CE289" s="164"/>
      <c r="CF289" s="162" t="s">
        <v>336</v>
      </c>
      <c r="CG289" s="162" t="s">
        <v>336</v>
      </c>
      <c r="CH289" s="164"/>
      <c r="CI289" s="162" t="s">
        <v>336</v>
      </c>
      <c r="CJ289" s="162" t="s">
        <v>336</v>
      </c>
      <c r="CK289" s="164"/>
      <c r="CL289" s="162" t="s">
        <v>336</v>
      </c>
      <c r="CM289" s="162" t="s">
        <v>336</v>
      </c>
      <c r="CN289" s="164"/>
      <c r="CO289" s="164"/>
      <c r="CP289" s="164"/>
      <c r="CQ289" s="164"/>
      <c r="CR289" s="164"/>
      <c r="CS289" s="168"/>
      <c r="CT289" s="168"/>
      <c r="CU289" s="164"/>
      <c r="CV289" s="164"/>
      <c r="CW289" s="164"/>
      <c r="CX289" s="164"/>
      <c r="CY289" s="168"/>
      <c r="CZ289" s="168"/>
      <c r="DA289" s="164"/>
      <c r="DB289" s="164"/>
      <c r="DC289" s="164"/>
      <c r="DD289" s="164"/>
      <c r="DE289" s="168"/>
      <c r="DF289" s="168"/>
      <c r="DG289" s="164"/>
      <c r="DH289" s="164"/>
      <c r="DI289" s="164"/>
      <c r="DJ289" s="164"/>
      <c r="DK289" s="164"/>
      <c r="DL289" s="164"/>
      <c r="DM289" s="164"/>
      <c r="DN289" s="164"/>
      <c r="DO289" s="164"/>
      <c r="DP289" s="164"/>
      <c r="DQ289" s="164"/>
      <c r="DR289" s="164"/>
      <c r="DS289" s="164"/>
      <c r="DT289" s="164"/>
      <c r="DU289" s="169"/>
      <c r="DV289" s="169"/>
      <c r="DW289" s="170"/>
      <c r="DX289" s="169"/>
      <c r="DY289" s="169"/>
      <c r="DZ289" s="164"/>
      <c r="EA289" s="169"/>
      <c r="EB289" s="169"/>
      <c r="EC289" s="164"/>
      <c r="ED289" s="169"/>
      <c r="EE289" s="169"/>
      <c r="EF289" s="164"/>
      <c r="EG289" s="169"/>
      <c r="EH289" s="169"/>
      <c r="EI289" s="164"/>
      <c r="EJ289" s="169"/>
      <c r="EK289" s="169"/>
      <c r="EL289" s="164"/>
      <c r="EM289" s="169"/>
      <c r="EN289" s="169"/>
      <c r="EO289" s="164"/>
      <c r="EP289" s="169"/>
      <c r="EQ289" s="169"/>
      <c r="ER289" s="164"/>
      <c r="ES289" s="169"/>
      <c r="ET289" s="169"/>
      <c r="EU289" s="164"/>
      <c r="EV289" s="169"/>
      <c r="EW289" s="169"/>
      <c r="EX289" s="164"/>
      <c r="EY289" s="169"/>
      <c r="EZ289" s="169"/>
      <c r="FA289" s="164"/>
      <c r="FB289" s="169"/>
      <c r="FC289" s="169"/>
      <c r="FD289" s="164"/>
    </row>
    <row r="290" spans="1:160">
      <c r="A290" s="162" t="s">
        <v>326</v>
      </c>
      <c r="B290" s="163">
        <v>2324</v>
      </c>
      <c r="C290" s="162" t="s">
        <v>16</v>
      </c>
      <c r="D290" s="162" t="s">
        <v>402</v>
      </c>
      <c r="E290" s="162" t="s">
        <v>386</v>
      </c>
      <c r="F290" s="162" t="s">
        <v>386</v>
      </c>
      <c r="G290" s="162" t="s">
        <v>330</v>
      </c>
      <c r="H290" s="162" t="s">
        <v>331</v>
      </c>
      <c r="I290" s="163">
        <v>281</v>
      </c>
      <c r="J290" s="163">
        <v>2956</v>
      </c>
      <c r="K290" s="163">
        <v>10.519572953736654</v>
      </c>
      <c r="L290" s="162" t="s">
        <v>336</v>
      </c>
      <c r="M290" s="167"/>
      <c r="N290" s="164"/>
      <c r="O290" s="164"/>
      <c r="P290" s="164"/>
      <c r="Q290" s="164"/>
      <c r="R290" s="164"/>
      <c r="S290" s="164"/>
      <c r="T290" s="164"/>
      <c r="U290" s="164"/>
      <c r="V290" s="164"/>
      <c r="W290" s="164"/>
      <c r="X290" s="164"/>
      <c r="Y290" s="167"/>
      <c r="Z290" s="167"/>
      <c r="AA290" s="164"/>
      <c r="AB290" s="164"/>
      <c r="AC290" s="167"/>
      <c r="AD290" s="167"/>
      <c r="AE290" s="167"/>
      <c r="AF290" s="167"/>
      <c r="AG290" s="167"/>
      <c r="AH290" s="167"/>
      <c r="AI290" s="164"/>
      <c r="AJ290" s="164"/>
      <c r="AK290" s="275"/>
      <c r="AL290" s="167"/>
      <c r="AM290" s="167"/>
      <c r="AN290" s="167"/>
      <c r="AO290" s="167"/>
      <c r="AP290" s="167"/>
      <c r="AQ290" s="167"/>
      <c r="AR290" s="167"/>
      <c r="AS290" s="250"/>
      <c r="AT290" s="250"/>
      <c r="AU290" s="164"/>
      <c r="AV290" s="164"/>
      <c r="AW290" s="164"/>
      <c r="AX290" s="164"/>
      <c r="AY290" s="164"/>
      <c r="AZ290" s="164"/>
      <c r="BA290" s="165">
        <v>5.9100000000000007E-2</v>
      </c>
      <c r="BB290" s="165">
        <v>0.62170676156583637</v>
      </c>
      <c r="BC290" s="165">
        <v>5.9100000000000007E-2</v>
      </c>
      <c r="BD290" s="165">
        <v>0.62170676156583637</v>
      </c>
      <c r="BE290" s="162" t="s">
        <v>334</v>
      </c>
      <c r="BF290" s="162" t="s">
        <v>362</v>
      </c>
      <c r="BG290" s="166">
        <v>30498</v>
      </c>
      <c r="BH290" s="162" t="s">
        <v>345</v>
      </c>
      <c r="BI290" s="162" t="s">
        <v>377</v>
      </c>
      <c r="BJ290" s="166">
        <v>30498</v>
      </c>
      <c r="BK290" s="162" t="s">
        <v>336</v>
      </c>
      <c r="BL290" s="162" t="s">
        <v>336</v>
      </c>
      <c r="BM290" s="167"/>
      <c r="BN290" s="162" t="s">
        <v>336</v>
      </c>
      <c r="BO290" s="162" t="s">
        <v>336</v>
      </c>
      <c r="BP290" s="164"/>
      <c r="BQ290" s="162" t="s">
        <v>336</v>
      </c>
      <c r="BR290" s="162" t="s">
        <v>336</v>
      </c>
      <c r="BS290" s="164"/>
      <c r="BT290" s="162" t="s">
        <v>336</v>
      </c>
      <c r="BU290" s="162" t="s">
        <v>336</v>
      </c>
      <c r="BV290" s="164"/>
      <c r="BW290" s="162" t="s">
        <v>336</v>
      </c>
      <c r="BX290" s="162" t="s">
        <v>336</v>
      </c>
      <c r="BY290" s="164"/>
      <c r="BZ290" s="162" t="s">
        <v>336</v>
      </c>
      <c r="CA290" s="162" t="s">
        <v>336</v>
      </c>
      <c r="CB290" s="164"/>
      <c r="CC290" s="162" t="s">
        <v>336</v>
      </c>
      <c r="CD290" s="162" t="s">
        <v>336</v>
      </c>
      <c r="CE290" s="164"/>
      <c r="CF290" s="162" t="s">
        <v>336</v>
      </c>
      <c r="CG290" s="162" t="s">
        <v>336</v>
      </c>
      <c r="CH290" s="164"/>
      <c r="CI290" s="162" t="s">
        <v>336</v>
      </c>
      <c r="CJ290" s="162" t="s">
        <v>336</v>
      </c>
      <c r="CK290" s="164"/>
      <c r="CL290" s="162" t="s">
        <v>336</v>
      </c>
      <c r="CM290" s="162" t="s">
        <v>336</v>
      </c>
      <c r="CN290" s="164"/>
    </row>
    <row r="291" spans="1:160">
      <c r="A291" s="162" t="s">
        <v>326</v>
      </c>
      <c r="B291" s="163">
        <v>8224</v>
      </c>
      <c r="C291" s="162" t="s">
        <v>212</v>
      </c>
      <c r="D291" s="162" t="s">
        <v>402</v>
      </c>
      <c r="E291" s="162" t="s">
        <v>329</v>
      </c>
      <c r="F291" s="162" t="s">
        <v>329</v>
      </c>
      <c r="G291" s="162" t="s">
        <v>330</v>
      </c>
      <c r="H291" s="162" t="s">
        <v>331</v>
      </c>
      <c r="I291" s="163">
        <v>270.2</v>
      </c>
      <c r="J291" s="163">
        <v>2881</v>
      </c>
      <c r="K291" s="163">
        <v>10.662472242783124</v>
      </c>
      <c r="L291" s="162" t="s">
        <v>336</v>
      </c>
      <c r="M291" s="167"/>
      <c r="N291" s="164"/>
      <c r="O291" s="164"/>
      <c r="P291" s="164"/>
      <c r="Q291" s="164"/>
      <c r="R291" s="164"/>
      <c r="S291" s="164"/>
      <c r="T291" s="164"/>
      <c r="U291" s="164"/>
      <c r="V291" s="164"/>
      <c r="W291" s="164"/>
      <c r="X291" s="164"/>
      <c r="Y291" s="167"/>
      <c r="Z291" s="167"/>
      <c r="AA291" s="164"/>
      <c r="AB291" s="164"/>
      <c r="AC291" s="167"/>
      <c r="AD291" s="167"/>
      <c r="AE291" s="167"/>
      <c r="AF291" s="167"/>
      <c r="AG291" s="167"/>
      <c r="AH291" s="167"/>
      <c r="AI291" s="164"/>
      <c r="AJ291" s="164"/>
      <c r="AK291" s="275"/>
      <c r="AL291" s="167"/>
      <c r="AM291" s="167"/>
      <c r="AN291" s="167"/>
      <c r="AO291" s="167"/>
      <c r="AP291" s="167"/>
      <c r="AQ291" s="167"/>
      <c r="AR291" s="167"/>
      <c r="AS291" s="250"/>
      <c r="AT291" s="250"/>
      <c r="AU291" s="164"/>
      <c r="AV291" s="164"/>
      <c r="AW291" s="164"/>
      <c r="AX291" s="164"/>
      <c r="AY291" s="164"/>
      <c r="AZ291" s="164"/>
      <c r="BA291" s="165">
        <v>5.8666666666666666E-2</v>
      </c>
      <c r="BB291" s="165">
        <v>0.62553170490994325</v>
      </c>
      <c r="BC291" s="165">
        <v>5.8666666666666666E-2</v>
      </c>
      <c r="BD291" s="165">
        <v>0.62553170490994325</v>
      </c>
      <c r="BE291" s="162" t="s">
        <v>345</v>
      </c>
      <c r="BF291" s="162" t="s">
        <v>352</v>
      </c>
      <c r="BG291" s="166">
        <v>31168</v>
      </c>
      <c r="BH291" s="162" t="s">
        <v>334</v>
      </c>
      <c r="BI291" s="162" t="s">
        <v>353</v>
      </c>
      <c r="BJ291" s="166">
        <v>31168</v>
      </c>
      <c r="BK291" s="162" t="s">
        <v>336</v>
      </c>
      <c r="BL291" s="162" t="s">
        <v>336</v>
      </c>
      <c r="BM291" s="167"/>
      <c r="BN291" s="162" t="s">
        <v>336</v>
      </c>
      <c r="BO291" s="162" t="s">
        <v>336</v>
      </c>
      <c r="BP291" s="164"/>
      <c r="BQ291" s="162" t="s">
        <v>336</v>
      </c>
      <c r="BR291" s="162" t="s">
        <v>336</v>
      </c>
      <c r="BS291" s="164"/>
      <c r="BT291" s="162" t="s">
        <v>336</v>
      </c>
      <c r="BU291" s="162" t="s">
        <v>336</v>
      </c>
      <c r="BV291" s="164"/>
      <c r="BW291" s="162" t="s">
        <v>336</v>
      </c>
      <c r="BX291" s="162" t="s">
        <v>336</v>
      </c>
      <c r="BY291" s="164"/>
      <c r="BZ291" s="162" t="s">
        <v>336</v>
      </c>
      <c r="CA291" s="162" t="s">
        <v>336</v>
      </c>
      <c r="CB291" s="164"/>
      <c r="CC291" s="162" t="s">
        <v>336</v>
      </c>
      <c r="CD291" s="162" t="s">
        <v>336</v>
      </c>
      <c r="CE291" s="164"/>
      <c r="CF291" s="162" t="s">
        <v>336</v>
      </c>
      <c r="CG291" s="162" t="s">
        <v>336</v>
      </c>
      <c r="CH291" s="164"/>
      <c r="CI291" s="162" t="s">
        <v>336</v>
      </c>
      <c r="CJ291" s="162" t="s">
        <v>336</v>
      </c>
      <c r="CK291" s="164"/>
      <c r="CL291" s="162" t="s">
        <v>336</v>
      </c>
      <c r="CM291" s="162" t="s">
        <v>336</v>
      </c>
      <c r="CN291" s="164"/>
      <c r="CS291" s="46"/>
      <c r="CT291" s="46"/>
      <c r="CY291" s="46"/>
      <c r="CZ291" s="46"/>
      <c r="DE291" s="46"/>
      <c r="DF291" s="46"/>
      <c r="DK291" s="46"/>
      <c r="DL291" s="46"/>
    </row>
    <row r="292" spans="1:160">
      <c r="A292" s="162" t="s">
        <v>326</v>
      </c>
      <c r="B292" s="163">
        <v>1606</v>
      </c>
      <c r="C292" s="162" t="s">
        <v>215</v>
      </c>
      <c r="D292" s="162" t="s">
        <v>444</v>
      </c>
      <c r="E292" s="162" t="s">
        <v>445</v>
      </c>
      <c r="F292" s="162" t="s">
        <v>339</v>
      </c>
      <c r="G292" s="162" t="s">
        <v>330</v>
      </c>
      <c r="H292" s="162" t="s">
        <v>331</v>
      </c>
      <c r="I292" s="163">
        <v>155</v>
      </c>
      <c r="J292" s="163">
        <v>1480</v>
      </c>
      <c r="K292" s="163">
        <v>9.5483870967741939</v>
      </c>
      <c r="L292" s="162" t="s">
        <v>332</v>
      </c>
      <c r="M292" s="167"/>
      <c r="N292" s="164"/>
      <c r="O292" s="164"/>
      <c r="P292" s="164"/>
      <c r="Q292" s="164"/>
      <c r="R292" s="164"/>
      <c r="S292" s="164"/>
      <c r="T292" s="164"/>
      <c r="U292" s="164"/>
      <c r="V292" s="164"/>
      <c r="W292" s="164"/>
      <c r="X292" s="164"/>
      <c r="Y292" s="167"/>
      <c r="Z292" s="167"/>
      <c r="AA292" s="164"/>
      <c r="AB292" s="164"/>
      <c r="AC292" s="167"/>
      <c r="AD292" s="167"/>
      <c r="AE292" s="167"/>
      <c r="AF292" s="167"/>
      <c r="AG292" s="167"/>
      <c r="AH292" s="167"/>
      <c r="AI292" s="164"/>
      <c r="AJ292" s="164"/>
      <c r="AK292" s="275"/>
      <c r="AL292" s="167"/>
      <c r="AM292" s="167"/>
      <c r="AN292" s="167"/>
      <c r="AO292" s="167"/>
      <c r="AP292" s="167"/>
      <c r="AQ292" s="167"/>
      <c r="AR292" s="167"/>
      <c r="AS292" s="250"/>
      <c r="AT292" s="250"/>
      <c r="AU292" s="167"/>
      <c r="AV292" s="167"/>
      <c r="AW292" s="164"/>
      <c r="AX292" s="164"/>
      <c r="AY292" s="164"/>
      <c r="AZ292" s="164"/>
      <c r="BA292" s="165">
        <v>6.6000000000000003E-2</v>
      </c>
      <c r="BB292" s="165">
        <v>0.63019354838709685</v>
      </c>
      <c r="BC292" s="163">
        <v>6.6000000000000003E-2</v>
      </c>
      <c r="BD292" s="163">
        <v>0.63019354838709685</v>
      </c>
      <c r="BE292" s="162" t="s">
        <v>342</v>
      </c>
      <c r="BF292" s="162" t="s">
        <v>343</v>
      </c>
      <c r="BG292" s="166">
        <v>38869</v>
      </c>
      <c r="BH292" s="162" t="s">
        <v>334</v>
      </c>
      <c r="BI292" s="162" t="s">
        <v>358</v>
      </c>
      <c r="BJ292" s="166">
        <v>30195</v>
      </c>
      <c r="BK292" s="162" t="s">
        <v>345</v>
      </c>
      <c r="BL292" s="162" t="s">
        <v>371</v>
      </c>
      <c r="BM292" s="166">
        <v>40148</v>
      </c>
      <c r="BN292" s="162" t="s">
        <v>334</v>
      </c>
      <c r="BO292" s="162" t="s">
        <v>362</v>
      </c>
      <c r="BP292" s="172">
        <v>40148</v>
      </c>
      <c r="BQ292" s="162" t="s">
        <v>336</v>
      </c>
      <c r="BR292" s="162" t="s">
        <v>336</v>
      </c>
      <c r="BS292" s="164"/>
      <c r="BT292" s="162" t="s">
        <v>336</v>
      </c>
      <c r="BU292" s="162" t="s">
        <v>336</v>
      </c>
      <c r="BV292" s="164"/>
      <c r="BW292" s="162" t="s">
        <v>336</v>
      </c>
      <c r="BX292" s="162" t="s">
        <v>336</v>
      </c>
      <c r="BY292" s="164"/>
      <c r="BZ292" s="162" t="s">
        <v>336</v>
      </c>
      <c r="CA292" s="162" t="s">
        <v>336</v>
      </c>
      <c r="CB292" s="164"/>
      <c r="CC292" s="162" t="s">
        <v>336</v>
      </c>
      <c r="CD292" s="162" t="s">
        <v>336</v>
      </c>
      <c r="CE292" s="164"/>
      <c r="CF292" s="162" t="s">
        <v>336</v>
      </c>
      <c r="CG292" s="162" t="s">
        <v>336</v>
      </c>
      <c r="CH292" s="164"/>
      <c r="CI292" s="162" t="s">
        <v>336</v>
      </c>
      <c r="CJ292" s="162" t="s">
        <v>336</v>
      </c>
      <c r="CK292" s="164"/>
      <c r="CL292" s="162" t="s">
        <v>336</v>
      </c>
      <c r="CM292" s="162" t="s">
        <v>336</v>
      </c>
      <c r="CN292" s="164"/>
      <c r="CO292" s="164"/>
      <c r="CP292" s="164"/>
      <c r="CQ292" s="164"/>
      <c r="CR292" s="164"/>
      <c r="CS292" s="168"/>
      <c r="CT292" s="168"/>
      <c r="CU292" s="164"/>
      <c r="CV292" s="164"/>
      <c r="CW292" s="164"/>
      <c r="CX292" s="164"/>
      <c r="CY292" s="168"/>
      <c r="CZ292" s="168"/>
      <c r="DA292" s="164"/>
      <c r="DB292" s="164"/>
      <c r="DC292" s="164"/>
      <c r="DD292" s="164"/>
      <c r="DE292" s="170"/>
      <c r="DF292" s="170"/>
      <c r="DG292" s="164"/>
      <c r="DH292" s="164"/>
      <c r="DI292" s="164"/>
      <c r="DJ292" s="164"/>
      <c r="DK292" s="164"/>
      <c r="DL292" s="164"/>
      <c r="DM292" s="164"/>
      <c r="DN292" s="164"/>
      <c r="DO292" s="164"/>
      <c r="DP292" s="164"/>
      <c r="DQ292" s="164"/>
      <c r="DR292" s="164"/>
      <c r="DS292" s="164"/>
      <c r="DT292" s="164"/>
      <c r="DU292" s="169"/>
      <c r="DV292" s="169"/>
      <c r="DW292" s="172"/>
      <c r="DX292" s="169"/>
      <c r="DY292" s="169"/>
      <c r="DZ292" s="172"/>
      <c r="EA292" s="169"/>
      <c r="EB292" s="169"/>
      <c r="EC292" s="164"/>
      <c r="ED292" s="169"/>
      <c r="EE292" s="169"/>
      <c r="EF292" s="164"/>
      <c r="EG292" s="169"/>
      <c r="EH292" s="169"/>
      <c r="EI292" s="164"/>
      <c r="EJ292" s="169"/>
      <c r="EK292" s="169"/>
      <c r="EL292" s="164"/>
      <c r="EM292" s="169"/>
      <c r="EN292" s="169"/>
      <c r="EO292" s="164"/>
      <c r="EP292" s="169"/>
      <c r="EQ292" s="169"/>
      <c r="ER292" s="164"/>
      <c r="ES292" s="169"/>
      <c r="ET292" s="169"/>
      <c r="EU292" s="164"/>
      <c r="EV292" s="169"/>
      <c r="EW292" s="169"/>
      <c r="EX292" s="164"/>
      <c r="EY292" s="169"/>
      <c r="EZ292" s="169"/>
      <c r="FA292" s="164"/>
      <c r="FB292" s="169"/>
      <c r="FC292" s="169"/>
      <c r="FD292" s="164"/>
    </row>
    <row r="293" spans="1:160">
      <c r="A293" s="162" t="s">
        <v>326</v>
      </c>
      <c r="B293" s="163">
        <v>8223</v>
      </c>
      <c r="C293" s="162" t="s">
        <v>148</v>
      </c>
      <c r="D293" s="162" t="s">
        <v>424</v>
      </c>
      <c r="E293" s="162" t="s">
        <v>339</v>
      </c>
      <c r="F293" s="162" t="s">
        <v>339</v>
      </c>
      <c r="G293" s="162" t="s">
        <v>330</v>
      </c>
      <c r="H293" s="162" t="s">
        <v>350</v>
      </c>
      <c r="I293" s="163">
        <v>427</v>
      </c>
      <c r="J293" s="163">
        <v>3830</v>
      </c>
      <c r="K293" s="163">
        <v>8.9695550351288063</v>
      </c>
      <c r="L293" s="162" t="s">
        <v>351</v>
      </c>
      <c r="M293" s="167"/>
      <c r="N293" s="167"/>
      <c r="O293" s="164"/>
      <c r="P293" s="164"/>
      <c r="Q293" s="164"/>
      <c r="R293" s="164"/>
      <c r="S293" s="164"/>
      <c r="T293" s="164"/>
      <c r="U293" s="164"/>
      <c r="V293" s="164"/>
      <c r="W293" s="164"/>
      <c r="X293" s="164"/>
      <c r="Y293" s="167"/>
      <c r="Z293" s="167"/>
      <c r="AA293" s="164"/>
      <c r="AB293" s="164"/>
      <c r="AC293" s="167"/>
      <c r="AD293" s="167"/>
      <c r="AE293" s="167"/>
      <c r="AF293" s="167"/>
      <c r="AG293" s="164"/>
      <c r="AH293" s="164"/>
      <c r="AI293" s="164"/>
      <c r="AJ293" s="164"/>
      <c r="AK293" s="275"/>
      <c r="AL293" s="167"/>
      <c r="AM293" s="167"/>
      <c r="AN293" s="167"/>
      <c r="AO293" s="164"/>
      <c r="AP293" s="164"/>
      <c r="AQ293" s="164"/>
      <c r="AR293" s="164"/>
      <c r="AS293" s="250"/>
      <c r="AT293" s="250"/>
      <c r="AU293" s="167"/>
      <c r="AV293" s="167"/>
      <c r="AW293" s="164"/>
      <c r="AX293" s="164"/>
      <c r="AY293" s="164"/>
      <c r="AZ293" s="164"/>
      <c r="BA293" s="165">
        <v>7.0999999999999994E-2</v>
      </c>
      <c r="BB293" s="165">
        <v>0.63683840749414522</v>
      </c>
      <c r="BC293" s="163">
        <v>7.0999999999999994E-2</v>
      </c>
      <c r="BD293" s="163">
        <v>0.63683840749414522</v>
      </c>
      <c r="BE293" s="162" t="s">
        <v>345</v>
      </c>
      <c r="BF293" s="162" t="s">
        <v>352</v>
      </c>
      <c r="BG293" s="172">
        <v>31199</v>
      </c>
      <c r="BH293" s="162" t="s">
        <v>334</v>
      </c>
      <c r="BI293" s="162" t="s">
        <v>353</v>
      </c>
      <c r="BJ293" s="172">
        <v>31199</v>
      </c>
      <c r="BK293" s="162" t="s">
        <v>336</v>
      </c>
      <c r="BL293" s="162" t="s">
        <v>336</v>
      </c>
      <c r="BM293" s="164"/>
      <c r="BN293" s="162" t="s">
        <v>336</v>
      </c>
      <c r="BO293" s="162" t="s">
        <v>336</v>
      </c>
      <c r="BP293" s="164"/>
      <c r="BQ293" s="162" t="s">
        <v>336</v>
      </c>
      <c r="BR293" s="162" t="s">
        <v>336</v>
      </c>
      <c r="BS293" s="164"/>
      <c r="BT293" s="162" t="s">
        <v>336</v>
      </c>
      <c r="BU293" s="162" t="s">
        <v>336</v>
      </c>
      <c r="BV293" s="164"/>
      <c r="BW293" s="162" t="s">
        <v>336</v>
      </c>
      <c r="BX293" s="162" t="s">
        <v>336</v>
      </c>
      <c r="BY293" s="164"/>
      <c r="BZ293" s="162" t="s">
        <v>336</v>
      </c>
      <c r="CA293" s="162" t="s">
        <v>336</v>
      </c>
      <c r="CB293" s="164"/>
      <c r="CC293" s="162" t="s">
        <v>336</v>
      </c>
      <c r="CD293" s="162" t="s">
        <v>336</v>
      </c>
      <c r="CE293" s="164"/>
      <c r="CF293" s="162" t="s">
        <v>336</v>
      </c>
      <c r="CG293" s="162" t="s">
        <v>336</v>
      </c>
      <c r="CH293" s="164"/>
      <c r="CI293" s="162" t="s">
        <v>336</v>
      </c>
      <c r="CJ293" s="162" t="s">
        <v>336</v>
      </c>
      <c r="CK293" s="164"/>
      <c r="CL293" s="162" t="s">
        <v>336</v>
      </c>
      <c r="CM293" s="162" t="s">
        <v>336</v>
      </c>
      <c r="CN293" s="164"/>
    </row>
    <row r="294" spans="1:160">
      <c r="A294" s="162" t="s">
        <v>326</v>
      </c>
      <c r="B294" s="163">
        <v>10384</v>
      </c>
      <c r="C294" s="162" t="s">
        <v>207</v>
      </c>
      <c r="D294" s="162" t="s">
        <v>404</v>
      </c>
      <c r="E294" s="162" t="s">
        <v>451</v>
      </c>
      <c r="F294" s="162" t="s">
        <v>83</v>
      </c>
      <c r="G294" s="162" t="s">
        <v>330</v>
      </c>
      <c r="H294" s="162" t="s">
        <v>406</v>
      </c>
      <c r="I294" s="163">
        <v>30.5</v>
      </c>
      <c r="J294" s="163">
        <v>375</v>
      </c>
      <c r="K294" s="163">
        <v>12.295081967213115</v>
      </c>
      <c r="L294" s="162" t="s">
        <v>333</v>
      </c>
      <c r="M294" s="163">
        <v>9.5136849090070474E-2</v>
      </c>
      <c r="N294" s="163">
        <v>5.0961412617514358E-3</v>
      </c>
      <c r="O294" s="164"/>
      <c r="P294" s="164"/>
      <c r="Q294" s="164"/>
      <c r="R294" s="164"/>
      <c r="S294" s="164"/>
      <c r="T294" s="164"/>
      <c r="U294" s="164"/>
      <c r="V294" s="164"/>
      <c r="W294" s="164"/>
      <c r="X294" s="164"/>
      <c r="Y294" s="167"/>
      <c r="Z294" s="167"/>
      <c r="AA294" s="164"/>
      <c r="AB294" s="164"/>
      <c r="AC294" s="167"/>
      <c r="AD294" s="167"/>
      <c r="AE294" s="167"/>
      <c r="AF294" s="167"/>
      <c r="AG294" s="164"/>
      <c r="AH294" s="164"/>
      <c r="AI294" s="164"/>
      <c r="AJ294" s="164"/>
      <c r="AK294" s="275"/>
      <c r="AL294" s="167"/>
      <c r="AM294" s="167"/>
      <c r="AN294" s="167"/>
      <c r="AO294" s="164"/>
      <c r="AP294" s="164"/>
      <c r="AQ294" s="164"/>
      <c r="AR294" s="164"/>
      <c r="AS294" s="250"/>
      <c r="AT294" s="250"/>
      <c r="AU294" s="163">
        <v>5.6800000000000003E-2</v>
      </c>
      <c r="AV294" s="163">
        <v>0.69836065573770501</v>
      </c>
      <c r="AW294" s="164"/>
      <c r="AX294" s="164"/>
      <c r="AY294" s="164"/>
      <c r="AZ294" s="164"/>
      <c r="BA294" s="164"/>
      <c r="BB294" s="164"/>
      <c r="BC294" s="163">
        <v>5.6800000000000003E-2</v>
      </c>
      <c r="BD294" s="163">
        <v>0.69836065573770501</v>
      </c>
      <c r="BE294" s="162" t="s">
        <v>345</v>
      </c>
      <c r="BF294" s="162" t="s">
        <v>352</v>
      </c>
      <c r="BG294" s="172">
        <v>33147</v>
      </c>
      <c r="BH294" s="162" t="s">
        <v>345</v>
      </c>
      <c r="BI294" s="162" t="s">
        <v>352</v>
      </c>
      <c r="BJ294" s="172">
        <v>33147</v>
      </c>
      <c r="BK294" s="162" t="s">
        <v>334</v>
      </c>
      <c r="BL294" s="162" t="s">
        <v>353</v>
      </c>
      <c r="BM294" s="172">
        <v>33147</v>
      </c>
      <c r="BN294" s="162" t="s">
        <v>334</v>
      </c>
      <c r="BO294" s="162" t="s">
        <v>353</v>
      </c>
      <c r="BP294" s="172">
        <v>33147</v>
      </c>
      <c r="BQ294" s="162" t="s">
        <v>336</v>
      </c>
      <c r="BR294" s="162" t="s">
        <v>336</v>
      </c>
      <c r="BS294" s="164"/>
      <c r="BT294" s="162" t="s">
        <v>336</v>
      </c>
      <c r="BU294" s="162" t="s">
        <v>336</v>
      </c>
      <c r="BV294" s="164"/>
      <c r="BW294" s="162" t="s">
        <v>336</v>
      </c>
      <c r="BX294" s="162" t="s">
        <v>336</v>
      </c>
      <c r="BY294" s="164"/>
      <c r="BZ294" s="162" t="s">
        <v>336</v>
      </c>
      <c r="CA294" s="162" t="s">
        <v>336</v>
      </c>
      <c r="CB294" s="164"/>
      <c r="CC294" s="162" t="s">
        <v>336</v>
      </c>
      <c r="CD294" s="162" t="s">
        <v>336</v>
      </c>
      <c r="CE294" s="164"/>
      <c r="CF294" s="162" t="s">
        <v>336</v>
      </c>
      <c r="CG294" s="162" t="s">
        <v>336</v>
      </c>
      <c r="CH294" s="164"/>
      <c r="CI294" s="162" t="s">
        <v>336</v>
      </c>
      <c r="CJ294" s="162" t="s">
        <v>336</v>
      </c>
      <c r="CK294" s="164"/>
      <c r="CL294" s="162" t="s">
        <v>336</v>
      </c>
      <c r="CM294" s="162" t="s">
        <v>336</v>
      </c>
      <c r="CN294" s="164"/>
    </row>
    <row r="295" spans="1:160">
      <c r="A295" s="162" t="s">
        <v>326</v>
      </c>
      <c r="B295" s="163">
        <v>10384</v>
      </c>
      <c r="C295" s="162" t="s">
        <v>207</v>
      </c>
      <c r="D295" s="162" t="s">
        <v>404</v>
      </c>
      <c r="E295" s="162" t="s">
        <v>451</v>
      </c>
      <c r="F295" s="162" t="s">
        <v>84</v>
      </c>
      <c r="G295" s="162" t="s">
        <v>330</v>
      </c>
      <c r="H295" s="162" t="s">
        <v>406</v>
      </c>
      <c r="I295" s="163">
        <v>30.5</v>
      </c>
      <c r="J295" s="163">
        <v>375</v>
      </c>
      <c r="K295" s="163">
        <v>12.295081967213115</v>
      </c>
      <c r="L295" s="162" t="s">
        <v>333</v>
      </c>
      <c r="M295" s="165">
        <v>9.5136849090070474E-2</v>
      </c>
      <c r="N295" s="165">
        <v>5.0961412617514358E-3</v>
      </c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  <c r="Z295" s="164"/>
      <c r="AA295" s="164"/>
      <c r="AB295" s="164"/>
      <c r="AC295" s="164"/>
      <c r="AD295" s="164"/>
      <c r="AE295" s="164"/>
      <c r="AF295" s="164"/>
      <c r="AG295" s="164"/>
      <c r="AH295" s="164"/>
      <c r="AI295" s="164"/>
      <c r="AJ295" s="164"/>
      <c r="AK295" s="276"/>
      <c r="AL295" s="164"/>
      <c r="AM295" s="164"/>
      <c r="AN295" s="164"/>
      <c r="AO295" s="164"/>
      <c r="AP295" s="164"/>
      <c r="AQ295" s="164"/>
      <c r="AR295" s="164"/>
      <c r="AS295" s="249"/>
      <c r="AT295" s="249"/>
      <c r="AU295" s="163">
        <v>5.6800000000000003E-2</v>
      </c>
      <c r="AV295" s="163">
        <v>0.69836065573770501</v>
      </c>
      <c r="AW295" s="164"/>
      <c r="AX295" s="164"/>
      <c r="AY295" s="164"/>
      <c r="AZ295" s="164"/>
      <c r="BA295" s="167"/>
      <c r="BB295" s="167"/>
      <c r="BC295" s="163">
        <v>5.6800000000000003E-2</v>
      </c>
      <c r="BD295" s="163">
        <v>0.69836065573770501</v>
      </c>
      <c r="BE295" s="162" t="s">
        <v>345</v>
      </c>
      <c r="BF295" s="162" t="s">
        <v>352</v>
      </c>
      <c r="BG295" s="166">
        <v>33147</v>
      </c>
      <c r="BH295" s="162" t="s">
        <v>345</v>
      </c>
      <c r="BI295" s="162" t="s">
        <v>352</v>
      </c>
      <c r="BJ295" s="166">
        <v>33147</v>
      </c>
      <c r="BK295" s="162" t="s">
        <v>334</v>
      </c>
      <c r="BL295" s="162" t="s">
        <v>353</v>
      </c>
      <c r="BM295" s="172">
        <v>33147</v>
      </c>
      <c r="BN295" s="162" t="s">
        <v>334</v>
      </c>
      <c r="BO295" s="162" t="s">
        <v>353</v>
      </c>
      <c r="BP295" s="172">
        <v>33147</v>
      </c>
      <c r="BQ295" s="162" t="s">
        <v>336</v>
      </c>
      <c r="BR295" s="162" t="s">
        <v>336</v>
      </c>
      <c r="BS295" s="164"/>
      <c r="BT295" s="162" t="s">
        <v>336</v>
      </c>
      <c r="BU295" s="162" t="s">
        <v>336</v>
      </c>
      <c r="BV295" s="164"/>
      <c r="BW295" s="162" t="s">
        <v>336</v>
      </c>
      <c r="BX295" s="162" t="s">
        <v>336</v>
      </c>
      <c r="BY295" s="164"/>
      <c r="BZ295" s="162" t="s">
        <v>336</v>
      </c>
      <c r="CA295" s="162" t="s">
        <v>336</v>
      </c>
      <c r="CB295" s="164"/>
      <c r="CC295" s="162" t="s">
        <v>336</v>
      </c>
      <c r="CD295" s="162" t="s">
        <v>336</v>
      </c>
      <c r="CE295" s="164"/>
      <c r="CF295" s="162" t="s">
        <v>336</v>
      </c>
      <c r="CG295" s="162" t="s">
        <v>336</v>
      </c>
      <c r="CH295" s="164"/>
      <c r="CI295" s="162" t="s">
        <v>336</v>
      </c>
      <c r="CJ295" s="162" t="s">
        <v>336</v>
      </c>
      <c r="CK295" s="164"/>
      <c r="CL295" s="162" t="s">
        <v>336</v>
      </c>
      <c r="CM295" s="162" t="s">
        <v>336</v>
      </c>
      <c r="CN295" s="164"/>
    </row>
    <row r="296" spans="1:160">
      <c r="A296" s="162" t="s">
        <v>326</v>
      </c>
      <c r="B296" s="163">
        <v>2324</v>
      </c>
      <c r="C296" s="162" t="s">
        <v>16</v>
      </c>
      <c r="D296" s="162" t="s">
        <v>402</v>
      </c>
      <c r="E296" s="162" t="s">
        <v>329</v>
      </c>
      <c r="F296" s="162" t="s">
        <v>329</v>
      </c>
      <c r="G296" s="162" t="s">
        <v>330</v>
      </c>
      <c r="H296" s="162" t="s">
        <v>331</v>
      </c>
      <c r="I296" s="163">
        <v>111</v>
      </c>
      <c r="J296" s="163">
        <v>1215</v>
      </c>
      <c r="K296" s="163">
        <v>10.945945945945946</v>
      </c>
      <c r="L296" s="162" t="s">
        <v>336</v>
      </c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64"/>
      <c r="Z296" s="164"/>
      <c r="AA296" s="164"/>
      <c r="AB296" s="164"/>
      <c r="AC296" s="164"/>
      <c r="AD296" s="164"/>
      <c r="AE296" s="164"/>
      <c r="AF296" s="164"/>
      <c r="AG296" s="164"/>
      <c r="AH296" s="164"/>
      <c r="AI296" s="164"/>
      <c r="AJ296" s="164"/>
      <c r="AK296" s="276"/>
      <c r="AL296" s="164"/>
      <c r="AM296" s="164"/>
      <c r="AN296" s="164"/>
      <c r="AO296" s="164"/>
      <c r="AP296" s="164"/>
      <c r="AQ296" s="164"/>
      <c r="AR296" s="164"/>
      <c r="AS296" s="249"/>
      <c r="AT296" s="249"/>
      <c r="AU296" s="167"/>
      <c r="AV296" s="167"/>
      <c r="AW296" s="164"/>
      <c r="AX296" s="164"/>
      <c r="AY296" s="164"/>
      <c r="AZ296" s="164"/>
      <c r="BA296" s="163">
        <v>8.3000000000000004E-2</v>
      </c>
      <c r="BB296" s="163">
        <v>0.9085135135135135</v>
      </c>
      <c r="BC296" s="163">
        <v>8.3000000000000004E-2</v>
      </c>
      <c r="BD296" s="163">
        <v>0.9085135135135135</v>
      </c>
      <c r="BE296" s="162" t="s">
        <v>334</v>
      </c>
      <c r="BF296" s="162" t="s">
        <v>362</v>
      </c>
      <c r="BG296" s="166">
        <v>39904</v>
      </c>
      <c r="BH296" s="162" t="s">
        <v>345</v>
      </c>
      <c r="BI296" s="162" t="s">
        <v>377</v>
      </c>
      <c r="BJ296" s="166">
        <v>27942</v>
      </c>
      <c r="BK296" s="162" t="s">
        <v>336</v>
      </c>
      <c r="BL296" s="162" t="s">
        <v>336</v>
      </c>
      <c r="BM296" s="164"/>
      <c r="BN296" s="162" t="s">
        <v>336</v>
      </c>
      <c r="BO296" s="162" t="s">
        <v>336</v>
      </c>
      <c r="BP296" s="164"/>
      <c r="BQ296" s="162" t="s">
        <v>336</v>
      </c>
      <c r="BR296" s="162" t="s">
        <v>336</v>
      </c>
      <c r="BS296" s="164"/>
      <c r="BT296" s="162" t="s">
        <v>336</v>
      </c>
      <c r="BU296" s="162" t="s">
        <v>336</v>
      </c>
      <c r="BV296" s="164"/>
      <c r="BW296" s="162" t="s">
        <v>336</v>
      </c>
      <c r="BX296" s="162" t="s">
        <v>336</v>
      </c>
      <c r="BY296" s="164"/>
      <c r="BZ296" s="162" t="s">
        <v>336</v>
      </c>
      <c r="CA296" s="162" t="s">
        <v>336</v>
      </c>
      <c r="CB296" s="164"/>
      <c r="CC296" s="162" t="s">
        <v>336</v>
      </c>
      <c r="CD296" s="162" t="s">
        <v>336</v>
      </c>
      <c r="CE296" s="164"/>
      <c r="CF296" s="162" t="s">
        <v>336</v>
      </c>
      <c r="CG296" s="162" t="s">
        <v>336</v>
      </c>
      <c r="CH296" s="164"/>
      <c r="CI296" s="162" t="s">
        <v>336</v>
      </c>
      <c r="CJ296" s="162" t="s">
        <v>336</v>
      </c>
      <c r="CK296" s="164"/>
      <c r="CL296" s="162" t="s">
        <v>336</v>
      </c>
      <c r="CM296" s="162" t="s">
        <v>336</v>
      </c>
      <c r="CN296" s="164"/>
    </row>
    <row r="297" spans="1:160">
      <c r="A297" s="162" t="s">
        <v>326</v>
      </c>
      <c r="B297" s="163">
        <v>160</v>
      </c>
      <c r="C297" s="162" t="s">
        <v>219</v>
      </c>
      <c r="D297" s="162" t="s">
        <v>424</v>
      </c>
      <c r="E297" s="162" t="s">
        <v>474</v>
      </c>
      <c r="F297" s="162" t="s">
        <v>329</v>
      </c>
      <c r="G297" s="162" t="s">
        <v>330</v>
      </c>
      <c r="H297" s="162" t="s">
        <v>475</v>
      </c>
      <c r="I297" s="163">
        <v>204</v>
      </c>
      <c r="J297" s="163">
        <v>1932.521</v>
      </c>
      <c r="K297" s="163">
        <v>9.4731421568627443</v>
      </c>
      <c r="L297" s="162" t="s">
        <v>351</v>
      </c>
      <c r="M297" s="167"/>
      <c r="N297" s="167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7"/>
      <c r="Z297" s="167"/>
      <c r="AA297" s="164"/>
      <c r="AB297" s="164"/>
      <c r="AC297" s="167"/>
      <c r="AD297" s="167"/>
      <c r="AE297" s="167"/>
      <c r="AF297" s="167"/>
      <c r="AG297" s="164"/>
      <c r="AH297" s="164"/>
      <c r="AI297" s="164"/>
      <c r="AJ297" s="164"/>
      <c r="AK297" s="275"/>
      <c r="AL297" s="167"/>
      <c r="AM297" s="167"/>
      <c r="AN297" s="167"/>
      <c r="AO297" s="164"/>
      <c r="AP297" s="164"/>
      <c r="AQ297" s="164"/>
      <c r="AR297" s="164"/>
      <c r="AS297" s="250"/>
      <c r="AT297" s="250"/>
      <c r="AU297" s="167"/>
      <c r="AV297" s="167"/>
      <c r="AW297" s="164"/>
      <c r="AX297" s="164"/>
      <c r="AY297" s="164"/>
      <c r="AZ297" s="164"/>
      <c r="BA297" s="165">
        <v>0.1025658541662207</v>
      </c>
      <c r="BB297" s="165">
        <v>0.97162091695666164</v>
      </c>
      <c r="BC297" s="163">
        <v>0.1025658541662207</v>
      </c>
      <c r="BD297" s="163">
        <v>0.97162091695666164</v>
      </c>
      <c r="BE297" s="162" t="s">
        <v>334</v>
      </c>
      <c r="BF297" s="162" t="s">
        <v>387</v>
      </c>
      <c r="BG297" s="166">
        <v>28642</v>
      </c>
      <c r="BH297" s="162" t="s">
        <v>345</v>
      </c>
      <c r="BI297" s="162" t="s">
        <v>363</v>
      </c>
      <c r="BJ297" s="166">
        <v>28642</v>
      </c>
      <c r="BK297" s="162" t="s">
        <v>336</v>
      </c>
      <c r="BL297" s="162" t="s">
        <v>336</v>
      </c>
      <c r="BM297" s="164"/>
      <c r="BN297" s="162" t="s">
        <v>336</v>
      </c>
      <c r="BO297" s="162" t="s">
        <v>336</v>
      </c>
      <c r="BP297" s="164"/>
      <c r="BQ297" s="162" t="s">
        <v>336</v>
      </c>
      <c r="BR297" s="162" t="s">
        <v>336</v>
      </c>
      <c r="BS297" s="164"/>
      <c r="BT297" s="162" t="s">
        <v>336</v>
      </c>
      <c r="BU297" s="162" t="s">
        <v>336</v>
      </c>
      <c r="BV297" s="164"/>
      <c r="BW297" s="162" t="s">
        <v>336</v>
      </c>
      <c r="BX297" s="162" t="s">
        <v>336</v>
      </c>
      <c r="BY297" s="164"/>
      <c r="BZ297" s="162" t="s">
        <v>336</v>
      </c>
      <c r="CA297" s="162" t="s">
        <v>336</v>
      </c>
      <c r="CB297" s="164"/>
      <c r="CC297" s="162" t="s">
        <v>336</v>
      </c>
      <c r="CD297" s="162" t="s">
        <v>336</v>
      </c>
      <c r="CE297" s="164"/>
      <c r="CF297" s="162" t="s">
        <v>336</v>
      </c>
      <c r="CG297" s="162" t="s">
        <v>336</v>
      </c>
      <c r="CH297" s="164"/>
      <c r="CI297" s="162" t="s">
        <v>336</v>
      </c>
      <c r="CJ297" s="162" t="s">
        <v>336</v>
      </c>
      <c r="CK297" s="164"/>
      <c r="CL297" s="162" t="s">
        <v>336</v>
      </c>
      <c r="CM297" s="162" t="s">
        <v>336</v>
      </c>
      <c r="CN297" s="164"/>
    </row>
    <row r="298" spans="1:160">
      <c r="A298" s="162" t="s">
        <v>326</v>
      </c>
      <c r="B298" s="163">
        <v>6041</v>
      </c>
      <c r="C298" s="162" t="s">
        <v>96</v>
      </c>
      <c r="D298" s="162" t="s">
        <v>435</v>
      </c>
      <c r="E298" s="162" t="s">
        <v>485</v>
      </c>
      <c r="F298" s="162" t="s">
        <v>339</v>
      </c>
      <c r="G298" s="162" t="s">
        <v>330</v>
      </c>
      <c r="H298" s="162" t="s">
        <v>393</v>
      </c>
      <c r="I298" s="163">
        <v>344</v>
      </c>
      <c r="J298" s="163">
        <v>3641</v>
      </c>
      <c r="K298" s="163">
        <v>10.584302325581396</v>
      </c>
      <c r="L298" s="162" t="s">
        <v>333</v>
      </c>
      <c r="M298" s="167"/>
      <c r="N298" s="167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7"/>
      <c r="Z298" s="167"/>
      <c r="AA298" s="164"/>
      <c r="AB298" s="164"/>
      <c r="AC298" s="167"/>
      <c r="AD298" s="167"/>
      <c r="AE298" s="167"/>
      <c r="AF298" s="167"/>
      <c r="AG298" s="167"/>
      <c r="AH298" s="167"/>
      <c r="AI298" s="164"/>
      <c r="AJ298" s="164"/>
      <c r="AK298" s="275"/>
      <c r="AL298" s="167"/>
      <c r="AM298" s="167"/>
      <c r="AN298" s="167"/>
      <c r="AO298" s="167"/>
      <c r="AP298" s="167"/>
      <c r="AQ298" s="164"/>
      <c r="AR298" s="164"/>
      <c r="AS298" s="250"/>
      <c r="AT298" s="250"/>
      <c r="AU298" s="165">
        <v>0.24906666666666669</v>
      </c>
      <c r="AV298" s="165">
        <v>2.6361968992248066</v>
      </c>
      <c r="AW298" s="167"/>
      <c r="AX298" s="167"/>
      <c r="AY298" s="164"/>
      <c r="AZ298" s="164"/>
      <c r="BA298" s="165">
        <v>0.10866666666666668</v>
      </c>
      <c r="BB298" s="165">
        <v>1.1501608527131784</v>
      </c>
      <c r="BC298" s="163">
        <v>0.10866666666666668</v>
      </c>
      <c r="BD298" s="163">
        <v>1.1501608527131784</v>
      </c>
      <c r="BE298" s="162" t="s">
        <v>334</v>
      </c>
      <c r="BF298" s="162" t="s">
        <v>358</v>
      </c>
      <c r="BG298" s="166">
        <v>37742</v>
      </c>
      <c r="BH298" s="162" t="s">
        <v>342</v>
      </c>
      <c r="BI298" s="162" t="s">
        <v>343</v>
      </c>
      <c r="BJ298" s="166">
        <v>37742</v>
      </c>
      <c r="BK298" s="162" t="s">
        <v>345</v>
      </c>
      <c r="BL298" s="162" t="s">
        <v>346</v>
      </c>
      <c r="BM298" s="172">
        <v>39904</v>
      </c>
      <c r="BN298" s="162" t="s">
        <v>364</v>
      </c>
      <c r="BO298" s="162" t="s">
        <v>365</v>
      </c>
      <c r="BP298" s="172">
        <v>39904</v>
      </c>
      <c r="BQ298" s="162" t="s">
        <v>336</v>
      </c>
      <c r="BR298" s="162" t="s">
        <v>336</v>
      </c>
      <c r="BS298" s="164"/>
      <c r="BT298" s="162" t="s">
        <v>336</v>
      </c>
      <c r="BU298" s="162" t="s">
        <v>336</v>
      </c>
      <c r="BV298" s="164"/>
      <c r="BW298" s="162" t="s">
        <v>336</v>
      </c>
      <c r="BX298" s="162" t="s">
        <v>336</v>
      </c>
      <c r="BY298" s="164"/>
      <c r="BZ298" s="162" t="s">
        <v>336</v>
      </c>
      <c r="CA298" s="162" t="s">
        <v>336</v>
      </c>
      <c r="CB298" s="164"/>
      <c r="CC298" s="162" t="s">
        <v>336</v>
      </c>
      <c r="CD298" s="162" t="s">
        <v>336</v>
      </c>
      <c r="CE298" s="164"/>
      <c r="CF298" s="162" t="s">
        <v>336</v>
      </c>
      <c r="CG298" s="162" t="s">
        <v>336</v>
      </c>
      <c r="CH298" s="164"/>
      <c r="CI298" s="162" t="s">
        <v>336</v>
      </c>
      <c r="CJ298" s="162" t="s">
        <v>336</v>
      </c>
      <c r="CK298" s="164"/>
      <c r="CL298" s="162" t="s">
        <v>336</v>
      </c>
      <c r="CM298" s="162" t="s">
        <v>336</v>
      </c>
      <c r="CN298" s="164"/>
    </row>
    <row r="299" spans="1:160">
      <c r="A299" s="162" t="s">
        <v>326</v>
      </c>
      <c r="B299" s="163">
        <v>160</v>
      </c>
      <c r="C299" s="162" t="s">
        <v>219</v>
      </c>
      <c r="D299" s="162" t="s">
        <v>424</v>
      </c>
      <c r="E299" s="162" t="s">
        <v>492</v>
      </c>
      <c r="F299" s="162" t="s">
        <v>374</v>
      </c>
      <c r="G299" s="162" t="s">
        <v>330</v>
      </c>
      <c r="H299" s="162" t="s">
        <v>475</v>
      </c>
      <c r="I299" s="163">
        <v>204</v>
      </c>
      <c r="J299" s="163">
        <v>1932.521</v>
      </c>
      <c r="K299" s="163">
        <v>9.4731421568627443</v>
      </c>
      <c r="L299" s="162" t="s">
        <v>351</v>
      </c>
      <c r="M299" s="167"/>
      <c r="N299" s="167"/>
      <c r="O299" s="164"/>
      <c r="P299" s="164"/>
      <c r="Q299" s="164"/>
      <c r="R299" s="164"/>
      <c r="S299" s="164"/>
      <c r="T299" s="164"/>
      <c r="U299" s="164"/>
      <c r="V299" s="164"/>
      <c r="W299" s="164"/>
      <c r="X299" s="164"/>
      <c r="Y299" s="167"/>
      <c r="Z299" s="167"/>
      <c r="AA299" s="164"/>
      <c r="AB299" s="164"/>
      <c r="AC299" s="167"/>
      <c r="AD299" s="167"/>
      <c r="AE299" s="167"/>
      <c r="AF299" s="167"/>
      <c r="AG299" s="167"/>
      <c r="AH299" s="167"/>
      <c r="AI299" s="164"/>
      <c r="AJ299" s="164"/>
      <c r="AK299" s="275"/>
      <c r="AL299" s="167"/>
      <c r="AM299" s="167"/>
      <c r="AN299" s="167"/>
      <c r="AO299" s="167"/>
      <c r="AP299" s="167"/>
      <c r="AQ299" s="164"/>
      <c r="AR299" s="164"/>
      <c r="AS299" s="250"/>
      <c r="AT299" s="250"/>
      <c r="AU299" s="164"/>
      <c r="AV299" s="164"/>
      <c r="AW299" s="167"/>
      <c r="AX299" s="167"/>
      <c r="AY299" s="164"/>
      <c r="AZ299" s="164"/>
      <c r="BA299" s="165">
        <v>0.12490650035692662</v>
      </c>
      <c r="BB299" s="165">
        <v>1.1832570341973929</v>
      </c>
      <c r="BC299" s="163">
        <v>0.12490650035692662</v>
      </c>
      <c r="BD299" s="163">
        <v>1.1832570341973929</v>
      </c>
      <c r="BE299" s="162" t="s">
        <v>334</v>
      </c>
      <c r="BF299" s="162" t="s">
        <v>387</v>
      </c>
      <c r="BG299" s="166">
        <v>28642</v>
      </c>
      <c r="BH299" s="162" t="s">
        <v>345</v>
      </c>
      <c r="BI299" s="162" t="s">
        <v>363</v>
      </c>
      <c r="BJ299" s="166">
        <v>28642</v>
      </c>
      <c r="BK299" s="162" t="s">
        <v>336</v>
      </c>
      <c r="BL299" s="162" t="s">
        <v>336</v>
      </c>
      <c r="BM299" s="164"/>
      <c r="BN299" s="162" t="s">
        <v>336</v>
      </c>
      <c r="BO299" s="162" t="s">
        <v>336</v>
      </c>
      <c r="BP299" s="164"/>
      <c r="BQ299" s="162" t="s">
        <v>336</v>
      </c>
      <c r="BR299" s="162" t="s">
        <v>336</v>
      </c>
      <c r="BS299" s="164"/>
      <c r="BT299" s="162" t="s">
        <v>336</v>
      </c>
      <c r="BU299" s="162" t="s">
        <v>336</v>
      </c>
      <c r="BV299" s="164"/>
      <c r="BW299" s="162" t="s">
        <v>336</v>
      </c>
      <c r="BX299" s="162" t="s">
        <v>336</v>
      </c>
      <c r="BY299" s="164"/>
      <c r="BZ299" s="162" t="s">
        <v>336</v>
      </c>
      <c r="CA299" s="162" t="s">
        <v>336</v>
      </c>
      <c r="CB299" s="164"/>
      <c r="CC299" s="162" t="s">
        <v>336</v>
      </c>
      <c r="CD299" s="162" t="s">
        <v>336</v>
      </c>
      <c r="CE299" s="164"/>
      <c r="CF299" s="162" t="s">
        <v>336</v>
      </c>
      <c r="CG299" s="162" t="s">
        <v>336</v>
      </c>
      <c r="CH299" s="164"/>
      <c r="CI299" s="162" t="s">
        <v>336</v>
      </c>
      <c r="CJ299" s="162" t="s">
        <v>336</v>
      </c>
      <c r="CK299" s="164"/>
      <c r="CL299" s="162" t="s">
        <v>336</v>
      </c>
      <c r="CM299" s="162" t="s">
        <v>336</v>
      </c>
      <c r="CN299" s="164"/>
    </row>
    <row r="300" spans="1:160">
      <c r="A300" s="162" t="s">
        <v>326</v>
      </c>
      <c r="B300" s="163">
        <v>2832</v>
      </c>
      <c r="C300" s="162" t="s">
        <v>497</v>
      </c>
      <c r="D300" s="162" t="s">
        <v>488</v>
      </c>
      <c r="E300" s="162" t="s">
        <v>498</v>
      </c>
      <c r="F300" s="162" t="s">
        <v>439</v>
      </c>
      <c r="G300" s="162" t="s">
        <v>330</v>
      </c>
      <c r="H300" s="162" t="s">
        <v>393</v>
      </c>
      <c r="I300" s="163">
        <v>550</v>
      </c>
      <c r="J300" s="163">
        <v>5003</v>
      </c>
      <c r="K300" s="163">
        <v>9.0963636363636358</v>
      </c>
      <c r="L300" s="162" t="s">
        <v>332</v>
      </c>
      <c r="M300" s="164"/>
      <c r="N300" s="164"/>
      <c r="O300" s="164"/>
      <c r="P300" s="164"/>
      <c r="Q300" s="164"/>
      <c r="R300" s="164"/>
      <c r="S300" s="164"/>
      <c r="T300" s="164"/>
      <c r="U300" s="164"/>
      <c r="V300" s="164"/>
      <c r="W300" s="164"/>
      <c r="X300" s="164"/>
      <c r="Y300" s="164"/>
      <c r="Z300" s="164"/>
      <c r="AA300" s="164"/>
      <c r="AB300" s="164"/>
      <c r="AC300" s="164"/>
      <c r="AD300" s="164"/>
      <c r="AE300" s="164"/>
      <c r="AF300" s="164"/>
      <c r="AG300" s="164"/>
      <c r="AH300" s="164"/>
      <c r="AI300" s="164"/>
      <c r="AJ300" s="164"/>
      <c r="AK300" s="276"/>
      <c r="AL300" s="164"/>
      <c r="AM300" s="164"/>
      <c r="AN300" s="164"/>
      <c r="AO300" s="164"/>
      <c r="AP300" s="164"/>
      <c r="AQ300" s="164"/>
      <c r="AR300" s="164"/>
      <c r="AS300" s="249"/>
      <c r="AT300" s="249"/>
      <c r="AU300" s="167"/>
      <c r="AV300" s="167"/>
      <c r="AW300" s="164"/>
      <c r="AX300" s="164"/>
      <c r="AY300" s="164"/>
      <c r="AZ300" s="164"/>
      <c r="BA300" s="163">
        <v>0.14466666666666669</v>
      </c>
      <c r="BB300" s="163">
        <v>1.3159406060606063</v>
      </c>
      <c r="BC300" s="163">
        <v>0.14466666666666669</v>
      </c>
      <c r="BD300" s="163">
        <v>1.3159406060606063</v>
      </c>
      <c r="BE300" s="162" t="s">
        <v>342</v>
      </c>
      <c r="BF300" s="162" t="s">
        <v>343</v>
      </c>
      <c r="BG300" s="166">
        <v>36892</v>
      </c>
      <c r="BH300" s="162" t="s">
        <v>345</v>
      </c>
      <c r="BI300" s="162" t="s">
        <v>363</v>
      </c>
      <c r="BJ300" s="166">
        <v>39083</v>
      </c>
      <c r="BK300" s="162" t="s">
        <v>364</v>
      </c>
      <c r="BL300" s="162" t="s">
        <v>394</v>
      </c>
      <c r="BM300" s="172">
        <v>39083</v>
      </c>
      <c r="BN300" s="162" t="s">
        <v>334</v>
      </c>
      <c r="BO300" s="162" t="s">
        <v>358</v>
      </c>
      <c r="BP300" s="172">
        <v>28522</v>
      </c>
      <c r="BQ300" s="162" t="s">
        <v>336</v>
      </c>
      <c r="BR300" s="162" t="s">
        <v>336</v>
      </c>
      <c r="BS300" s="164"/>
      <c r="BT300" s="162" t="s">
        <v>336</v>
      </c>
      <c r="BU300" s="162" t="s">
        <v>336</v>
      </c>
      <c r="BV300" s="164"/>
      <c r="BW300" s="162" t="s">
        <v>336</v>
      </c>
      <c r="BX300" s="162" t="s">
        <v>336</v>
      </c>
      <c r="BY300" s="164"/>
      <c r="BZ300" s="162" t="s">
        <v>336</v>
      </c>
      <c r="CA300" s="162" t="s">
        <v>336</v>
      </c>
      <c r="CB300" s="164"/>
      <c r="CC300" s="162" t="s">
        <v>336</v>
      </c>
      <c r="CD300" s="162" t="s">
        <v>336</v>
      </c>
      <c r="CE300" s="164"/>
      <c r="CF300" s="162" t="s">
        <v>336</v>
      </c>
      <c r="CG300" s="162" t="s">
        <v>336</v>
      </c>
      <c r="CH300" s="164"/>
      <c r="CI300" s="162" t="s">
        <v>336</v>
      </c>
      <c r="CJ300" s="162" t="s">
        <v>336</v>
      </c>
      <c r="CK300" s="164"/>
      <c r="CL300" s="162" t="s">
        <v>336</v>
      </c>
      <c r="CM300" s="162" t="s">
        <v>336</v>
      </c>
      <c r="CN300" s="164"/>
    </row>
    <row r="301" spans="1:160">
      <c r="A301" s="162" t="s">
        <v>326</v>
      </c>
      <c r="B301" s="163">
        <v>127</v>
      </c>
      <c r="C301" s="162" t="s">
        <v>500</v>
      </c>
      <c r="D301" s="162" t="s">
        <v>368</v>
      </c>
      <c r="E301" s="162" t="s">
        <v>501</v>
      </c>
      <c r="F301" s="162" t="s">
        <v>339</v>
      </c>
      <c r="G301" s="162" t="s">
        <v>330</v>
      </c>
      <c r="H301" s="162" t="s">
        <v>393</v>
      </c>
      <c r="I301" s="163">
        <v>670</v>
      </c>
      <c r="J301" s="163">
        <v>6800</v>
      </c>
      <c r="K301" s="163">
        <v>10.149253731343284</v>
      </c>
      <c r="L301" s="162" t="s">
        <v>341</v>
      </c>
      <c r="M301" s="164"/>
      <c r="N301" s="164"/>
      <c r="O301" s="164"/>
      <c r="P301" s="164"/>
      <c r="Q301" s="164"/>
      <c r="R301" s="164"/>
      <c r="S301" s="164"/>
      <c r="T301" s="164"/>
      <c r="U301" s="164"/>
      <c r="V301" s="164"/>
      <c r="W301" s="164"/>
      <c r="X301" s="164"/>
      <c r="Y301" s="164"/>
      <c r="Z301" s="164"/>
      <c r="AA301" s="164"/>
      <c r="AB301" s="164"/>
      <c r="AC301" s="164"/>
      <c r="AD301" s="164"/>
      <c r="AE301" s="164"/>
      <c r="AF301" s="164"/>
      <c r="AG301" s="164"/>
      <c r="AH301" s="164"/>
      <c r="AI301" s="164"/>
      <c r="AJ301" s="164"/>
      <c r="AK301" s="276"/>
      <c r="AL301" s="164"/>
      <c r="AM301" s="164"/>
      <c r="AN301" s="164"/>
      <c r="AO301" s="164"/>
      <c r="AP301" s="164"/>
      <c r="AQ301" s="164"/>
      <c r="AR301" s="164"/>
      <c r="AS301" s="249"/>
      <c r="AT301" s="249"/>
      <c r="AU301" s="163">
        <v>0.18450000000000003</v>
      </c>
      <c r="AV301" s="163">
        <v>1.8725373134328362</v>
      </c>
      <c r="AW301" s="165">
        <v>0.13561733020971514</v>
      </c>
      <c r="AX301" s="165">
        <v>1.3764146946657658</v>
      </c>
      <c r="AY301" s="164"/>
      <c r="AZ301" s="164"/>
      <c r="BA301" s="167"/>
      <c r="BB301" s="167"/>
      <c r="BC301" s="163">
        <v>0.13561733020971514</v>
      </c>
      <c r="BD301" s="163">
        <v>1.3764146946657658</v>
      </c>
      <c r="BE301" s="162" t="s">
        <v>334</v>
      </c>
      <c r="BF301" s="162" t="s">
        <v>358</v>
      </c>
      <c r="BG301" s="166">
        <v>31413</v>
      </c>
      <c r="BH301" s="162" t="s">
        <v>345</v>
      </c>
      <c r="BI301" s="162" t="s">
        <v>363</v>
      </c>
      <c r="BJ301" s="166">
        <v>31747</v>
      </c>
      <c r="BK301" s="162" t="s">
        <v>336</v>
      </c>
      <c r="BL301" s="162" t="s">
        <v>336</v>
      </c>
      <c r="BM301" s="164"/>
      <c r="BN301" s="162" t="s">
        <v>336</v>
      </c>
      <c r="BO301" s="162" t="s">
        <v>336</v>
      </c>
      <c r="BP301" s="164"/>
      <c r="BQ301" s="162" t="s">
        <v>336</v>
      </c>
      <c r="BR301" s="162" t="s">
        <v>336</v>
      </c>
      <c r="BS301" s="164"/>
      <c r="BT301" s="162" t="s">
        <v>336</v>
      </c>
      <c r="BU301" s="162" t="s">
        <v>336</v>
      </c>
      <c r="BV301" s="164"/>
      <c r="BW301" s="162" t="s">
        <v>336</v>
      </c>
      <c r="BX301" s="162" t="s">
        <v>336</v>
      </c>
      <c r="BY301" s="164"/>
      <c r="BZ301" s="162" t="s">
        <v>336</v>
      </c>
      <c r="CA301" s="162" t="s">
        <v>336</v>
      </c>
      <c r="CB301" s="164"/>
      <c r="CC301" s="162" t="s">
        <v>336</v>
      </c>
      <c r="CD301" s="162" t="s">
        <v>336</v>
      </c>
      <c r="CE301" s="164"/>
      <c r="CF301" s="162" t="s">
        <v>336</v>
      </c>
      <c r="CG301" s="162" t="s">
        <v>336</v>
      </c>
      <c r="CH301" s="164"/>
      <c r="CI301" s="162" t="s">
        <v>336</v>
      </c>
      <c r="CJ301" s="162" t="s">
        <v>336</v>
      </c>
      <c r="CK301" s="164"/>
      <c r="CL301" s="162" t="s">
        <v>336</v>
      </c>
      <c r="CM301" s="162" t="s">
        <v>336</v>
      </c>
      <c r="CN301" s="164"/>
    </row>
    <row r="302" spans="1:160">
      <c r="A302" s="162" t="s">
        <v>326</v>
      </c>
      <c r="B302" s="163">
        <v>6041</v>
      </c>
      <c r="C302" s="162" t="s">
        <v>96</v>
      </c>
      <c r="D302" s="162" t="s">
        <v>435</v>
      </c>
      <c r="E302" s="162" t="s">
        <v>504</v>
      </c>
      <c r="F302" s="162" t="s">
        <v>329</v>
      </c>
      <c r="G302" s="162" t="s">
        <v>330</v>
      </c>
      <c r="H302" s="162" t="s">
        <v>350</v>
      </c>
      <c r="I302" s="163">
        <v>555</v>
      </c>
      <c r="J302" s="163">
        <v>5600</v>
      </c>
      <c r="K302" s="163">
        <v>10.09009009009009</v>
      </c>
      <c r="L302" s="162" t="s">
        <v>333</v>
      </c>
      <c r="M302" s="167"/>
      <c r="N302" s="167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7"/>
      <c r="Z302" s="167"/>
      <c r="AA302" s="164"/>
      <c r="AB302" s="164"/>
      <c r="AC302" s="167"/>
      <c r="AD302" s="167"/>
      <c r="AE302" s="167"/>
      <c r="AF302" s="167"/>
      <c r="AG302" s="164"/>
      <c r="AH302" s="164"/>
      <c r="AI302" s="164"/>
      <c r="AJ302" s="164"/>
      <c r="AK302" s="275"/>
      <c r="AL302" s="167"/>
      <c r="AM302" s="167"/>
      <c r="AN302" s="167"/>
      <c r="AO302" s="164"/>
      <c r="AP302" s="164"/>
      <c r="AQ302" s="164"/>
      <c r="AR302" s="164"/>
      <c r="AS302" s="250"/>
      <c r="AT302" s="250"/>
      <c r="AU302" s="165">
        <v>0.14053333333333332</v>
      </c>
      <c r="AV302" s="165">
        <v>1.4179939939939938</v>
      </c>
      <c r="AW302" s="167"/>
      <c r="AX302" s="167"/>
      <c r="AY302" s="164"/>
      <c r="AZ302" s="164"/>
      <c r="BA302" s="164"/>
      <c r="BB302" s="164"/>
      <c r="BC302" s="163">
        <v>0.14053333333333332</v>
      </c>
      <c r="BD302" s="163">
        <v>1.4179939939939938</v>
      </c>
      <c r="BE302" s="162" t="s">
        <v>334</v>
      </c>
      <c r="BF302" s="162" t="s">
        <v>387</v>
      </c>
      <c r="BG302" s="166">
        <v>29618</v>
      </c>
      <c r="BH302" s="162" t="s">
        <v>342</v>
      </c>
      <c r="BI302" s="162" t="s">
        <v>343</v>
      </c>
      <c r="BJ302" s="166">
        <v>37377</v>
      </c>
      <c r="BK302" s="162" t="s">
        <v>345</v>
      </c>
      <c r="BL302" s="162" t="s">
        <v>346</v>
      </c>
      <c r="BM302" s="166">
        <v>39722</v>
      </c>
      <c r="BN302" s="162" t="s">
        <v>364</v>
      </c>
      <c r="BO302" s="162" t="s">
        <v>365</v>
      </c>
      <c r="BP302" s="166">
        <v>39722</v>
      </c>
      <c r="BQ302" s="162" t="s">
        <v>336</v>
      </c>
      <c r="BR302" s="162" t="s">
        <v>336</v>
      </c>
      <c r="BS302" s="167"/>
      <c r="BT302" s="162" t="s">
        <v>336</v>
      </c>
      <c r="BU302" s="162" t="s">
        <v>336</v>
      </c>
      <c r="BV302" s="167"/>
      <c r="BW302" s="162" t="s">
        <v>336</v>
      </c>
      <c r="BX302" s="162" t="s">
        <v>336</v>
      </c>
      <c r="BY302" s="167"/>
      <c r="BZ302" s="162" t="s">
        <v>336</v>
      </c>
      <c r="CA302" s="162" t="s">
        <v>336</v>
      </c>
      <c r="CB302" s="167"/>
      <c r="CC302" s="162" t="s">
        <v>336</v>
      </c>
      <c r="CD302" s="162" t="s">
        <v>336</v>
      </c>
      <c r="CE302" s="164"/>
      <c r="CF302" s="162" t="s">
        <v>336</v>
      </c>
      <c r="CG302" s="162" t="s">
        <v>336</v>
      </c>
      <c r="CH302" s="164"/>
      <c r="CI302" s="162" t="s">
        <v>336</v>
      </c>
      <c r="CJ302" s="162" t="s">
        <v>336</v>
      </c>
      <c r="CK302" s="164"/>
      <c r="CL302" s="162" t="s">
        <v>336</v>
      </c>
      <c r="CM302" s="162" t="s">
        <v>336</v>
      </c>
      <c r="CN302" s="164"/>
    </row>
    <row r="303" spans="1:160">
      <c r="A303" s="162" t="s">
        <v>326</v>
      </c>
      <c r="B303" s="163">
        <v>2832</v>
      </c>
      <c r="C303" s="162" t="s">
        <v>497</v>
      </c>
      <c r="D303" s="162" t="s">
        <v>488</v>
      </c>
      <c r="E303" s="162" t="s">
        <v>505</v>
      </c>
      <c r="F303" s="162" t="s">
        <v>384</v>
      </c>
      <c r="G303" s="162" t="s">
        <v>330</v>
      </c>
      <c r="H303" s="162" t="s">
        <v>393</v>
      </c>
      <c r="I303" s="163">
        <v>550</v>
      </c>
      <c r="J303" s="163">
        <v>4995</v>
      </c>
      <c r="K303" s="163">
        <v>9.081818181818182</v>
      </c>
      <c r="L303" s="162" t="s">
        <v>332</v>
      </c>
      <c r="M303" s="167"/>
      <c r="N303" s="167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7"/>
      <c r="Z303" s="167"/>
      <c r="AA303" s="164"/>
      <c r="AB303" s="164"/>
      <c r="AC303" s="167"/>
      <c r="AD303" s="167"/>
      <c r="AE303" s="167"/>
      <c r="AF303" s="167"/>
      <c r="AG303" s="164"/>
      <c r="AH303" s="164"/>
      <c r="AI303" s="164"/>
      <c r="AJ303" s="164"/>
      <c r="AK303" s="275"/>
      <c r="AL303" s="167"/>
      <c r="AM303" s="167"/>
      <c r="AN303" s="167"/>
      <c r="AO303" s="164"/>
      <c r="AP303" s="164"/>
      <c r="AQ303" s="164"/>
      <c r="AR303" s="164"/>
      <c r="AS303" s="250"/>
      <c r="AT303" s="250"/>
      <c r="AU303" s="164"/>
      <c r="AV303" s="164"/>
      <c r="AW303" s="167"/>
      <c r="AX303" s="167"/>
      <c r="AY303" s="164"/>
      <c r="AZ303" s="164"/>
      <c r="BA303" s="165">
        <v>0.15766666666666668</v>
      </c>
      <c r="BB303" s="165">
        <v>1.4319000000000002</v>
      </c>
      <c r="BC303" s="163">
        <v>0.15766666666666668</v>
      </c>
      <c r="BD303" s="163">
        <v>1.4319000000000002</v>
      </c>
      <c r="BE303" s="162" t="s">
        <v>342</v>
      </c>
      <c r="BF303" s="162" t="s">
        <v>343</v>
      </c>
      <c r="BG303" s="166">
        <v>39083</v>
      </c>
      <c r="BH303" s="162" t="s">
        <v>345</v>
      </c>
      <c r="BI303" s="162" t="s">
        <v>363</v>
      </c>
      <c r="BJ303" s="166">
        <v>39083</v>
      </c>
      <c r="BK303" s="162" t="s">
        <v>364</v>
      </c>
      <c r="BL303" s="162" t="s">
        <v>394</v>
      </c>
      <c r="BM303" s="166">
        <v>39083</v>
      </c>
      <c r="BN303" s="162" t="s">
        <v>334</v>
      </c>
      <c r="BO303" s="162" t="s">
        <v>358</v>
      </c>
      <c r="BP303" s="166">
        <v>27515</v>
      </c>
      <c r="BQ303" s="162" t="s">
        <v>336</v>
      </c>
      <c r="BR303" s="162" t="s">
        <v>336</v>
      </c>
      <c r="BS303" s="167"/>
      <c r="BT303" s="162" t="s">
        <v>336</v>
      </c>
      <c r="BU303" s="162" t="s">
        <v>336</v>
      </c>
      <c r="BV303" s="167"/>
      <c r="BW303" s="162" t="s">
        <v>336</v>
      </c>
      <c r="BX303" s="162" t="s">
        <v>336</v>
      </c>
      <c r="BY303" s="167"/>
      <c r="BZ303" s="162" t="s">
        <v>336</v>
      </c>
      <c r="CA303" s="162" t="s">
        <v>336</v>
      </c>
      <c r="CB303" s="167"/>
      <c r="CC303" s="162" t="s">
        <v>336</v>
      </c>
      <c r="CD303" s="162" t="s">
        <v>336</v>
      </c>
      <c r="CE303" s="164"/>
      <c r="CF303" s="162" t="s">
        <v>336</v>
      </c>
      <c r="CG303" s="162" t="s">
        <v>336</v>
      </c>
      <c r="CH303" s="164"/>
      <c r="CI303" s="162" t="s">
        <v>336</v>
      </c>
      <c r="CJ303" s="162" t="s">
        <v>336</v>
      </c>
      <c r="CK303" s="164"/>
      <c r="CL303" s="162" t="s">
        <v>336</v>
      </c>
      <c r="CM303" s="162" t="s">
        <v>336</v>
      </c>
      <c r="CN303" s="164"/>
    </row>
    <row r="304" spans="1:160">
      <c r="A304" s="162" t="s">
        <v>326</v>
      </c>
      <c r="B304" s="163">
        <v>645</v>
      </c>
      <c r="C304" s="162" t="s">
        <v>181</v>
      </c>
      <c r="D304" s="162" t="s">
        <v>378</v>
      </c>
      <c r="E304" s="162" t="s">
        <v>515</v>
      </c>
      <c r="F304" s="162" t="s">
        <v>374</v>
      </c>
      <c r="G304" s="162" t="s">
        <v>330</v>
      </c>
      <c r="H304" s="162" t="s">
        <v>393</v>
      </c>
      <c r="I304" s="163">
        <v>400</v>
      </c>
      <c r="J304" s="163">
        <v>4115</v>
      </c>
      <c r="K304" s="163">
        <v>10.2875</v>
      </c>
      <c r="L304" s="162" t="s">
        <v>516</v>
      </c>
      <c r="M304" s="167"/>
      <c r="N304" s="167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67"/>
      <c r="Z304" s="167"/>
      <c r="AA304" s="164"/>
      <c r="AB304" s="164"/>
      <c r="AC304" s="167"/>
      <c r="AD304" s="167"/>
      <c r="AE304" s="167"/>
      <c r="AF304" s="167"/>
      <c r="AG304" s="164"/>
      <c r="AH304" s="164"/>
      <c r="AI304" s="164"/>
      <c r="AJ304" s="164"/>
      <c r="AK304" s="275"/>
      <c r="AL304" s="167"/>
      <c r="AM304" s="167"/>
      <c r="AN304" s="167"/>
      <c r="AO304" s="164"/>
      <c r="AP304" s="164"/>
      <c r="AQ304" s="164"/>
      <c r="AR304" s="164"/>
      <c r="AS304" s="250"/>
      <c r="AT304" s="250"/>
      <c r="AU304" s="164"/>
      <c r="AV304" s="164"/>
      <c r="AW304" s="167"/>
      <c r="AX304" s="167"/>
      <c r="AY304" s="164"/>
      <c r="AZ304" s="164"/>
      <c r="BA304" s="165">
        <v>0.16233292831105711</v>
      </c>
      <c r="BB304" s="165">
        <v>1.67</v>
      </c>
      <c r="BC304" s="163">
        <v>0.16233292831105711</v>
      </c>
      <c r="BD304" s="163">
        <v>1.67</v>
      </c>
      <c r="BE304" s="162" t="s">
        <v>342</v>
      </c>
      <c r="BF304" s="162" t="s">
        <v>343</v>
      </c>
      <c r="BG304" s="166">
        <v>39630</v>
      </c>
      <c r="BH304" s="162" t="s">
        <v>334</v>
      </c>
      <c r="BI304" s="162" t="s">
        <v>387</v>
      </c>
      <c r="BJ304" s="166">
        <v>27881</v>
      </c>
      <c r="BK304" s="162" t="s">
        <v>345</v>
      </c>
      <c r="BL304" s="162" t="s">
        <v>467</v>
      </c>
      <c r="BM304" s="166">
        <v>39448</v>
      </c>
      <c r="BN304" s="162" t="s">
        <v>336</v>
      </c>
      <c r="BO304" s="162" t="s">
        <v>336</v>
      </c>
      <c r="BP304" s="167"/>
      <c r="BQ304" s="162" t="s">
        <v>336</v>
      </c>
      <c r="BR304" s="162" t="s">
        <v>336</v>
      </c>
      <c r="BS304" s="167"/>
      <c r="BT304" s="162" t="s">
        <v>336</v>
      </c>
      <c r="BU304" s="162" t="s">
        <v>336</v>
      </c>
      <c r="BV304" s="167"/>
      <c r="BW304" s="162" t="s">
        <v>336</v>
      </c>
      <c r="BX304" s="162" t="s">
        <v>336</v>
      </c>
      <c r="BY304" s="164"/>
      <c r="BZ304" s="162" t="s">
        <v>336</v>
      </c>
      <c r="CA304" s="162" t="s">
        <v>336</v>
      </c>
      <c r="CB304" s="164"/>
      <c r="CC304" s="162" t="s">
        <v>336</v>
      </c>
      <c r="CD304" s="162" t="s">
        <v>336</v>
      </c>
      <c r="CE304" s="164"/>
      <c r="CF304" s="162" t="s">
        <v>336</v>
      </c>
      <c r="CG304" s="162" t="s">
        <v>336</v>
      </c>
      <c r="CH304" s="164"/>
      <c r="CI304" s="162" t="s">
        <v>336</v>
      </c>
      <c r="CJ304" s="162" t="s">
        <v>336</v>
      </c>
      <c r="CK304" s="164"/>
      <c r="CL304" s="162" t="s">
        <v>336</v>
      </c>
      <c r="CM304" s="162" t="s">
        <v>336</v>
      </c>
      <c r="CN304" s="164"/>
    </row>
    <row r="305" spans="1:160">
      <c r="A305" s="162" t="s">
        <v>326</v>
      </c>
      <c r="B305" s="163">
        <v>207</v>
      </c>
      <c r="C305" s="162" t="s">
        <v>523</v>
      </c>
      <c r="D305" s="162" t="s">
        <v>378</v>
      </c>
      <c r="E305" s="162" t="s">
        <v>524</v>
      </c>
      <c r="F305" s="162" t="s">
        <v>525</v>
      </c>
      <c r="G305" s="162" t="s">
        <v>330</v>
      </c>
      <c r="H305" s="162" t="s">
        <v>393</v>
      </c>
      <c r="I305" s="163">
        <v>660</v>
      </c>
      <c r="J305" s="163">
        <v>6144</v>
      </c>
      <c r="K305" s="163">
        <v>9.3090909090909086</v>
      </c>
      <c r="L305" s="162" t="s">
        <v>333</v>
      </c>
      <c r="M305" s="167"/>
      <c r="N305" s="167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7"/>
      <c r="Z305" s="167"/>
      <c r="AA305" s="164"/>
      <c r="AB305" s="164"/>
      <c r="AC305" s="167"/>
      <c r="AD305" s="167"/>
      <c r="AE305" s="167"/>
      <c r="AF305" s="167"/>
      <c r="AG305" s="164"/>
      <c r="AH305" s="164"/>
      <c r="AI305" s="164"/>
      <c r="AJ305" s="164"/>
      <c r="AK305" s="275"/>
      <c r="AL305" s="167"/>
      <c r="AM305" s="167"/>
      <c r="AN305" s="167"/>
      <c r="AO305" s="164"/>
      <c r="AP305" s="164"/>
      <c r="AQ305" s="164"/>
      <c r="AR305" s="164"/>
      <c r="AS305" s="250"/>
      <c r="AT305" s="250"/>
      <c r="AU305" s="165">
        <v>0.20700000000000005</v>
      </c>
      <c r="AV305" s="165">
        <v>1.9269818181818186</v>
      </c>
      <c r="AW305" s="167"/>
      <c r="AX305" s="167"/>
      <c r="AY305" s="164"/>
      <c r="AZ305" s="164"/>
      <c r="BA305" s="164"/>
      <c r="BB305" s="164"/>
      <c r="BC305" s="163">
        <v>0.20700000000000005</v>
      </c>
      <c r="BD305" s="163">
        <v>1.9269818181818186</v>
      </c>
      <c r="BE305" s="162" t="s">
        <v>342</v>
      </c>
      <c r="BF305" s="162" t="s">
        <v>343</v>
      </c>
      <c r="BG305" s="166">
        <v>39873</v>
      </c>
      <c r="BH305" s="162" t="s">
        <v>342</v>
      </c>
      <c r="BI305" s="162" t="s">
        <v>526</v>
      </c>
      <c r="BJ305" s="166">
        <v>39873</v>
      </c>
      <c r="BK305" s="162" t="s">
        <v>334</v>
      </c>
      <c r="BL305" s="162" t="s">
        <v>344</v>
      </c>
      <c r="BM305" s="166">
        <v>31747</v>
      </c>
      <c r="BN305" s="162" t="s">
        <v>345</v>
      </c>
      <c r="BO305" s="162" t="s">
        <v>408</v>
      </c>
      <c r="BP305" s="166">
        <v>32203</v>
      </c>
      <c r="BQ305" s="162" t="s">
        <v>345</v>
      </c>
      <c r="BR305" s="162" t="s">
        <v>363</v>
      </c>
      <c r="BS305" s="166">
        <v>32203</v>
      </c>
      <c r="BT305" s="162" t="s">
        <v>336</v>
      </c>
      <c r="BU305" s="162" t="s">
        <v>336</v>
      </c>
      <c r="BV305" s="167"/>
      <c r="BW305" s="162" t="s">
        <v>336</v>
      </c>
      <c r="BX305" s="162" t="s">
        <v>336</v>
      </c>
      <c r="BY305" s="164"/>
      <c r="BZ305" s="162" t="s">
        <v>336</v>
      </c>
      <c r="CA305" s="162" t="s">
        <v>336</v>
      </c>
      <c r="CB305" s="164"/>
      <c r="CC305" s="162" t="s">
        <v>336</v>
      </c>
      <c r="CD305" s="162" t="s">
        <v>336</v>
      </c>
      <c r="CE305" s="164"/>
      <c r="CF305" s="162" t="s">
        <v>336</v>
      </c>
      <c r="CG305" s="162" t="s">
        <v>336</v>
      </c>
      <c r="CH305" s="164"/>
      <c r="CI305" s="162" t="s">
        <v>336</v>
      </c>
      <c r="CJ305" s="162" t="s">
        <v>336</v>
      </c>
      <c r="CK305" s="164"/>
      <c r="CL305" s="162" t="s">
        <v>336</v>
      </c>
      <c r="CM305" s="162" t="s">
        <v>336</v>
      </c>
      <c r="CN305" s="164"/>
    </row>
    <row r="306" spans="1:160">
      <c r="A306" s="162" t="s">
        <v>326</v>
      </c>
      <c r="B306" s="163">
        <v>207</v>
      </c>
      <c r="C306" s="162" t="s">
        <v>523</v>
      </c>
      <c r="D306" s="162" t="s">
        <v>378</v>
      </c>
      <c r="E306" s="162" t="s">
        <v>528</v>
      </c>
      <c r="F306" s="162" t="s">
        <v>529</v>
      </c>
      <c r="G306" s="162" t="s">
        <v>330</v>
      </c>
      <c r="H306" s="162" t="s">
        <v>393</v>
      </c>
      <c r="I306" s="163">
        <v>660</v>
      </c>
      <c r="J306" s="163">
        <v>6144</v>
      </c>
      <c r="K306" s="163">
        <v>9.3090909090909086</v>
      </c>
      <c r="L306" s="162" t="s">
        <v>333</v>
      </c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4"/>
      <c r="Z306" s="164"/>
      <c r="AA306" s="164"/>
      <c r="AB306" s="164"/>
      <c r="AC306" s="164"/>
      <c r="AD306" s="164"/>
      <c r="AE306" s="164"/>
      <c r="AF306" s="164"/>
      <c r="AG306" s="164"/>
      <c r="AH306" s="164"/>
      <c r="AI306" s="164"/>
      <c r="AJ306" s="164"/>
      <c r="AK306" s="276"/>
      <c r="AL306" s="164"/>
      <c r="AM306" s="164"/>
      <c r="AN306" s="164"/>
      <c r="AO306" s="164"/>
      <c r="AP306" s="164"/>
      <c r="AQ306" s="164"/>
      <c r="AR306" s="164"/>
      <c r="AS306" s="249"/>
      <c r="AT306" s="249"/>
      <c r="AU306" s="165">
        <v>0.21052000000000001</v>
      </c>
      <c r="AV306" s="165">
        <v>1.9597498181818183</v>
      </c>
      <c r="AW306" s="164"/>
      <c r="AX306" s="164"/>
      <c r="AY306" s="167"/>
      <c r="AZ306" s="167"/>
      <c r="BA306" s="164"/>
      <c r="BB306" s="164"/>
      <c r="BC306" s="163">
        <v>0.21052000000000001</v>
      </c>
      <c r="BD306" s="163">
        <v>1.9597498181818183</v>
      </c>
      <c r="BE306" s="162" t="s">
        <v>342</v>
      </c>
      <c r="BF306" s="162" t="s">
        <v>343</v>
      </c>
      <c r="BG306" s="166">
        <v>39995</v>
      </c>
      <c r="BH306" s="162" t="s">
        <v>342</v>
      </c>
      <c r="BI306" s="162" t="s">
        <v>526</v>
      </c>
      <c r="BJ306" s="166">
        <v>39965</v>
      </c>
      <c r="BK306" s="162" t="s">
        <v>334</v>
      </c>
      <c r="BL306" s="162" t="s">
        <v>344</v>
      </c>
      <c r="BM306" s="172">
        <v>32203</v>
      </c>
      <c r="BN306" s="162" t="s">
        <v>345</v>
      </c>
      <c r="BO306" s="162" t="s">
        <v>408</v>
      </c>
      <c r="BP306" s="172">
        <v>31747</v>
      </c>
      <c r="BQ306" s="162" t="s">
        <v>345</v>
      </c>
      <c r="BR306" s="162" t="s">
        <v>363</v>
      </c>
      <c r="BS306" s="172">
        <v>31747</v>
      </c>
      <c r="BT306" s="162" t="s">
        <v>336</v>
      </c>
      <c r="BU306" s="162" t="s">
        <v>336</v>
      </c>
      <c r="BV306" s="164"/>
      <c r="BW306" s="162" t="s">
        <v>336</v>
      </c>
      <c r="BX306" s="162" t="s">
        <v>336</v>
      </c>
      <c r="BY306" s="164"/>
      <c r="BZ306" s="162" t="s">
        <v>336</v>
      </c>
      <c r="CA306" s="162" t="s">
        <v>336</v>
      </c>
      <c r="CB306" s="164"/>
      <c r="CC306" s="162" t="s">
        <v>336</v>
      </c>
      <c r="CD306" s="162" t="s">
        <v>336</v>
      </c>
      <c r="CE306" s="164"/>
      <c r="CF306" s="162" t="s">
        <v>336</v>
      </c>
      <c r="CG306" s="162" t="s">
        <v>336</v>
      </c>
      <c r="CH306" s="164"/>
      <c r="CI306" s="162" t="s">
        <v>336</v>
      </c>
      <c r="CJ306" s="162" t="s">
        <v>336</v>
      </c>
      <c r="CK306" s="164"/>
      <c r="CL306" s="162" t="s">
        <v>336</v>
      </c>
      <c r="CM306" s="162" t="s">
        <v>336</v>
      </c>
      <c r="CN306" s="164"/>
    </row>
    <row r="307" spans="1:160">
      <c r="A307" s="162" t="s">
        <v>326</v>
      </c>
      <c r="B307" s="163">
        <v>10675</v>
      </c>
      <c r="C307" s="162" t="s">
        <v>545</v>
      </c>
      <c r="D307" s="162" t="s">
        <v>519</v>
      </c>
      <c r="E307" s="162" t="s">
        <v>546</v>
      </c>
      <c r="F307" s="162" t="s">
        <v>546</v>
      </c>
      <c r="G307" s="162" t="s">
        <v>356</v>
      </c>
      <c r="H307" s="162" t="s">
        <v>356</v>
      </c>
      <c r="I307" s="163">
        <v>104</v>
      </c>
      <c r="J307" s="163">
        <v>1002</v>
      </c>
      <c r="K307" s="163">
        <v>9.634615384615385</v>
      </c>
      <c r="L307" s="162" t="s">
        <v>333</v>
      </c>
      <c r="M307" s="167"/>
      <c r="N307" s="167"/>
      <c r="O307" s="164"/>
      <c r="P307" s="164"/>
      <c r="Q307" s="164"/>
      <c r="R307" s="164"/>
      <c r="S307" s="164"/>
      <c r="T307" s="164"/>
      <c r="U307" s="164"/>
      <c r="V307" s="164"/>
      <c r="W307" s="164"/>
      <c r="X307" s="164"/>
      <c r="Y307" s="167"/>
      <c r="Z307" s="167"/>
      <c r="AA307" s="164"/>
      <c r="AB307" s="164"/>
      <c r="AC307" s="167"/>
      <c r="AD307" s="167"/>
      <c r="AE307" s="164"/>
      <c r="AF307" s="164"/>
      <c r="AG307" s="167"/>
      <c r="AH307" s="167"/>
      <c r="AI307" s="164"/>
      <c r="AJ307" s="164"/>
      <c r="AK307" s="275"/>
      <c r="AL307" s="167"/>
      <c r="AM307" s="164"/>
      <c r="AN307" s="164"/>
      <c r="AO307" s="167"/>
      <c r="AP307" s="167"/>
      <c r="AQ307" s="164"/>
      <c r="AR307" s="164"/>
      <c r="AS307" s="250"/>
      <c r="AT307" s="250"/>
      <c r="AU307" s="163">
        <v>0.25286666666666668</v>
      </c>
      <c r="AV307" s="163">
        <v>2.4362730769230772</v>
      </c>
      <c r="AW307" s="164"/>
      <c r="AX307" s="164"/>
      <c r="AY307" s="164"/>
      <c r="AZ307" s="164"/>
      <c r="BA307" s="163">
        <v>0.28999999999999998</v>
      </c>
      <c r="BB307" s="163">
        <v>2.7940384615384612</v>
      </c>
      <c r="BC307" s="163">
        <v>0.25286666666666668</v>
      </c>
      <c r="BD307" s="163">
        <v>2.4362730769230772</v>
      </c>
      <c r="BE307" s="162" t="s">
        <v>345</v>
      </c>
      <c r="BF307" s="162" t="s">
        <v>371</v>
      </c>
      <c r="BG307" s="166">
        <v>32933</v>
      </c>
      <c r="BH307" s="162" t="s">
        <v>334</v>
      </c>
      <c r="BI307" s="162" t="s">
        <v>362</v>
      </c>
      <c r="BJ307" s="172">
        <v>32933</v>
      </c>
      <c r="BK307" s="162" t="s">
        <v>336</v>
      </c>
      <c r="BL307" s="162" t="s">
        <v>336</v>
      </c>
      <c r="BM307" s="164"/>
      <c r="BN307" s="162" t="s">
        <v>336</v>
      </c>
      <c r="BO307" s="162" t="s">
        <v>336</v>
      </c>
      <c r="BP307" s="164"/>
      <c r="BQ307" s="162" t="s">
        <v>336</v>
      </c>
      <c r="BR307" s="162" t="s">
        <v>336</v>
      </c>
      <c r="BS307" s="164"/>
      <c r="BT307" s="162" t="s">
        <v>336</v>
      </c>
      <c r="BU307" s="162" t="s">
        <v>336</v>
      </c>
      <c r="BV307" s="164"/>
      <c r="BW307" s="162" t="s">
        <v>336</v>
      </c>
      <c r="BX307" s="162" t="s">
        <v>336</v>
      </c>
      <c r="BY307" s="164"/>
      <c r="BZ307" s="162" t="s">
        <v>336</v>
      </c>
      <c r="CA307" s="162" t="s">
        <v>336</v>
      </c>
      <c r="CB307" s="164"/>
      <c r="CC307" s="162" t="s">
        <v>336</v>
      </c>
      <c r="CD307" s="162" t="s">
        <v>336</v>
      </c>
      <c r="CE307" s="164"/>
      <c r="CF307" s="162" t="s">
        <v>336</v>
      </c>
      <c r="CG307" s="162" t="s">
        <v>336</v>
      </c>
      <c r="CH307" s="164"/>
      <c r="CI307" s="162" t="s">
        <v>336</v>
      </c>
      <c r="CJ307" s="162" t="s">
        <v>336</v>
      </c>
      <c r="CK307" s="164"/>
      <c r="CL307" s="162" t="s">
        <v>336</v>
      </c>
      <c r="CM307" s="162" t="s">
        <v>336</v>
      </c>
      <c r="CN307" s="164"/>
    </row>
    <row r="308" spans="1:160">
      <c r="A308" s="162" t="s">
        <v>326</v>
      </c>
      <c r="B308" s="163">
        <v>10675</v>
      </c>
      <c r="C308" s="162" t="s">
        <v>545</v>
      </c>
      <c r="D308" s="162" t="s">
        <v>519</v>
      </c>
      <c r="E308" s="162" t="s">
        <v>547</v>
      </c>
      <c r="F308" s="162" t="s">
        <v>547</v>
      </c>
      <c r="G308" s="162" t="s">
        <v>356</v>
      </c>
      <c r="H308" s="162" t="s">
        <v>356</v>
      </c>
      <c r="I308" s="163">
        <v>104</v>
      </c>
      <c r="J308" s="163">
        <v>1002</v>
      </c>
      <c r="K308" s="163">
        <v>9.634615384615385</v>
      </c>
      <c r="L308" s="162" t="s">
        <v>333</v>
      </c>
      <c r="M308" s="164"/>
      <c r="N308" s="164"/>
      <c r="O308" s="164"/>
      <c r="P308" s="164"/>
      <c r="Q308" s="164"/>
      <c r="R308" s="164"/>
      <c r="S308" s="164"/>
      <c r="T308" s="164"/>
      <c r="U308" s="164"/>
      <c r="V308" s="164"/>
      <c r="W308" s="164"/>
      <c r="X308" s="164"/>
      <c r="Y308" s="164"/>
      <c r="Z308" s="164"/>
      <c r="AA308" s="164"/>
      <c r="AB308" s="164"/>
      <c r="AC308" s="164"/>
      <c r="AD308" s="164"/>
      <c r="AE308" s="164"/>
      <c r="AF308" s="164"/>
      <c r="AG308" s="164"/>
      <c r="AH308" s="164"/>
      <c r="AI308" s="164"/>
      <c r="AJ308" s="164"/>
      <c r="AK308" s="276"/>
      <c r="AL308" s="164"/>
      <c r="AM308" s="164"/>
      <c r="AN308" s="164"/>
      <c r="AO308" s="164"/>
      <c r="AP308" s="164"/>
      <c r="AQ308" s="164"/>
      <c r="AR308" s="164"/>
      <c r="AS308" s="249"/>
      <c r="AT308" s="249"/>
      <c r="AU308" s="165">
        <v>0.25759999999999994</v>
      </c>
      <c r="AV308" s="165">
        <v>2.4818769230769226</v>
      </c>
      <c r="AW308" s="167"/>
      <c r="AX308" s="167"/>
      <c r="AY308" s="164"/>
      <c r="AZ308" s="164"/>
      <c r="BA308" s="165">
        <v>0.28999999999999998</v>
      </c>
      <c r="BB308" s="165">
        <v>2.7940384615384612</v>
      </c>
      <c r="BC308" s="163">
        <v>0.25759999999999994</v>
      </c>
      <c r="BD308" s="163">
        <v>2.4818769230769226</v>
      </c>
      <c r="BE308" s="162" t="s">
        <v>345</v>
      </c>
      <c r="BF308" s="162" t="s">
        <v>371</v>
      </c>
      <c r="BG308" s="172">
        <v>32933</v>
      </c>
      <c r="BH308" s="162" t="s">
        <v>334</v>
      </c>
      <c r="BI308" s="162" t="s">
        <v>362</v>
      </c>
      <c r="BJ308" s="172">
        <v>32933</v>
      </c>
      <c r="BK308" s="162" t="s">
        <v>336</v>
      </c>
      <c r="BL308" s="162" t="s">
        <v>336</v>
      </c>
      <c r="BM308" s="164"/>
      <c r="BN308" s="162" t="s">
        <v>336</v>
      </c>
      <c r="BO308" s="162" t="s">
        <v>336</v>
      </c>
      <c r="BP308" s="164"/>
      <c r="BQ308" s="162" t="s">
        <v>336</v>
      </c>
      <c r="BR308" s="162" t="s">
        <v>336</v>
      </c>
      <c r="BS308" s="164"/>
      <c r="BT308" s="162" t="s">
        <v>336</v>
      </c>
      <c r="BU308" s="162" t="s">
        <v>336</v>
      </c>
      <c r="BV308" s="164"/>
      <c r="BW308" s="162" t="s">
        <v>336</v>
      </c>
      <c r="BX308" s="162" t="s">
        <v>336</v>
      </c>
      <c r="BY308" s="164"/>
      <c r="BZ308" s="162" t="s">
        <v>336</v>
      </c>
      <c r="CA308" s="162" t="s">
        <v>336</v>
      </c>
      <c r="CB308" s="164"/>
      <c r="CC308" s="162" t="s">
        <v>336</v>
      </c>
      <c r="CD308" s="162" t="s">
        <v>336</v>
      </c>
      <c r="CE308" s="164"/>
      <c r="CF308" s="162" t="s">
        <v>336</v>
      </c>
      <c r="CG308" s="162" t="s">
        <v>336</v>
      </c>
      <c r="CH308" s="164"/>
      <c r="CI308" s="162" t="s">
        <v>336</v>
      </c>
      <c r="CJ308" s="162" t="s">
        <v>336</v>
      </c>
      <c r="CK308" s="164"/>
      <c r="CL308" s="162" t="s">
        <v>336</v>
      </c>
      <c r="CM308" s="162" t="s">
        <v>336</v>
      </c>
      <c r="CN308" s="164"/>
      <c r="CO308" s="164"/>
      <c r="CP308" s="164"/>
      <c r="CQ308" s="164"/>
      <c r="CR308" s="164"/>
      <c r="CS308" s="168"/>
      <c r="CT308" s="168"/>
      <c r="CU308" s="164"/>
      <c r="CV308" s="164"/>
      <c r="CW308" s="164"/>
      <c r="CX308" s="164"/>
      <c r="CY308" s="168"/>
      <c r="CZ308" s="168"/>
      <c r="DA308" s="164"/>
      <c r="DB308" s="164"/>
      <c r="DC308" s="164"/>
      <c r="DD308" s="164"/>
      <c r="DE308" s="168"/>
      <c r="DF308" s="168"/>
      <c r="DG308" s="164"/>
      <c r="DH308" s="164"/>
      <c r="DI308" s="164"/>
      <c r="DJ308" s="164"/>
      <c r="DK308" s="164"/>
      <c r="DL308" s="164"/>
      <c r="DM308" s="164"/>
      <c r="DN308" s="164"/>
      <c r="DO308" s="164"/>
      <c r="DP308" s="164"/>
      <c r="DQ308" s="164"/>
      <c r="DR308" s="164"/>
      <c r="DS308" s="164"/>
      <c r="DT308" s="164"/>
      <c r="DU308" s="169"/>
      <c r="DV308" s="169"/>
      <c r="DW308" s="164"/>
      <c r="DX308" s="169"/>
      <c r="DY308" s="169"/>
      <c r="DZ308" s="164"/>
      <c r="EA308" s="169"/>
      <c r="EB308" s="169"/>
      <c r="EC308" s="164"/>
      <c r="ED308" s="169"/>
      <c r="EE308" s="169"/>
      <c r="EF308" s="164"/>
      <c r="EG308" s="169"/>
      <c r="EH308" s="169"/>
      <c r="EI308" s="164"/>
      <c r="EJ308" s="169"/>
      <c r="EK308" s="169"/>
      <c r="EL308" s="164"/>
      <c r="EM308" s="169"/>
      <c r="EN308" s="169"/>
      <c r="EO308" s="164"/>
      <c r="EP308" s="169"/>
      <c r="EQ308" s="169"/>
      <c r="ER308" s="164"/>
      <c r="ES308" s="169"/>
      <c r="ET308" s="169"/>
      <c r="EU308" s="164"/>
      <c r="EV308" s="169"/>
      <c r="EW308" s="169"/>
      <c r="EX308" s="164"/>
      <c r="EY308" s="169"/>
      <c r="EZ308" s="169"/>
      <c r="FA308" s="164"/>
      <c r="FB308" s="169"/>
      <c r="FC308" s="169"/>
      <c r="FD308" s="164"/>
    </row>
    <row r="309" spans="1:160">
      <c r="A309" s="162" t="s">
        <v>326</v>
      </c>
      <c r="B309" s="163">
        <v>645</v>
      </c>
      <c r="C309" s="162" t="s">
        <v>181</v>
      </c>
      <c r="D309" s="162" t="s">
        <v>378</v>
      </c>
      <c r="E309" s="162" t="s">
        <v>551</v>
      </c>
      <c r="F309" s="162" t="s">
        <v>386</v>
      </c>
      <c r="G309" s="162" t="s">
        <v>330</v>
      </c>
      <c r="H309" s="162" t="s">
        <v>350</v>
      </c>
      <c r="I309" s="163">
        <v>465</v>
      </c>
      <c r="J309" s="163">
        <v>4330</v>
      </c>
      <c r="K309" s="163">
        <v>9.3118279569892479</v>
      </c>
      <c r="L309" s="162" t="s">
        <v>552</v>
      </c>
      <c r="M309" s="164"/>
      <c r="N309" s="164"/>
      <c r="O309" s="164"/>
      <c r="P309" s="164"/>
      <c r="Q309" s="164"/>
      <c r="R309" s="164"/>
      <c r="S309" s="164"/>
      <c r="T309" s="164"/>
      <c r="U309" s="164"/>
      <c r="V309" s="164"/>
      <c r="W309" s="164"/>
      <c r="X309" s="164"/>
      <c r="Y309" s="164"/>
      <c r="Z309" s="164"/>
      <c r="AA309" s="164"/>
      <c r="AB309" s="164"/>
      <c r="AC309" s="164"/>
      <c r="AD309" s="164"/>
      <c r="AE309" s="164"/>
      <c r="AF309" s="164"/>
      <c r="AG309" s="164"/>
      <c r="AH309" s="164"/>
      <c r="AI309" s="164"/>
      <c r="AJ309" s="164"/>
      <c r="AK309" s="276"/>
      <c r="AL309" s="164"/>
      <c r="AM309" s="164"/>
      <c r="AN309" s="164"/>
      <c r="AO309" s="164"/>
      <c r="AP309" s="164"/>
      <c r="AQ309" s="164"/>
      <c r="AR309" s="164"/>
      <c r="AS309" s="249"/>
      <c r="AT309" s="249"/>
      <c r="AU309" s="167"/>
      <c r="AV309" s="167"/>
      <c r="AW309" s="164"/>
      <c r="AX309" s="164"/>
      <c r="AY309" s="164"/>
      <c r="AZ309" s="164"/>
      <c r="BA309" s="165">
        <v>0.30394856468080217</v>
      </c>
      <c r="BB309" s="165">
        <v>2.8303167420814481</v>
      </c>
      <c r="BC309" s="163">
        <v>0.30394856468080217</v>
      </c>
      <c r="BD309" s="163">
        <v>2.8303167420814481</v>
      </c>
      <c r="BE309" s="162" t="s">
        <v>342</v>
      </c>
      <c r="BF309" s="162" t="s">
        <v>343</v>
      </c>
      <c r="BG309" s="166">
        <v>39234</v>
      </c>
      <c r="BH309" s="162" t="s">
        <v>334</v>
      </c>
      <c r="BI309" s="162" t="s">
        <v>387</v>
      </c>
      <c r="BJ309" s="172">
        <v>31079</v>
      </c>
      <c r="BK309" s="162" t="s">
        <v>345</v>
      </c>
      <c r="BL309" s="162" t="s">
        <v>467</v>
      </c>
      <c r="BM309" s="172">
        <v>39448</v>
      </c>
      <c r="BN309" s="162" t="s">
        <v>336</v>
      </c>
      <c r="BO309" s="162" t="s">
        <v>336</v>
      </c>
      <c r="BP309" s="164"/>
      <c r="BQ309" s="162" t="s">
        <v>336</v>
      </c>
      <c r="BR309" s="162" t="s">
        <v>336</v>
      </c>
      <c r="BS309" s="164"/>
      <c r="BT309" s="162" t="s">
        <v>336</v>
      </c>
      <c r="BU309" s="162" t="s">
        <v>336</v>
      </c>
      <c r="BV309" s="164"/>
      <c r="BW309" s="162" t="s">
        <v>336</v>
      </c>
      <c r="BX309" s="162" t="s">
        <v>336</v>
      </c>
      <c r="BY309" s="164"/>
      <c r="BZ309" s="162" t="s">
        <v>336</v>
      </c>
      <c r="CA309" s="162" t="s">
        <v>336</v>
      </c>
      <c r="CB309" s="164"/>
      <c r="CC309" s="162" t="s">
        <v>336</v>
      </c>
      <c r="CD309" s="162" t="s">
        <v>336</v>
      </c>
      <c r="CE309" s="164"/>
      <c r="CF309" s="162" t="s">
        <v>336</v>
      </c>
      <c r="CG309" s="162" t="s">
        <v>336</v>
      </c>
      <c r="CH309" s="164"/>
      <c r="CI309" s="162" t="s">
        <v>336</v>
      </c>
      <c r="CJ309" s="162" t="s">
        <v>336</v>
      </c>
      <c r="CK309" s="164"/>
      <c r="CL309" s="162" t="s">
        <v>336</v>
      </c>
      <c r="CM309" s="162" t="s">
        <v>336</v>
      </c>
      <c r="CN309" s="164"/>
    </row>
    <row r="310" spans="1:160">
      <c r="A310" s="162" t="s">
        <v>326</v>
      </c>
      <c r="B310" s="163">
        <v>3788</v>
      </c>
      <c r="C310" s="162" t="s">
        <v>540</v>
      </c>
      <c r="D310" s="162" t="s">
        <v>396</v>
      </c>
      <c r="E310" s="162" t="s">
        <v>380</v>
      </c>
      <c r="F310" s="162" t="s">
        <v>380</v>
      </c>
      <c r="G310" s="162" t="s">
        <v>330</v>
      </c>
      <c r="H310" s="162" t="s">
        <v>350</v>
      </c>
      <c r="I310" s="163">
        <v>108</v>
      </c>
      <c r="J310" s="163">
        <v>961</v>
      </c>
      <c r="K310" s="163">
        <v>8.8981481481481488</v>
      </c>
      <c r="L310" s="162" t="s">
        <v>332</v>
      </c>
      <c r="M310" s="167"/>
      <c r="N310" s="167"/>
      <c r="O310" s="164"/>
      <c r="P310" s="164"/>
      <c r="Q310" s="164"/>
      <c r="R310" s="164"/>
      <c r="S310" s="164"/>
      <c r="T310" s="164"/>
      <c r="U310" s="164"/>
      <c r="V310" s="164"/>
      <c r="W310" s="164"/>
      <c r="X310" s="164"/>
      <c r="Y310" s="167"/>
      <c r="Z310" s="167"/>
      <c r="AA310" s="164"/>
      <c r="AB310" s="164"/>
      <c r="AC310" s="167"/>
      <c r="AD310" s="167"/>
      <c r="AE310" s="167"/>
      <c r="AF310" s="167"/>
      <c r="AG310" s="164"/>
      <c r="AH310" s="164"/>
      <c r="AI310" s="167"/>
      <c r="AJ310" s="167"/>
      <c r="AK310" s="275"/>
      <c r="AL310" s="167"/>
      <c r="AM310" s="167"/>
      <c r="AN310" s="167"/>
      <c r="AO310" s="164"/>
      <c r="AP310" s="164"/>
      <c r="AQ310" s="167"/>
      <c r="AR310" s="167"/>
      <c r="AS310" s="250"/>
      <c r="AT310" s="250"/>
      <c r="AU310" s="164"/>
      <c r="AV310" s="164"/>
      <c r="AW310" s="167"/>
      <c r="AX310" s="167"/>
      <c r="AY310" s="164"/>
      <c r="AZ310" s="164"/>
      <c r="BA310" s="165">
        <v>0.32</v>
      </c>
      <c r="BB310" s="165">
        <v>2.8474074074074078</v>
      </c>
      <c r="BC310" s="163">
        <v>0.32</v>
      </c>
      <c r="BD310" s="163">
        <v>2.8474074074074078</v>
      </c>
      <c r="BE310" s="162" t="s">
        <v>345</v>
      </c>
      <c r="BF310" s="162" t="s">
        <v>535</v>
      </c>
      <c r="BG310" s="166">
        <v>38838</v>
      </c>
      <c r="BH310" s="162" t="s">
        <v>334</v>
      </c>
      <c r="BI310" s="162" t="s">
        <v>387</v>
      </c>
      <c r="BJ310" s="166">
        <v>28764</v>
      </c>
      <c r="BK310" s="162" t="s">
        <v>334</v>
      </c>
      <c r="BL310" s="162" t="s">
        <v>358</v>
      </c>
      <c r="BM310" s="172">
        <v>20941</v>
      </c>
      <c r="BN310" s="162" t="s">
        <v>336</v>
      </c>
      <c r="BO310" s="162" t="s">
        <v>336</v>
      </c>
      <c r="BP310" s="164"/>
      <c r="BQ310" s="162" t="s">
        <v>336</v>
      </c>
      <c r="BR310" s="162" t="s">
        <v>336</v>
      </c>
      <c r="BS310" s="164"/>
      <c r="BT310" s="162" t="s">
        <v>336</v>
      </c>
      <c r="BU310" s="162" t="s">
        <v>336</v>
      </c>
      <c r="BV310" s="164"/>
      <c r="BW310" s="162" t="s">
        <v>336</v>
      </c>
      <c r="BX310" s="162" t="s">
        <v>336</v>
      </c>
      <c r="BY310" s="164"/>
      <c r="BZ310" s="162" t="s">
        <v>336</v>
      </c>
      <c r="CA310" s="162" t="s">
        <v>336</v>
      </c>
      <c r="CB310" s="164"/>
      <c r="CC310" s="162" t="s">
        <v>336</v>
      </c>
      <c r="CD310" s="162" t="s">
        <v>336</v>
      </c>
      <c r="CE310" s="164"/>
      <c r="CF310" s="162" t="s">
        <v>336</v>
      </c>
      <c r="CG310" s="162" t="s">
        <v>336</v>
      </c>
      <c r="CH310" s="164"/>
      <c r="CI310" s="162" t="s">
        <v>336</v>
      </c>
      <c r="CJ310" s="162" t="s">
        <v>336</v>
      </c>
      <c r="CK310" s="164"/>
      <c r="CL310" s="162" t="s">
        <v>336</v>
      </c>
      <c r="CM310" s="162" t="s">
        <v>336</v>
      </c>
      <c r="CN310" s="164"/>
    </row>
    <row r="311" spans="1:160">
      <c r="A311" s="162" t="s">
        <v>326</v>
      </c>
      <c r="B311" s="163">
        <v>50611</v>
      </c>
      <c r="C311" s="162" t="s">
        <v>553</v>
      </c>
      <c r="D311" s="162" t="s">
        <v>399</v>
      </c>
      <c r="E311" s="162" t="s">
        <v>338</v>
      </c>
      <c r="F311" s="162" t="s">
        <v>554</v>
      </c>
      <c r="G311" s="162" t="s">
        <v>356</v>
      </c>
      <c r="H311" s="162" t="s">
        <v>356</v>
      </c>
      <c r="I311" s="163">
        <v>36</v>
      </c>
      <c r="J311" s="163">
        <v>615</v>
      </c>
      <c r="K311" s="163">
        <v>17.083333333333332</v>
      </c>
      <c r="L311" s="162" t="s">
        <v>422</v>
      </c>
      <c r="M311" s="167"/>
      <c r="N311" s="167"/>
      <c r="O311" s="164"/>
      <c r="P311" s="164"/>
      <c r="Q311" s="164"/>
      <c r="R311" s="164"/>
      <c r="S311" s="164"/>
      <c r="T311" s="164"/>
      <c r="U311" s="164"/>
      <c r="V311" s="164"/>
      <c r="W311" s="164"/>
      <c r="X311" s="164"/>
      <c r="Y311" s="167"/>
      <c r="Z311" s="167"/>
      <c r="AA311" s="164"/>
      <c r="AB311" s="164"/>
      <c r="AC311" s="167"/>
      <c r="AD311" s="167"/>
      <c r="AE311" s="167"/>
      <c r="AF311" s="167"/>
      <c r="AG311" s="164"/>
      <c r="AH311" s="164"/>
      <c r="AI311" s="167"/>
      <c r="AJ311" s="167"/>
      <c r="AK311" s="275"/>
      <c r="AL311" s="167"/>
      <c r="AM311" s="167"/>
      <c r="AN311" s="167"/>
      <c r="AO311" s="164"/>
      <c r="AP311" s="164"/>
      <c r="AQ311" s="167"/>
      <c r="AR311" s="167"/>
      <c r="AS311" s="250"/>
      <c r="AT311" s="250"/>
      <c r="AU311" s="165">
        <v>0.16833333333333336</v>
      </c>
      <c r="AV311" s="165">
        <v>2.8756944444444446</v>
      </c>
      <c r="AW311" s="167"/>
      <c r="AX311" s="167"/>
      <c r="AY311" s="164"/>
      <c r="AZ311" s="164"/>
      <c r="BA311" s="164"/>
      <c r="BB311" s="164"/>
      <c r="BC311" s="163">
        <v>0.16833333333333336</v>
      </c>
      <c r="BD311" s="163">
        <v>2.8756944444444446</v>
      </c>
      <c r="BE311" s="162" t="s">
        <v>334</v>
      </c>
      <c r="BF311" s="162" t="s">
        <v>362</v>
      </c>
      <c r="BG311" s="166">
        <v>32112</v>
      </c>
      <c r="BH311" s="162" t="s">
        <v>336</v>
      </c>
      <c r="BI311" s="162" t="s">
        <v>336</v>
      </c>
      <c r="BJ311" s="167"/>
      <c r="BK311" s="162" t="s">
        <v>336</v>
      </c>
      <c r="BL311" s="162" t="s">
        <v>336</v>
      </c>
      <c r="BM311" s="164"/>
      <c r="BN311" s="162" t="s">
        <v>336</v>
      </c>
      <c r="BO311" s="162" t="s">
        <v>336</v>
      </c>
      <c r="BP311" s="164"/>
      <c r="BQ311" s="162" t="s">
        <v>336</v>
      </c>
      <c r="BR311" s="162" t="s">
        <v>336</v>
      </c>
      <c r="BS311" s="164"/>
      <c r="BT311" s="162" t="s">
        <v>336</v>
      </c>
      <c r="BU311" s="162" t="s">
        <v>336</v>
      </c>
      <c r="BV311" s="164"/>
      <c r="BW311" s="162" t="s">
        <v>336</v>
      </c>
      <c r="BX311" s="162" t="s">
        <v>336</v>
      </c>
      <c r="BY311" s="164"/>
      <c r="BZ311" s="162" t="s">
        <v>336</v>
      </c>
      <c r="CA311" s="162" t="s">
        <v>336</v>
      </c>
      <c r="CB311" s="164"/>
      <c r="CC311" s="162" t="s">
        <v>336</v>
      </c>
      <c r="CD311" s="162" t="s">
        <v>336</v>
      </c>
      <c r="CE311" s="164"/>
      <c r="CF311" s="162" t="s">
        <v>336</v>
      </c>
      <c r="CG311" s="162" t="s">
        <v>336</v>
      </c>
      <c r="CH311" s="164"/>
      <c r="CI311" s="162" t="s">
        <v>336</v>
      </c>
      <c r="CJ311" s="162" t="s">
        <v>336</v>
      </c>
      <c r="CK311" s="164"/>
      <c r="CL311" s="162" t="s">
        <v>336</v>
      </c>
      <c r="CM311" s="162" t="s">
        <v>336</v>
      </c>
      <c r="CN311" s="164"/>
      <c r="CO311" s="164"/>
      <c r="CP311" s="164"/>
      <c r="CQ311" s="164"/>
      <c r="CR311" s="164"/>
      <c r="CS311" s="170"/>
      <c r="CT311" s="170"/>
      <c r="CU311" s="164"/>
      <c r="CV311" s="164"/>
      <c r="CW311" s="164"/>
      <c r="CX311" s="164"/>
      <c r="CY311" s="170"/>
      <c r="CZ311" s="170"/>
      <c r="DA311" s="164"/>
      <c r="DB311" s="164"/>
      <c r="DC311" s="164"/>
      <c r="DD311" s="164"/>
      <c r="DE311" s="170"/>
      <c r="DF311" s="170"/>
      <c r="DG311" s="164"/>
      <c r="DH311" s="164"/>
      <c r="DI311" s="164"/>
      <c r="DJ311" s="164"/>
      <c r="DK311" s="164"/>
      <c r="DL311" s="164"/>
      <c r="DM311" s="164"/>
      <c r="DN311" s="164"/>
      <c r="DO311" s="164"/>
      <c r="DP311" s="164"/>
      <c r="DQ311" s="164"/>
      <c r="DR311" s="164"/>
      <c r="DS311" s="164"/>
      <c r="DT311" s="164"/>
      <c r="DU311" s="169"/>
      <c r="DV311" s="169"/>
      <c r="DW311" s="164"/>
      <c r="DX311" s="169"/>
      <c r="DY311" s="169"/>
      <c r="DZ311" s="164"/>
      <c r="EA311" s="169"/>
      <c r="EB311" s="169"/>
      <c r="EC311" s="164"/>
      <c r="ED311" s="169"/>
      <c r="EE311" s="169"/>
      <c r="EF311" s="164"/>
      <c r="EG311" s="169"/>
      <c r="EH311" s="169"/>
      <c r="EI311" s="164"/>
      <c r="EJ311" s="169"/>
      <c r="EK311" s="169"/>
      <c r="EL311" s="164"/>
      <c r="EM311" s="169"/>
      <c r="EN311" s="169"/>
      <c r="EO311" s="164"/>
      <c r="EP311" s="169"/>
      <c r="EQ311" s="169"/>
      <c r="ER311" s="164"/>
      <c r="ES311" s="169"/>
      <c r="ET311" s="169"/>
      <c r="EU311" s="164"/>
      <c r="EV311" s="169"/>
      <c r="EW311" s="169"/>
      <c r="EX311" s="164"/>
      <c r="EY311" s="169"/>
      <c r="EZ311" s="169"/>
      <c r="FA311" s="164"/>
      <c r="FB311" s="169"/>
      <c r="FC311" s="169"/>
      <c r="FD311" s="164"/>
    </row>
    <row r="312" spans="1:160">
      <c r="A312" s="162" t="s">
        <v>326</v>
      </c>
      <c r="B312" s="163">
        <v>6177</v>
      </c>
      <c r="C312" s="162" t="s">
        <v>555</v>
      </c>
      <c r="D312" s="162" t="s">
        <v>424</v>
      </c>
      <c r="E312" s="162" t="s">
        <v>556</v>
      </c>
      <c r="F312" s="162" t="s">
        <v>556</v>
      </c>
      <c r="G312" s="162" t="s">
        <v>330</v>
      </c>
      <c r="H312" s="162" t="s">
        <v>361</v>
      </c>
      <c r="I312" s="163">
        <v>456.6</v>
      </c>
      <c r="J312" s="163">
        <v>4719</v>
      </c>
      <c r="K312" s="163">
        <v>10.33508541392904</v>
      </c>
      <c r="L312" s="162" t="s">
        <v>336</v>
      </c>
      <c r="M312" s="167"/>
      <c r="N312" s="167"/>
      <c r="O312" s="164"/>
      <c r="P312" s="164"/>
      <c r="Q312" s="164"/>
      <c r="R312" s="164"/>
      <c r="S312" s="164"/>
      <c r="T312" s="164"/>
      <c r="U312" s="164"/>
      <c r="V312" s="164"/>
      <c r="W312" s="164"/>
      <c r="X312" s="164"/>
      <c r="Y312" s="167"/>
      <c r="Z312" s="167"/>
      <c r="AA312" s="164"/>
      <c r="AB312" s="164"/>
      <c r="AC312" s="167"/>
      <c r="AD312" s="167"/>
      <c r="AE312" s="167"/>
      <c r="AF312" s="167"/>
      <c r="AG312" s="164"/>
      <c r="AH312" s="164"/>
      <c r="AI312" s="164"/>
      <c r="AJ312" s="164"/>
      <c r="AK312" s="275"/>
      <c r="AL312" s="167"/>
      <c r="AM312" s="167"/>
      <c r="AN312" s="167"/>
      <c r="AO312" s="164"/>
      <c r="AP312" s="164"/>
      <c r="AQ312" s="164"/>
      <c r="AR312" s="164"/>
      <c r="AS312" s="250"/>
      <c r="AT312" s="250"/>
      <c r="AU312" s="164"/>
      <c r="AV312" s="164"/>
      <c r="AW312" s="167"/>
      <c r="AX312" s="167"/>
      <c r="AY312" s="164"/>
      <c r="AZ312" s="164"/>
      <c r="BA312" s="165">
        <v>0.28000000000000003</v>
      </c>
      <c r="BB312" s="165">
        <v>2.8938239159001315</v>
      </c>
      <c r="BC312" s="163">
        <v>0.28000000000000003</v>
      </c>
      <c r="BD312" s="163">
        <v>2.8938239159001315</v>
      </c>
      <c r="BE312" s="162" t="s">
        <v>334</v>
      </c>
      <c r="BF312" s="162" t="s">
        <v>557</v>
      </c>
      <c r="BG312" s="166">
        <v>29495</v>
      </c>
      <c r="BH312" s="162" t="s">
        <v>336</v>
      </c>
      <c r="BI312" s="162" t="s">
        <v>336</v>
      </c>
      <c r="BJ312" s="167"/>
      <c r="BK312" s="162" t="s">
        <v>336</v>
      </c>
      <c r="BL312" s="162" t="s">
        <v>336</v>
      </c>
      <c r="BM312" s="164"/>
      <c r="BN312" s="162" t="s">
        <v>336</v>
      </c>
      <c r="BO312" s="162" t="s">
        <v>336</v>
      </c>
      <c r="BP312" s="164"/>
      <c r="BQ312" s="162" t="s">
        <v>336</v>
      </c>
      <c r="BR312" s="162" t="s">
        <v>336</v>
      </c>
      <c r="BS312" s="164"/>
      <c r="BT312" s="162" t="s">
        <v>336</v>
      </c>
      <c r="BU312" s="162" t="s">
        <v>336</v>
      </c>
      <c r="BV312" s="164"/>
      <c r="BW312" s="162" t="s">
        <v>336</v>
      </c>
      <c r="BX312" s="162" t="s">
        <v>336</v>
      </c>
      <c r="BY312" s="164"/>
      <c r="BZ312" s="162" t="s">
        <v>336</v>
      </c>
      <c r="CA312" s="162" t="s">
        <v>336</v>
      </c>
      <c r="CB312" s="164"/>
      <c r="CC312" s="162" t="s">
        <v>336</v>
      </c>
      <c r="CD312" s="162" t="s">
        <v>336</v>
      </c>
      <c r="CE312" s="164"/>
      <c r="CF312" s="162" t="s">
        <v>336</v>
      </c>
      <c r="CG312" s="162" t="s">
        <v>336</v>
      </c>
      <c r="CH312" s="164"/>
      <c r="CI312" s="162" t="s">
        <v>336</v>
      </c>
      <c r="CJ312" s="162" t="s">
        <v>336</v>
      </c>
      <c r="CK312" s="164"/>
      <c r="CL312" s="162" t="s">
        <v>336</v>
      </c>
      <c r="CM312" s="162" t="s">
        <v>336</v>
      </c>
      <c r="CN312" s="164"/>
      <c r="CO312" s="164"/>
      <c r="CP312" s="164"/>
      <c r="CQ312" s="164"/>
      <c r="CR312" s="164"/>
      <c r="CS312" s="168"/>
      <c r="CT312" s="168"/>
      <c r="CU312" s="164"/>
      <c r="CV312" s="164"/>
      <c r="CW312" s="164"/>
      <c r="CX312" s="164"/>
      <c r="CY312" s="168"/>
      <c r="CZ312" s="168"/>
      <c r="DA312" s="164"/>
      <c r="DB312" s="164"/>
      <c r="DC312" s="164"/>
      <c r="DD312" s="164"/>
      <c r="DE312" s="168"/>
      <c r="DF312" s="168"/>
      <c r="DG312" s="164"/>
      <c r="DH312" s="164"/>
      <c r="DI312" s="164"/>
      <c r="DJ312" s="164"/>
      <c r="DK312" s="164"/>
      <c r="DL312" s="164"/>
      <c r="DM312" s="164"/>
      <c r="DN312" s="164"/>
      <c r="DO312" s="164"/>
      <c r="DP312" s="164"/>
      <c r="DQ312" s="164"/>
      <c r="DR312" s="164"/>
      <c r="DS312" s="164"/>
      <c r="DT312" s="164"/>
      <c r="DU312" s="169"/>
      <c r="DV312" s="169"/>
      <c r="DW312" s="174"/>
      <c r="DX312" s="169"/>
      <c r="DY312" s="169"/>
      <c r="DZ312" s="164"/>
      <c r="EA312" s="169"/>
      <c r="EB312" s="169"/>
      <c r="EC312" s="164"/>
      <c r="ED312" s="169"/>
      <c r="EE312" s="169"/>
      <c r="EF312" s="164"/>
      <c r="EG312" s="169"/>
      <c r="EH312" s="169"/>
      <c r="EI312" s="164"/>
      <c r="EJ312" s="169"/>
      <c r="EK312" s="169"/>
      <c r="EL312" s="164"/>
      <c r="EM312" s="169"/>
      <c r="EN312" s="169"/>
      <c r="EO312" s="164"/>
      <c r="EP312" s="169"/>
      <c r="EQ312" s="169"/>
      <c r="ER312" s="164"/>
      <c r="ES312" s="169"/>
      <c r="ET312" s="169"/>
      <c r="EU312" s="164"/>
      <c r="EV312" s="169"/>
      <c r="EW312" s="169"/>
      <c r="EX312" s="164"/>
      <c r="EY312" s="169"/>
      <c r="EZ312" s="169"/>
      <c r="FA312" s="164"/>
      <c r="FB312" s="169"/>
      <c r="FC312" s="169"/>
      <c r="FD312" s="164"/>
    </row>
    <row r="313" spans="1:160">
      <c r="A313" s="162" t="s">
        <v>326</v>
      </c>
      <c r="B313" s="163">
        <v>6177</v>
      </c>
      <c r="C313" s="162" t="s">
        <v>555</v>
      </c>
      <c r="D313" s="162" t="s">
        <v>424</v>
      </c>
      <c r="E313" s="162" t="s">
        <v>559</v>
      </c>
      <c r="F313" s="162" t="s">
        <v>559</v>
      </c>
      <c r="G313" s="162" t="s">
        <v>330</v>
      </c>
      <c r="H313" s="162" t="s">
        <v>361</v>
      </c>
      <c r="I313" s="163">
        <v>456.6</v>
      </c>
      <c r="J313" s="163">
        <v>4719</v>
      </c>
      <c r="K313" s="163">
        <v>10.33508541392904</v>
      </c>
      <c r="L313" s="162" t="s">
        <v>336</v>
      </c>
      <c r="M313" s="167"/>
      <c r="N313" s="167"/>
      <c r="O313" s="167"/>
      <c r="P313" s="167"/>
      <c r="Q313" s="164"/>
      <c r="R313" s="164"/>
      <c r="S313" s="164"/>
      <c r="T313" s="164"/>
      <c r="U313" s="167"/>
      <c r="V313" s="167"/>
      <c r="W313" s="164"/>
      <c r="X313" s="164"/>
      <c r="Y313" s="167"/>
      <c r="Z313" s="167"/>
      <c r="AA313" s="164"/>
      <c r="AB313" s="164"/>
      <c r="AC313" s="167"/>
      <c r="AD313" s="167"/>
      <c r="AE313" s="167"/>
      <c r="AF313" s="167"/>
      <c r="AG313" s="164"/>
      <c r="AH313" s="164"/>
      <c r="AI313" s="164"/>
      <c r="AJ313" s="164"/>
      <c r="AK313" s="275"/>
      <c r="AL313" s="167"/>
      <c r="AM313" s="167"/>
      <c r="AN313" s="167"/>
      <c r="AO313" s="164"/>
      <c r="AP313" s="164"/>
      <c r="AQ313" s="164"/>
      <c r="AR313" s="164"/>
      <c r="AS313" s="250"/>
      <c r="AT313" s="250"/>
      <c r="AU313" s="164"/>
      <c r="AV313" s="164"/>
      <c r="AW313" s="167"/>
      <c r="AX313" s="167"/>
      <c r="AY313" s="164"/>
      <c r="AZ313" s="164"/>
      <c r="BA313" s="163">
        <v>0.28999999999999998</v>
      </c>
      <c r="BB313" s="163">
        <v>2.9971747700394213</v>
      </c>
      <c r="BC313" s="163">
        <v>0.28999999999999998</v>
      </c>
      <c r="BD313" s="163">
        <v>2.9971747700394213</v>
      </c>
      <c r="BE313" s="162" t="s">
        <v>334</v>
      </c>
      <c r="BF313" s="162" t="s">
        <v>557</v>
      </c>
      <c r="BG313" s="166">
        <v>29190</v>
      </c>
      <c r="BH313" s="162" t="s">
        <v>336</v>
      </c>
      <c r="BI313" s="162" t="s">
        <v>336</v>
      </c>
      <c r="BJ313" s="167"/>
      <c r="BK313" s="162" t="s">
        <v>336</v>
      </c>
      <c r="BL313" s="162" t="s">
        <v>336</v>
      </c>
      <c r="BM313" s="167"/>
      <c r="BN313" s="162" t="s">
        <v>336</v>
      </c>
      <c r="BO313" s="162" t="s">
        <v>336</v>
      </c>
      <c r="BP313" s="164"/>
      <c r="BQ313" s="162" t="s">
        <v>336</v>
      </c>
      <c r="BR313" s="162" t="s">
        <v>336</v>
      </c>
      <c r="BS313" s="164"/>
      <c r="BT313" s="162" t="s">
        <v>336</v>
      </c>
      <c r="BU313" s="162" t="s">
        <v>336</v>
      </c>
      <c r="BV313" s="164"/>
      <c r="BW313" s="162" t="s">
        <v>336</v>
      </c>
      <c r="BX313" s="162" t="s">
        <v>336</v>
      </c>
      <c r="BY313" s="164"/>
      <c r="BZ313" s="162" t="s">
        <v>336</v>
      </c>
      <c r="CA313" s="162" t="s">
        <v>336</v>
      </c>
      <c r="CB313" s="164"/>
      <c r="CC313" s="162" t="s">
        <v>336</v>
      </c>
      <c r="CD313" s="162" t="s">
        <v>336</v>
      </c>
      <c r="CE313" s="164"/>
      <c r="CF313" s="162" t="s">
        <v>336</v>
      </c>
      <c r="CG313" s="162" t="s">
        <v>336</v>
      </c>
      <c r="CH313" s="164"/>
      <c r="CI313" s="162" t="s">
        <v>336</v>
      </c>
      <c r="CJ313" s="162" t="s">
        <v>336</v>
      </c>
      <c r="CK313" s="164"/>
      <c r="CL313" s="162" t="s">
        <v>336</v>
      </c>
      <c r="CM313" s="162" t="s">
        <v>336</v>
      </c>
      <c r="CN313" s="164"/>
    </row>
    <row r="314" spans="1:160">
      <c r="A314" s="162" t="s">
        <v>326</v>
      </c>
      <c r="B314" s="163">
        <v>6085</v>
      </c>
      <c r="C314" s="162" t="s">
        <v>560</v>
      </c>
      <c r="D314" s="162" t="s">
        <v>327</v>
      </c>
      <c r="E314" s="162" t="s">
        <v>561</v>
      </c>
      <c r="F314" s="162" t="s">
        <v>562</v>
      </c>
      <c r="G314" s="162" t="s">
        <v>330</v>
      </c>
      <c r="H314" s="162" t="s">
        <v>350</v>
      </c>
      <c r="I314" s="163">
        <v>393</v>
      </c>
      <c r="J314" s="163">
        <v>3967</v>
      </c>
      <c r="K314" s="163">
        <v>10.0941475826972</v>
      </c>
      <c r="L314" s="162" t="s">
        <v>333</v>
      </c>
      <c r="M314" s="167"/>
      <c r="N314" s="167"/>
      <c r="O314" s="164"/>
      <c r="P314" s="164"/>
      <c r="Q314" s="164"/>
      <c r="R314" s="164"/>
      <c r="S314" s="164"/>
      <c r="T314" s="164"/>
      <c r="U314" s="164"/>
      <c r="V314" s="164"/>
      <c r="W314" s="164"/>
      <c r="X314" s="164"/>
      <c r="Y314" s="167"/>
      <c r="Z314" s="167"/>
      <c r="AA314" s="164"/>
      <c r="AB314" s="164"/>
      <c r="AC314" s="167"/>
      <c r="AD314" s="167"/>
      <c r="AE314" s="167"/>
      <c r="AF314" s="167"/>
      <c r="AG314" s="164"/>
      <c r="AH314" s="164"/>
      <c r="AI314" s="164"/>
      <c r="AJ314" s="164"/>
      <c r="AK314" s="275"/>
      <c r="AL314" s="167"/>
      <c r="AM314" s="167"/>
      <c r="AN314" s="167"/>
      <c r="AO314" s="164"/>
      <c r="AP314" s="164"/>
      <c r="AQ314" s="167"/>
      <c r="AR314" s="167"/>
      <c r="AS314" s="250"/>
      <c r="AT314" s="250"/>
      <c r="AU314" s="164"/>
      <c r="AV314" s="164"/>
      <c r="AW314" s="163">
        <v>0.31636356854335479</v>
      </c>
      <c r="AX314" s="163">
        <v>3.1934205506653646</v>
      </c>
      <c r="AY314" s="164"/>
      <c r="AZ314" s="164"/>
      <c r="BA314" s="164"/>
      <c r="BB314" s="164"/>
      <c r="BC314" s="163">
        <v>0.31636356854335479</v>
      </c>
      <c r="BD314" s="163">
        <v>3.1934205506653646</v>
      </c>
      <c r="BE314" s="162" t="s">
        <v>334</v>
      </c>
      <c r="BF314" s="162" t="s">
        <v>358</v>
      </c>
      <c r="BG314" s="166">
        <v>31413</v>
      </c>
      <c r="BH314" s="162" t="s">
        <v>345</v>
      </c>
      <c r="BI314" s="162" t="s">
        <v>363</v>
      </c>
      <c r="BJ314" s="166">
        <v>31444</v>
      </c>
      <c r="BK314" s="162" t="s">
        <v>336</v>
      </c>
      <c r="BL314" s="162" t="s">
        <v>336</v>
      </c>
      <c r="BM314" s="167"/>
      <c r="BN314" s="162" t="s">
        <v>336</v>
      </c>
      <c r="BO314" s="162" t="s">
        <v>336</v>
      </c>
      <c r="BP314" s="167"/>
      <c r="BQ314" s="162" t="s">
        <v>336</v>
      </c>
      <c r="BR314" s="162" t="s">
        <v>336</v>
      </c>
      <c r="BS314" s="167"/>
      <c r="BT314" s="162" t="s">
        <v>336</v>
      </c>
      <c r="BU314" s="162" t="s">
        <v>336</v>
      </c>
      <c r="BV314" s="167"/>
      <c r="BW314" s="162" t="s">
        <v>336</v>
      </c>
      <c r="BX314" s="162" t="s">
        <v>336</v>
      </c>
      <c r="BY314" s="164"/>
      <c r="BZ314" s="162" t="s">
        <v>336</v>
      </c>
      <c r="CA314" s="162" t="s">
        <v>336</v>
      </c>
      <c r="CB314" s="164"/>
      <c r="CC314" s="162" t="s">
        <v>336</v>
      </c>
      <c r="CD314" s="162" t="s">
        <v>336</v>
      </c>
      <c r="CE314" s="164"/>
      <c r="CF314" s="162" t="s">
        <v>336</v>
      </c>
      <c r="CG314" s="162" t="s">
        <v>336</v>
      </c>
      <c r="CH314" s="164"/>
      <c r="CI314" s="162" t="s">
        <v>336</v>
      </c>
      <c r="CJ314" s="162" t="s">
        <v>336</v>
      </c>
      <c r="CK314" s="164"/>
      <c r="CL314" s="162" t="s">
        <v>336</v>
      </c>
      <c r="CM314" s="162" t="s">
        <v>336</v>
      </c>
      <c r="CN314" s="164"/>
      <c r="CO314" s="164"/>
      <c r="CP314" s="164"/>
      <c r="CQ314" s="164"/>
      <c r="CR314" s="164"/>
      <c r="CS314" s="168"/>
      <c r="CT314" s="168"/>
      <c r="CU314" s="164"/>
      <c r="CV314" s="164"/>
      <c r="CW314" s="164"/>
      <c r="CX314" s="164"/>
      <c r="CY314" s="168"/>
      <c r="CZ314" s="168"/>
      <c r="DA314" s="164"/>
      <c r="DB314" s="164"/>
      <c r="DC314" s="164"/>
      <c r="DD314" s="164"/>
      <c r="DE314" s="168"/>
      <c r="DF314" s="168"/>
      <c r="DG314" s="164"/>
      <c r="DH314" s="164"/>
      <c r="DI314" s="164"/>
      <c r="DJ314" s="164"/>
      <c r="DK314" s="164"/>
      <c r="DL314" s="164"/>
      <c r="DM314" s="164"/>
      <c r="DN314" s="164"/>
      <c r="DO314" s="164"/>
      <c r="DP314" s="164"/>
      <c r="DQ314" s="164"/>
      <c r="DR314" s="164"/>
      <c r="DS314" s="164"/>
      <c r="DT314" s="164"/>
      <c r="DU314" s="169"/>
      <c r="DV314" s="169"/>
      <c r="DW314" s="164"/>
      <c r="DX314" s="169"/>
      <c r="DY314" s="169"/>
      <c r="DZ314" s="164"/>
      <c r="EA314" s="169"/>
      <c r="EB314" s="169"/>
      <c r="EC314" s="164"/>
      <c r="ED314" s="169"/>
      <c r="EE314" s="169"/>
      <c r="EF314" s="164"/>
      <c r="EG314" s="169"/>
      <c r="EH314" s="169"/>
      <c r="EI314" s="164"/>
      <c r="EJ314" s="169"/>
      <c r="EK314" s="169"/>
      <c r="EL314" s="164"/>
      <c r="EM314" s="169"/>
      <c r="EN314" s="169"/>
      <c r="EO314" s="164"/>
      <c r="EP314" s="169"/>
      <c r="EQ314" s="169"/>
      <c r="ER314" s="164"/>
      <c r="ES314" s="169"/>
      <c r="ET314" s="169"/>
      <c r="EU314" s="164"/>
      <c r="EV314" s="169"/>
      <c r="EW314" s="169"/>
      <c r="EX314" s="164"/>
      <c r="EY314" s="169"/>
      <c r="EZ314" s="169"/>
      <c r="FA314" s="164"/>
      <c r="FB314" s="169"/>
      <c r="FC314" s="169"/>
      <c r="FD314" s="164"/>
    </row>
    <row r="315" spans="1:160">
      <c r="A315" s="162" t="s">
        <v>326</v>
      </c>
      <c r="B315" s="163">
        <v>3136</v>
      </c>
      <c r="C315" s="162" t="s">
        <v>566</v>
      </c>
      <c r="D315" s="162" t="s">
        <v>399</v>
      </c>
      <c r="E315" s="162" t="s">
        <v>567</v>
      </c>
      <c r="F315" s="162" t="s">
        <v>329</v>
      </c>
      <c r="G315" s="162" t="s">
        <v>330</v>
      </c>
      <c r="H315" s="162" t="s">
        <v>350</v>
      </c>
      <c r="I315" s="163">
        <v>936</v>
      </c>
      <c r="J315" s="163">
        <v>8695</v>
      </c>
      <c r="K315" s="163">
        <v>9.2895299145299148</v>
      </c>
      <c r="L315" s="162" t="s">
        <v>332</v>
      </c>
      <c r="M315" s="167"/>
      <c r="N315" s="167"/>
      <c r="O315" s="164"/>
      <c r="P315" s="164"/>
      <c r="Q315" s="164"/>
      <c r="R315" s="164"/>
      <c r="S315" s="164"/>
      <c r="T315" s="164"/>
      <c r="U315" s="164"/>
      <c r="V315" s="164"/>
      <c r="W315" s="164"/>
      <c r="X315" s="164"/>
      <c r="Y315" s="167"/>
      <c r="Z315" s="167"/>
      <c r="AA315" s="164"/>
      <c r="AB315" s="164"/>
      <c r="AC315" s="167"/>
      <c r="AD315" s="167"/>
      <c r="AE315" s="167"/>
      <c r="AF315" s="167"/>
      <c r="AG315" s="164"/>
      <c r="AH315" s="164"/>
      <c r="AI315" s="164"/>
      <c r="AJ315" s="164"/>
      <c r="AK315" s="275"/>
      <c r="AL315" s="167"/>
      <c r="AM315" s="167"/>
      <c r="AN315" s="167"/>
      <c r="AO315" s="164"/>
      <c r="AP315" s="164"/>
      <c r="AQ315" s="167"/>
      <c r="AR315" s="167"/>
      <c r="AS315" s="250"/>
      <c r="AT315" s="250"/>
      <c r="AU315" s="164"/>
      <c r="AV315" s="164"/>
      <c r="AW315" s="167"/>
      <c r="AX315" s="167"/>
      <c r="AY315" s="164"/>
      <c r="AZ315" s="164"/>
      <c r="BA315" s="165">
        <v>0.39333333333333331</v>
      </c>
      <c r="BB315" s="165">
        <v>3.6538817663817662</v>
      </c>
      <c r="BC315" s="163">
        <v>0.39333333333333331</v>
      </c>
      <c r="BD315" s="163">
        <v>3.6538817663817662</v>
      </c>
      <c r="BE315" s="162" t="s">
        <v>342</v>
      </c>
      <c r="BF315" s="162" t="s">
        <v>343</v>
      </c>
      <c r="BG315" s="166">
        <v>37742</v>
      </c>
      <c r="BH315" s="162" t="s">
        <v>334</v>
      </c>
      <c r="BI315" s="162" t="s">
        <v>344</v>
      </c>
      <c r="BJ315" s="166">
        <v>27120</v>
      </c>
      <c r="BK315" s="162" t="s">
        <v>345</v>
      </c>
      <c r="BL315" s="162" t="s">
        <v>363</v>
      </c>
      <c r="BM315" s="166">
        <v>40118</v>
      </c>
      <c r="BN315" s="162" t="s">
        <v>336</v>
      </c>
      <c r="BO315" s="162" t="s">
        <v>336</v>
      </c>
      <c r="BP315" s="167"/>
      <c r="BQ315" s="162" t="s">
        <v>336</v>
      </c>
      <c r="BR315" s="162" t="s">
        <v>336</v>
      </c>
      <c r="BS315" s="167"/>
      <c r="BT315" s="162" t="s">
        <v>336</v>
      </c>
      <c r="BU315" s="162" t="s">
        <v>336</v>
      </c>
      <c r="BV315" s="167"/>
      <c r="BW315" s="162" t="s">
        <v>336</v>
      </c>
      <c r="BX315" s="162" t="s">
        <v>336</v>
      </c>
      <c r="BY315" s="164"/>
      <c r="BZ315" s="162" t="s">
        <v>336</v>
      </c>
      <c r="CA315" s="162" t="s">
        <v>336</v>
      </c>
      <c r="CB315" s="164"/>
      <c r="CC315" s="162" t="s">
        <v>336</v>
      </c>
      <c r="CD315" s="162" t="s">
        <v>336</v>
      </c>
      <c r="CE315" s="164"/>
      <c r="CF315" s="162" t="s">
        <v>336</v>
      </c>
      <c r="CG315" s="162" t="s">
        <v>336</v>
      </c>
      <c r="CH315" s="164"/>
      <c r="CI315" s="162" t="s">
        <v>336</v>
      </c>
      <c r="CJ315" s="162" t="s">
        <v>336</v>
      </c>
      <c r="CK315" s="164"/>
      <c r="CL315" s="162" t="s">
        <v>336</v>
      </c>
      <c r="CM315" s="162" t="s">
        <v>336</v>
      </c>
      <c r="CN315" s="164"/>
    </row>
    <row r="316" spans="1:160">
      <c r="A316" s="162" t="s">
        <v>326</v>
      </c>
      <c r="B316" s="163">
        <v>50039</v>
      </c>
      <c r="C316" s="162" t="s">
        <v>568</v>
      </c>
      <c r="D316" s="162" t="s">
        <v>399</v>
      </c>
      <c r="E316" s="162" t="s">
        <v>338</v>
      </c>
      <c r="F316" s="162" t="s">
        <v>338</v>
      </c>
      <c r="G316" s="162" t="s">
        <v>356</v>
      </c>
      <c r="H316" s="162" t="s">
        <v>356</v>
      </c>
      <c r="I316" s="163">
        <v>58</v>
      </c>
      <c r="J316" s="163">
        <v>825</v>
      </c>
      <c r="K316" s="163">
        <v>14.224137931034482</v>
      </c>
      <c r="L316" s="162" t="s">
        <v>422</v>
      </c>
      <c r="M316" s="167"/>
      <c r="N316" s="164"/>
      <c r="O316" s="164"/>
      <c r="P316" s="164"/>
      <c r="Q316" s="164"/>
      <c r="R316" s="164"/>
      <c r="S316" s="164"/>
      <c r="T316" s="164"/>
      <c r="U316" s="164"/>
      <c r="V316" s="164"/>
      <c r="W316" s="164"/>
      <c r="X316" s="164"/>
      <c r="Y316" s="167"/>
      <c r="Z316" s="167"/>
      <c r="AA316" s="164"/>
      <c r="AB316" s="164"/>
      <c r="AC316" s="167"/>
      <c r="AD316" s="167"/>
      <c r="AE316" s="167"/>
      <c r="AF316" s="167"/>
      <c r="AG316" s="164"/>
      <c r="AH316" s="164"/>
      <c r="AI316" s="164"/>
      <c r="AJ316" s="164"/>
      <c r="AK316" s="275"/>
      <c r="AL316" s="167"/>
      <c r="AM316" s="167"/>
      <c r="AN316" s="167"/>
      <c r="AO316" s="164"/>
      <c r="AP316" s="164"/>
      <c r="AQ316" s="167"/>
      <c r="AR316" s="167"/>
      <c r="AS316" s="250"/>
      <c r="AT316" s="250"/>
      <c r="AU316" s="164"/>
      <c r="AV316" s="164"/>
      <c r="AW316" s="163">
        <v>0.25912594783514392</v>
      </c>
      <c r="AX316" s="163">
        <v>3.685843223517133</v>
      </c>
      <c r="AY316" s="164"/>
      <c r="AZ316" s="164"/>
      <c r="BA316" s="167"/>
      <c r="BB316" s="167"/>
      <c r="BC316" s="163">
        <v>0.25912594783514392</v>
      </c>
      <c r="BD316" s="163">
        <v>3.685843223517133</v>
      </c>
      <c r="BE316" s="162" t="s">
        <v>334</v>
      </c>
      <c r="BF316" s="162" t="s">
        <v>375</v>
      </c>
      <c r="BG316" s="167"/>
      <c r="BH316" s="162" t="s">
        <v>336</v>
      </c>
      <c r="BI316" s="162" t="s">
        <v>336</v>
      </c>
      <c r="BJ316" s="167"/>
      <c r="BK316" s="162" t="s">
        <v>336</v>
      </c>
      <c r="BL316" s="162" t="s">
        <v>336</v>
      </c>
      <c r="BM316" s="167"/>
      <c r="BN316" s="162" t="s">
        <v>336</v>
      </c>
      <c r="BO316" s="162" t="s">
        <v>336</v>
      </c>
      <c r="BP316" s="164"/>
      <c r="BQ316" s="162" t="s">
        <v>336</v>
      </c>
      <c r="BR316" s="162" t="s">
        <v>336</v>
      </c>
      <c r="BS316" s="164"/>
      <c r="BT316" s="162" t="s">
        <v>336</v>
      </c>
      <c r="BU316" s="162" t="s">
        <v>336</v>
      </c>
      <c r="BV316" s="164"/>
      <c r="BW316" s="162" t="s">
        <v>336</v>
      </c>
      <c r="BX316" s="162" t="s">
        <v>336</v>
      </c>
      <c r="BY316" s="164"/>
      <c r="BZ316" s="162" t="s">
        <v>336</v>
      </c>
      <c r="CA316" s="162" t="s">
        <v>336</v>
      </c>
      <c r="CB316" s="164"/>
      <c r="CC316" s="162" t="s">
        <v>336</v>
      </c>
      <c r="CD316" s="162" t="s">
        <v>336</v>
      </c>
      <c r="CE316" s="164"/>
      <c r="CF316" s="162" t="s">
        <v>336</v>
      </c>
      <c r="CG316" s="162" t="s">
        <v>336</v>
      </c>
      <c r="CH316" s="164"/>
      <c r="CI316" s="162" t="s">
        <v>336</v>
      </c>
      <c r="CJ316" s="162" t="s">
        <v>336</v>
      </c>
      <c r="CK316" s="164"/>
      <c r="CL316" s="162" t="s">
        <v>336</v>
      </c>
      <c r="CM316" s="162" t="s">
        <v>336</v>
      </c>
      <c r="CN316" s="164"/>
      <c r="CS316" s="46"/>
      <c r="CT316" s="46"/>
      <c r="CY316" s="46"/>
      <c r="CZ316" s="46"/>
      <c r="DE316" s="46"/>
      <c r="DF316" s="46"/>
      <c r="DU316" s="46"/>
      <c r="DV316" s="46"/>
      <c r="DX316" s="46"/>
      <c r="DY316" s="46"/>
      <c r="EA316" s="46"/>
      <c r="EB316" s="46"/>
      <c r="ED316" s="46"/>
      <c r="EE316" s="46"/>
      <c r="EG316" s="46"/>
      <c r="EH316" s="46"/>
      <c r="EJ316" s="46"/>
      <c r="EK316" s="46"/>
      <c r="EM316" s="46"/>
      <c r="EN316" s="46"/>
      <c r="EP316" s="46"/>
      <c r="EQ316" s="46"/>
      <c r="ES316" s="46"/>
      <c r="ET316" s="46"/>
      <c r="EV316" s="46"/>
      <c r="EW316" s="46"/>
      <c r="EY316" s="46"/>
      <c r="EZ316" s="46"/>
      <c r="FB316" s="46"/>
      <c r="FC316" s="46"/>
    </row>
    <row r="317" spans="1:160">
      <c r="A317" s="162" t="s">
        <v>326</v>
      </c>
      <c r="B317" s="163">
        <v>3136</v>
      </c>
      <c r="C317" s="162" t="s">
        <v>566</v>
      </c>
      <c r="D317" s="162" t="s">
        <v>399</v>
      </c>
      <c r="E317" s="162" t="s">
        <v>571</v>
      </c>
      <c r="F317" s="162" t="s">
        <v>339</v>
      </c>
      <c r="G317" s="162" t="s">
        <v>330</v>
      </c>
      <c r="H317" s="162" t="s">
        <v>350</v>
      </c>
      <c r="I317" s="163">
        <v>936</v>
      </c>
      <c r="J317" s="163">
        <v>8695</v>
      </c>
      <c r="K317" s="163">
        <v>9.2895299145299148</v>
      </c>
      <c r="L317" s="162" t="s">
        <v>332</v>
      </c>
      <c r="M317" s="167"/>
      <c r="N317" s="167"/>
      <c r="O317" s="164"/>
      <c r="P317" s="164"/>
      <c r="Q317" s="164"/>
      <c r="R317" s="164"/>
      <c r="S317" s="164"/>
      <c r="T317" s="164"/>
      <c r="U317" s="164"/>
      <c r="V317" s="164"/>
      <c r="W317" s="164"/>
      <c r="X317" s="164"/>
      <c r="Y317" s="167"/>
      <c r="Z317" s="167"/>
      <c r="AA317" s="164"/>
      <c r="AB317" s="164"/>
      <c r="AC317" s="167"/>
      <c r="AD317" s="167"/>
      <c r="AE317" s="167"/>
      <c r="AF317" s="167"/>
      <c r="AG317" s="164"/>
      <c r="AH317" s="164"/>
      <c r="AI317" s="164"/>
      <c r="AJ317" s="164"/>
      <c r="AK317" s="275"/>
      <c r="AL317" s="167"/>
      <c r="AM317" s="167"/>
      <c r="AN317" s="167"/>
      <c r="AO317" s="167"/>
      <c r="AP317" s="167"/>
      <c r="AQ317" s="164"/>
      <c r="AR317" s="164"/>
      <c r="AS317" s="250"/>
      <c r="AT317" s="250"/>
      <c r="AU317" s="164"/>
      <c r="AV317" s="164"/>
      <c r="AW317" s="167"/>
      <c r="AX317" s="167"/>
      <c r="AY317" s="164"/>
      <c r="AZ317" s="164"/>
      <c r="BA317" s="165">
        <v>0.42016666666666663</v>
      </c>
      <c r="BB317" s="165">
        <v>3.9031508190883191</v>
      </c>
      <c r="BC317" s="163">
        <v>0.42016666666666663</v>
      </c>
      <c r="BD317" s="163">
        <v>3.9031508190883191</v>
      </c>
      <c r="BE317" s="162" t="s">
        <v>342</v>
      </c>
      <c r="BF317" s="162" t="s">
        <v>343</v>
      </c>
      <c r="BG317" s="166">
        <v>37742</v>
      </c>
      <c r="BH317" s="162" t="s">
        <v>334</v>
      </c>
      <c r="BI317" s="162" t="s">
        <v>344</v>
      </c>
      <c r="BJ317" s="166">
        <v>27120</v>
      </c>
      <c r="BK317" s="162" t="s">
        <v>345</v>
      </c>
      <c r="BL317" s="162" t="s">
        <v>363</v>
      </c>
      <c r="BM317" s="166">
        <v>40057</v>
      </c>
      <c r="BN317" s="162" t="s">
        <v>336</v>
      </c>
      <c r="BO317" s="162" t="s">
        <v>336</v>
      </c>
      <c r="BP317" s="167"/>
      <c r="BQ317" s="162" t="s">
        <v>336</v>
      </c>
      <c r="BR317" s="162" t="s">
        <v>336</v>
      </c>
      <c r="BS317" s="164"/>
      <c r="BT317" s="162" t="s">
        <v>336</v>
      </c>
      <c r="BU317" s="162" t="s">
        <v>336</v>
      </c>
      <c r="BV317" s="164"/>
      <c r="BW317" s="162" t="s">
        <v>336</v>
      </c>
      <c r="BX317" s="162" t="s">
        <v>336</v>
      </c>
      <c r="BY317" s="164"/>
      <c r="BZ317" s="162" t="s">
        <v>336</v>
      </c>
      <c r="CA317" s="162" t="s">
        <v>336</v>
      </c>
      <c r="CB317" s="164"/>
      <c r="CC317" s="162" t="s">
        <v>336</v>
      </c>
      <c r="CD317" s="162" t="s">
        <v>336</v>
      </c>
      <c r="CE317" s="164"/>
      <c r="CF317" s="162" t="s">
        <v>336</v>
      </c>
      <c r="CG317" s="162" t="s">
        <v>336</v>
      </c>
      <c r="CH317" s="164"/>
      <c r="CI317" s="162" t="s">
        <v>336</v>
      </c>
      <c r="CJ317" s="162" t="s">
        <v>336</v>
      </c>
      <c r="CK317" s="164"/>
      <c r="CL317" s="162" t="s">
        <v>336</v>
      </c>
      <c r="CM317" s="162" t="s">
        <v>336</v>
      </c>
      <c r="CN317" s="164"/>
    </row>
    <row r="318" spans="1:160">
      <c r="A318" s="162" t="s">
        <v>326</v>
      </c>
      <c r="B318" s="163">
        <v>10113</v>
      </c>
      <c r="C318" s="162" t="s">
        <v>573</v>
      </c>
      <c r="D318" s="162" t="s">
        <v>399</v>
      </c>
      <c r="E318" s="162" t="s">
        <v>194</v>
      </c>
      <c r="F318" s="162" t="s">
        <v>194</v>
      </c>
      <c r="G318" s="162" t="s">
        <v>356</v>
      </c>
      <c r="H318" s="162" t="s">
        <v>356</v>
      </c>
      <c r="I318" s="163">
        <v>44</v>
      </c>
      <c r="J318" s="163">
        <v>520</v>
      </c>
      <c r="K318" s="163">
        <v>11.818181818181818</v>
      </c>
      <c r="L318" s="162" t="s">
        <v>422</v>
      </c>
      <c r="M318" s="167"/>
      <c r="N318" s="167"/>
      <c r="O318" s="164"/>
      <c r="P318" s="164"/>
      <c r="Q318" s="164"/>
      <c r="R318" s="164"/>
      <c r="S318" s="164"/>
      <c r="T318" s="164"/>
      <c r="U318" s="164"/>
      <c r="V318" s="164"/>
      <c r="W318" s="164"/>
      <c r="X318" s="164"/>
      <c r="Y318" s="167"/>
      <c r="Z318" s="167"/>
      <c r="AA318" s="164"/>
      <c r="AB318" s="164"/>
      <c r="AC318" s="167"/>
      <c r="AD318" s="167"/>
      <c r="AE318" s="167"/>
      <c r="AF318" s="167"/>
      <c r="AG318" s="164"/>
      <c r="AH318" s="164"/>
      <c r="AI318" s="164"/>
      <c r="AJ318" s="164"/>
      <c r="AK318" s="275"/>
      <c r="AL318" s="167"/>
      <c r="AM318" s="167"/>
      <c r="AN318" s="167"/>
      <c r="AO318" s="167"/>
      <c r="AP318" s="167"/>
      <c r="AQ318" s="164"/>
      <c r="AR318" s="164"/>
      <c r="AS318" s="250"/>
      <c r="AT318" s="250"/>
      <c r="AU318" s="164"/>
      <c r="AV318" s="164"/>
      <c r="AW318" s="163">
        <v>0.34643133768651119</v>
      </c>
      <c r="AX318" s="163">
        <v>4.0941885362951327</v>
      </c>
      <c r="AY318" s="164"/>
      <c r="AZ318" s="164"/>
      <c r="BA318" s="164"/>
      <c r="BB318" s="164"/>
      <c r="BC318" s="163">
        <v>0.34643133768651119</v>
      </c>
      <c r="BD318" s="163">
        <v>4.0941885362951327</v>
      </c>
      <c r="BE318" s="162" t="s">
        <v>334</v>
      </c>
      <c r="BF318" s="162" t="s">
        <v>362</v>
      </c>
      <c r="BG318" s="167"/>
      <c r="BH318" s="162" t="s">
        <v>336</v>
      </c>
      <c r="BI318" s="162" t="s">
        <v>336</v>
      </c>
      <c r="BJ318" s="167"/>
      <c r="BK318" s="162" t="s">
        <v>336</v>
      </c>
      <c r="BL318" s="162" t="s">
        <v>336</v>
      </c>
      <c r="BM318" s="167"/>
      <c r="BN318" s="162" t="s">
        <v>336</v>
      </c>
      <c r="BO318" s="162" t="s">
        <v>336</v>
      </c>
      <c r="BP318" s="167"/>
      <c r="BQ318" s="162" t="s">
        <v>336</v>
      </c>
      <c r="BR318" s="162" t="s">
        <v>336</v>
      </c>
      <c r="BS318" s="164"/>
      <c r="BT318" s="162" t="s">
        <v>336</v>
      </c>
      <c r="BU318" s="162" t="s">
        <v>336</v>
      </c>
      <c r="BV318" s="164"/>
      <c r="BW318" s="162" t="s">
        <v>336</v>
      </c>
      <c r="BX318" s="162" t="s">
        <v>336</v>
      </c>
      <c r="BY318" s="164"/>
      <c r="BZ318" s="162" t="s">
        <v>336</v>
      </c>
      <c r="CA318" s="162" t="s">
        <v>336</v>
      </c>
      <c r="CB318" s="164"/>
      <c r="CC318" s="162" t="s">
        <v>336</v>
      </c>
      <c r="CD318" s="162" t="s">
        <v>336</v>
      </c>
      <c r="CE318" s="164"/>
      <c r="CF318" s="162" t="s">
        <v>336</v>
      </c>
      <c r="CG318" s="162" t="s">
        <v>336</v>
      </c>
      <c r="CH318" s="164"/>
      <c r="CI318" s="162" t="s">
        <v>336</v>
      </c>
      <c r="CJ318" s="162" t="s">
        <v>336</v>
      </c>
      <c r="CK318" s="164"/>
      <c r="CL318" s="162" t="s">
        <v>336</v>
      </c>
      <c r="CM318" s="162" t="s">
        <v>336</v>
      </c>
      <c r="CN318" s="164"/>
      <c r="DW318" s="46"/>
    </row>
    <row r="319" spans="1:160">
      <c r="A319" s="162" t="s">
        <v>326</v>
      </c>
      <c r="B319" s="163">
        <v>10113</v>
      </c>
      <c r="C319" s="162" t="s">
        <v>573</v>
      </c>
      <c r="D319" s="162" t="s">
        <v>399</v>
      </c>
      <c r="E319" s="162" t="s">
        <v>195</v>
      </c>
      <c r="F319" s="162" t="s">
        <v>195</v>
      </c>
      <c r="G319" s="162" t="s">
        <v>356</v>
      </c>
      <c r="H319" s="162" t="s">
        <v>356</v>
      </c>
      <c r="I319" s="163">
        <v>44</v>
      </c>
      <c r="J319" s="163">
        <v>520</v>
      </c>
      <c r="K319" s="163">
        <v>11.818181818181818</v>
      </c>
      <c r="L319" s="162" t="s">
        <v>422</v>
      </c>
      <c r="M319" s="164"/>
      <c r="N319" s="164"/>
      <c r="O319" s="164"/>
      <c r="P319" s="164"/>
      <c r="Q319" s="164"/>
      <c r="R319" s="164"/>
      <c r="S319" s="164"/>
      <c r="T319" s="164"/>
      <c r="U319" s="164"/>
      <c r="V319" s="164"/>
      <c r="W319" s="164"/>
      <c r="X319" s="164"/>
      <c r="Y319" s="167"/>
      <c r="Z319" s="167"/>
      <c r="AA319" s="164"/>
      <c r="AB319" s="164"/>
      <c r="AC319" s="167"/>
      <c r="AD319" s="167"/>
      <c r="AE319" s="167"/>
      <c r="AF319" s="167"/>
      <c r="AG319" s="164"/>
      <c r="AH319" s="164"/>
      <c r="AI319" s="167"/>
      <c r="AJ319" s="167"/>
      <c r="AK319" s="275"/>
      <c r="AL319" s="167"/>
      <c r="AM319" s="167"/>
      <c r="AN319" s="167"/>
      <c r="AO319" s="164"/>
      <c r="AP319" s="164"/>
      <c r="AQ319" s="167"/>
      <c r="AR319" s="167"/>
      <c r="AS319" s="250"/>
      <c r="AT319" s="250"/>
      <c r="AU319" s="164"/>
      <c r="AV319" s="164"/>
      <c r="AW319" s="163">
        <v>0.34643133768651119</v>
      </c>
      <c r="AX319" s="163">
        <v>4.0941885362951327</v>
      </c>
      <c r="AY319" s="164"/>
      <c r="AZ319" s="164"/>
      <c r="BA319" s="167"/>
      <c r="BB319" s="167"/>
      <c r="BC319" s="163">
        <v>0.34643133768651119</v>
      </c>
      <c r="BD319" s="163">
        <v>4.0941885362951327</v>
      </c>
      <c r="BE319" s="162" t="s">
        <v>334</v>
      </c>
      <c r="BF319" s="162" t="s">
        <v>362</v>
      </c>
      <c r="BG319" s="167"/>
      <c r="BH319" s="162" t="s">
        <v>336</v>
      </c>
      <c r="BI319" s="162" t="s">
        <v>336</v>
      </c>
      <c r="BJ319" s="167"/>
      <c r="BK319" s="162" t="s">
        <v>336</v>
      </c>
      <c r="BL319" s="162" t="s">
        <v>336</v>
      </c>
      <c r="BM319" s="167"/>
      <c r="BN319" s="162" t="s">
        <v>336</v>
      </c>
      <c r="BO319" s="162" t="s">
        <v>336</v>
      </c>
      <c r="BP319" s="167"/>
      <c r="BQ319" s="162" t="s">
        <v>336</v>
      </c>
      <c r="BR319" s="162" t="s">
        <v>336</v>
      </c>
      <c r="BS319" s="164"/>
      <c r="BT319" s="162" t="s">
        <v>336</v>
      </c>
      <c r="BU319" s="162" t="s">
        <v>336</v>
      </c>
      <c r="BV319" s="164"/>
      <c r="BW319" s="162" t="s">
        <v>336</v>
      </c>
      <c r="BX319" s="162" t="s">
        <v>336</v>
      </c>
      <c r="BY319" s="164"/>
      <c r="BZ319" s="162" t="s">
        <v>336</v>
      </c>
      <c r="CA319" s="162" t="s">
        <v>336</v>
      </c>
      <c r="CB319" s="164"/>
      <c r="CC319" s="162" t="s">
        <v>336</v>
      </c>
      <c r="CD319" s="162" t="s">
        <v>336</v>
      </c>
      <c r="CE319" s="164"/>
      <c r="CF319" s="162" t="s">
        <v>336</v>
      </c>
      <c r="CG319" s="162" t="s">
        <v>336</v>
      </c>
      <c r="CH319" s="164"/>
      <c r="CI319" s="162" t="s">
        <v>336</v>
      </c>
      <c r="CJ319" s="162" t="s">
        <v>336</v>
      </c>
      <c r="CK319" s="164"/>
      <c r="CL319" s="162" t="s">
        <v>336</v>
      </c>
      <c r="CM319" s="162" t="s">
        <v>336</v>
      </c>
      <c r="CN319" s="164"/>
    </row>
    <row r="320" spans="1:160">
      <c r="A320" s="162" t="s">
        <v>326</v>
      </c>
      <c r="B320" s="163">
        <v>10641</v>
      </c>
      <c r="C320" s="162" t="s">
        <v>574</v>
      </c>
      <c r="D320" s="162" t="s">
        <v>399</v>
      </c>
      <c r="E320" s="162" t="s">
        <v>338</v>
      </c>
      <c r="F320" s="162" t="s">
        <v>575</v>
      </c>
      <c r="G320" s="162" t="s">
        <v>356</v>
      </c>
      <c r="H320" s="162" t="s">
        <v>356</v>
      </c>
      <c r="I320" s="163">
        <v>49</v>
      </c>
      <c r="J320" s="163">
        <v>560</v>
      </c>
      <c r="K320" s="163">
        <v>11.428571428571429</v>
      </c>
      <c r="L320" s="162" t="s">
        <v>576</v>
      </c>
      <c r="M320" s="165">
        <v>7.4790443094851305E-2</v>
      </c>
      <c r="N320" s="165">
        <v>1.678971959310285E-2</v>
      </c>
      <c r="O320" s="164"/>
      <c r="P320" s="164"/>
      <c r="Q320" s="164"/>
      <c r="R320" s="164"/>
      <c r="S320" s="164"/>
      <c r="T320" s="164"/>
      <c r="U320" s="164"/>
      <c r="V320" s="164"/>
      <c r="W320" s="164"/>
      <c r="X320" s="164"/>
      <c r="Y320" s="167"/>
      <c r="Z320" s="167"/>
      <c r="AA320" s="164"/>
      <c r="AB320" s="164"/>
      <c r="AC320" s="167"/>
      <c r="AD320" s="167"/>
      <c r="AE320" s="167"/>
      <c r="AF320" s="167"/>
      <c r="AG320" s="164"/>
      <c r="AH320" s="164"/>
      <c r="AI320" s="167"/>
      <c r="AJ320" s="167"/>
      <c r="AK320" s="275"/>
      <c r="AL320" s="167"/>
      <c r="AM320" s="167"/>
      <c r="AN320" s="167"/>
      <c r="AO320" s="164"/>
      <c r="AP320" s="164"/>
      <c r="AQ320" s="167"/>
      <c r="AR320" s="167"/>
      <c r="AS320" s="250"/>
      <c r="AT320" s="250"/>
      <c r="AU320" s="164"/>
      <c r="AV320" s="164"/>
      <c r="AW320" s="163">
        <v>0.37532674624343593</v>
      </c>
      <c r="AX320" s="163">
        <v>4.2894485284964103</v>
      </c>
      <c r="AY320" s="164"/>
      <c r="AZ320" s="164"/>
      <c r="BA320" s="167"/>
      <c r="BB320" s="167"/>
      <c r="BC320" s="163">
        <v>0.37532674624343593</v>
      </c>
      <c r="BD320" s="163">
        <v>4.2894485284964103</v>
      </c>
      <c r="BE320" s="162" t="s">
        <v>342</v>
      </c>
      <c r="BF320" s="162" t="s">
        <v>357</v>
      </c>
      <c r="BG320" s="167"/>
      <c r="BH320" s="162" t="s">
        <v>334</v>
      </c>
      <c r="BI320" s="162" t="s">
        <v>375</v>
      </c>
      <c r="BJ320" s="167"/>
      <c r="BK320" s="162" t="s">
        <v>336</v>
      </c>
      <c r="BL320" s="162" t="s">
        <v>336</v>
      </c>
      <c r="BM320" s="167"/>
      <c r="BN320" s="162" t="s">
        <v>336</v>
      </c>
      <c r="BO320" s="162" t="s">
        <v>336</v>
      </c>
      <c r="BP320" s="167"/>
      <c r="BQ320" s="162" t="s">
        <v>336</v>
      </c>
      <c r="BR320" s="162" t="s">
        <v>336</v>
      </c>
      <c r="BS320" s="164"/>
      <c r="BT320" s="162" t="s">
        <v>336</v>
      </c>
      <c r="BU320" s="162" t="s">
        <v>336</v>
      </c>
      <c r="BV320" s="164"/>
      <c r="BW320" s="162" t="s">
        <v>336</v>
      </c>
      <c r="BX320" s="162" t="s">
        <v>336</v>
      </c>
      <c r="BY320" s="164"/>
      <c r="BZ320" s="162" t="s">
        <v>336</v>
      </c>
      <c r="CA320" s="162" t="s">
        <v>336</v>
      </c>
      <c r="CB320" s="164"/>
      <c r="CC320" s="162" t="s">
        <v>336</v>
      </c>
      <c r="CD320" s="162" t="s">
        <v>336</v>
      </c>
      <c r="CE320" s="164"/>
      <c r="CF320" s="162" t="s">
        <v>336</v>
      </c>
      <c r="CG320" s="162" t="s">
        <v>336</v>
      </c>
      <c r="CH320" s="164"/>
      <c r="CI320" s="162" t="s">
        <v>336</v>
      </c>
      <c r="CJ320" s="162" t="s">
        <v>336</v>
      </c>
      <c r="CK320" s="164"/>
      <c r="CL320" s="162" t="s">
        <v>336</v>
      </c>
      <c r="CM320" s="162" t="s">
        <v>336</v>
      </c>
      <c r="CN320" s="164"/>
    </row>
    <row r="321" spans="1:160">
      <c r="A321" s="162" t="s">
        <v>326</v>
      </c>
      <c r="B321" s="163">
        <v>891</v>
      </c>
      <c r="C321" s="162" t="s">
        <v>580</v>
      </c>
      <c r="D321" s="162" t="s">
        <v>337</v>
      </c>
      <c r="E321" s="162" t="s">
        <v>581</v>
      </c>
      <c r="F321" s="162" t="s">
        <v>581</v>
      </c>
      <c r="G321" s="162" t="s">
        <v>330</v>
      </c>
      <c r="H321" s="162" t="s">
        <v>361</v>
      </c>
      <c r="I321" s="163">
        <v>481</v>
      </c>
      <c r="J321" s="163">
        <v>5030</v>
      </c>
      <c r="K321" s="163">
        <v>10.457380457380458</v>
      </c>
      <c r="L321" s="162" t="s">
        <v>333</v>
      </c>
      <c r="M321" s="163">
        <v>9.2570980703007442E-4</v>
      </c>
      <c r="N321" s="163">
        <v>5.806087195217205E-3</v>
      </c>
      <c r="O321" s="164"/>
      <c r="P321" s="164"/>
      <c r="Q321" s="164"/>
      <c r="R321" s="164"/>
      <c r="S321" s="164"/>
      <c r="T321" s="164"/>
      <c r="U321" s="164"/>
      <c r="V321" s="164"/>
      <c r="W321" s="164"/>
      <c r="X321" s="164"/>
      <c r="Y321" s="167"/>
      <c r="Z321" s="167"/>
      <c r="AA321" s="164"/>
      <c r="AB321" s="164"/>
      <c r="AC321" s="167"/>
      <c r="AD321" s="167"/>
      <c r="AE321" s="167"/>
      <c r="AF321" s="167"/>
      <c r="AG321" s="164"/>
      <c r="AH321" s="164"/>
      <c r="AI321" s="167"/>
      <c r="AJ321" s="167"/>
      <c r="AK321" s="275"/>
      <c r="AL321" s="167"/>
      <c r="AM321" s="167"/>
      <c r="AN321" s="167"/>
      <c r="AO321" s="164"/>
      <c r="AP321" s="164"/>
      <c r="AQ321" s="164"/>
      <c r="AR321" s="164"/>
      <c r="AS321" s="250"/>
      <c r="AT321" s="250"/>
      <c r="AU321" s="165">
        <v>0.43072413793103448</v>
      </c>
      <c r="AV321" s="165">
        <v>4.5042461825220448</v>
      </c>
      <c r="AW321" s="164"/>
      <c r="AX321" s="164"/>
      <c r="AY321" s="164"/>
      <c r="AZ321" s="164"/>
      <c r="BA321" s="164"/>
      <c r="BB321" s="164"/>
      <c r="BC321" s="165">
        <v>0.43072413793103448</v>
      </c>
      <c r="BD321" s="165">
        <v>4.5042461825220448</v>
      </c>
      <c r="BE321" s="162" t="s">
        <v>334</v>
      </c>
      <c r="BF321" s="162" t="s">
        <v>557</v>
      </c>
      <c r="BG321" s="166">
        <v>28581</v>
      </c>
      <c r="BH321" s="162" t="s">
        <v>342</v>
      </c>
      <c r="BI321" s="162" t="s">
        <v>343</v>
      </c>
      <c r="BJ321" s="166">
        <v>37834</v>
      </c>
      <c r="BK321" s="162" t="s">
        <v>364</v>
      </c>
      <c r="BL321" s="162" t="s">
        <v>370</v>
      </c>
      <c r="BM321" s="172">
        <v>39995</v>
      </c>
      <c r="BN321" s="162" t="s">
        <v>345</v>
      </c>
      <c r="BO321" s="162" t="s">
        <v>352</v>
      </c>
      <c r="BP321" s="164"/>
      <c r="BQ321" s="162" t="s">
        <v>334</v>
      </c>
      <c r="BR321" s="162" t="s">
        <v>375</v>
      </c>
      <c r="BS321" s="172">
        <v>39965</v>
      </c>
      <c r="BT321" s="162" t="s">
        <v>336</v>
      </c>
      <c r="BU321" s="162" t="s">
        <v>336</v>
      </c>
      <c r="BV321" s="164"/>
      <c r="BW321" s="162" t="s">
        <v>336</v>
      </c>
      <c r="BX321" s="162" t="s">
        <v>336</v>
      </c>
      <c r="BY321" s="164"/>
      <c r="BZ321" s="162" t="s">
        <v>336</v>
      </c>
      <c r="CA321" s="162" t="s">
        <v>336</v>
      </c>
      <c r="CB321" s="164"/>
      <c r="CC321" s="162" t="s">
        <v>336</v>
      </c>
      <c r="CD321" s="162" t="s">
        <v>336</v>
      </c>
      <c r="CE321" s="164"/>
      <c r="CF321" s="162" t="s">
        <v>336</v>
      </c>
      <c r="CG321" s="162" t="s">
        <v>336</v>
      </c>
      <c r="CH321" s="164"/>
      <c r="CI321" s="162" t="s">
        <v>336</v>
      </c>
      <c r="CJ321" s="162" t="s">
        <v>336</v>
      </c>
      <c r="CK321" s="164"/>
      <c r="CL321" s="162" t="s">
        <v>336</v>
      </c>
      <c r="CM321" s="162" t="s">
        <v>336</v>
      </c>
      <c r="CN321" s="164"/>
    </row>
    <row r="322" spans="1:160">
      <c r="A322" s="162" t="s">
        <v>326</v>
      </c>
      <c r="B322" s="163">
        <v>884</v>
      </c>
      <c r="C322" s="162" t="s">
        <v>582</v>
      </c>
      <c r="D322" s="162" t="s">
        <v>337</v>
      </c>
      <c r="E322" s="162" t="s">
        <v>583</v>
      </c>
      <c r="F322" s="162" t="s">
        <v>386</v>
      </c>
      <c r="G322" s="162" t="s">
        <v>330</v>
      </c>
      <c r="H322" s="162" t="s">
        <v>350</v>
      </c>
      <c r="I322" s="163">
        <v>542</v>
      </c>
      <c r="J322" s="163">
        <v>5254.5300000000007</v>
      </c>
      <c r="K322" s="163">
        <v>9.6947047970479723</v>
      </c>
      <c r="L322" s="162" t="s">
        <v>341</v>
      </c>
      <c r="M322" s="167"/>
      <c r="N322" s="167"/>
      <c r="O322" s="164"/>
      <c r="P322" s="164"/>
      <c r="Q322" s="164"/>
      <c r="R322" s="164"/>
      <c r="S322" s="164"/>
      <c r="T322" s="164"/>
      <c r="U322" s="164"/>
      <c r="V322" s="164"/>
      <c r="W322" s="164"/>
      <c r="X322" s="164"/>
      <c r="Y322" s="167"/>
      <c r="Z322" s="167"/>
      <c r="AA322" s="164"/>
      <c r="AB322" s="164"/>
      <c r="AC322" s="167"/>
      <c r="AD322" s="167"/>
      <c r="AE322" s="167"/>
      <c r="AF322" s="167"/>
      <c r="AG322" s="164"/>
      <c r="AH322" s="164"/>
      <c r="AI322" s="164"/>
      <c r="AJ322" s="164"/>
      <c r="AK322" s="275"/>
      <c r="AL322" s="167"/>
      <c r="AM322" s="167"/>
      <c r="AN322" s="167"/>
      <c r="AO322" s="164"/>
      <c r="AP322" s="164"/>
      <c r="AQ322" s="164"/>
      <c r="AR322" s="164"/>
      <c r="AS322" s="250"/>
      <c r="AT322" s="250"/>
      <c r="AU322" s="165">
        <v>0.47749999999999992</v>
      </c>
      <c r="AV322" s="165">
        <v>4.6292215405904065</v>
      </c>
      <c r="AW322" s="167"/>
      <c r="AX322" s="167"/>
      <c r="AY322" s="164"/>
      <c r="AZ322" s="164"/>
      <c r="BA322" s="164"/>
      <c r="BB322" s="164"/>
      <c r="BC322" s="163">
        <v>0.47749999999999992</v>
      </c>
      <c r="BD322" s="163">
        <v>4.6292215405904065</v>
      </c>
      <c r="BE322" s="162" t="s">
        <v>364</v>
      </c>
      <c r="BF322" s="162" t="s">
        <v>370</v>
      </c>
      <c r="BG322" s="166">
        <v>39995</v>
      </c>
      <c r="BH322" s="162" t="s">
        <v>334</v>
      </c>
      <c r="BI322" s="162" t="s">
        <v>358</v>
      </c>
      <c r="BJ322" s="166">
        <v>23163</v>
      </c>
      <c r="BK322" s="162" t="s">
        <v>336</v>
      </c>
      <c r="BL322" s="162" t="s">
        <v>336</v>
      </c>
      <c r="BM322" s="167"/>
      <c r="BN322" s="162" t="s">
        <v>336</v>
      </c>
      <c r="BO322" s="162" t="s">
        <v>336</v>
      </c>
      <c r="BP322" s="167"/>
      <c r="BQ322" s="162" t="s">
        <v>336</v>
      </c>
      <c r="BR322" s="162" t="s">
        <v>336</v>
      </c>
      <c r="BS322" s="164"/>
      <c r="BT322" s="162" t="s">
        <v>336</v>
      </c>
      <c r="BU322" s="162" t="s">
        <v>336</v>
      </c>
      <c r="BV322" s="164"/>
      <c r="BW322" s="162" t="s">
        <v>336</v>
      </c>
      <c r="BX322" s="162" t="s">
        <v>336</v>
      </c>
      <c r="BY322" s="164"/>
      <c r="BZ322" s="162" t="s">
        <v>336</v>
      </c>
      <c r="CA322" s="162" t="s">
        <v>336</v>
      </c>
      <c r="CB322" s="164"/>
      <c r="CC322" s="162" t="s">
        <v>336</v>
      </c>
      <c r="CD322" s="162" t="s">
        <v>336</v>
      </c>
      <c r="CE322" s="164"/>
      <c r="CF322" s="162" t="s">
        <v>336</v>
      </c>
      <c r="CG322" s="162" t="s">
        <v>336</v>
      </c>
      <c r="CH322" s="164"/>
      <c r="CI322" s="162" t="s">
        <v>336</v>
      </c>
      <c r="CJ322" s="162" t="s">
        <v>336</v>
      </c>
      <c r="CK322" s="164"/>
      <c r="CL322" s="162" t="s">
        <v>336</v>
      </c>
      <c r="CM322" s="162" t="s">
        <v>336</v>
      </c>
      <c r="CN322" s="164"/>
    </row>
    <row r="323" spans="1:160">
      <c r="A323" s="162" t="s">
        <v>326</v>
      </c>
      <c r="B323" s="163">
        <v>10641</v>
      </c>
      <c r="C323" s="162" t="s">
        <v>574</v>
      </c>
      <c r="D323" s="162" t="s">
        <v>399</v>
      </c>
      <c r="E323" s="162" t="s">
        <v>434</v>
      </c>
      <c r="F323" s="162" t="s">
        <v>594</v>
      </c>
      <c r="G323" s="162" t="s">
        <v>356</v>
      </c>
      <c r="H323" s="162" t="s">
        <v>356</v>
      </c>
      <c r="I323" s="163">
        <v>49</v>
      </c>
      <c r="J323" s="163">
        <v>560</v>
      </c>
      <c r="K323" s="163">
        <v>11.428571428571429</v>
      </c>
      <c r="L323" s="162" t="s">
        <v>576</v>
      </c>
      <c r="M323" s="163">
        <v>0.11887901297973344</v>
      </c>
      <c r="N323" s="163">
        <v>1.8212216536441346E-2</v>
      </c>
      <c r="O323" s="164"/>
      <c r="P323" s="164"/>
      <c r="Q323" s="164"/>
      <c r="R323" s="164"/>
      <c r="S323" s="164"/>
      <c r="T323" s="164"/>
      <c r="U323" s="164"/>
      <c r="V323" s="164"/>
      <c r="W323" s="164"/>
      <c r="X323" s="164"/>
      <c r="Y323" s="167"/>
      <c r="Z323" s="167"/>
      <c r="AA323" s="164"/>
      <c r="AB323" s="164"/>
      <c r="AC323" s="167"/>
      <c r="AD323" s="167"/>
      <c r="AE323" s="167"/>
      <c r="AF323" s="167"/>
      <c r="AG323" s="164"/>
      <c r="AH323" s="164"/>
      <c r="AI323" s="164"/>
      <c r="AJ323" s="164"/>
      <c r="AK323" s="275"/>
      <c r="AL323" s="167"/>
      <c r="AM323" s="167"/>
      <c r="AN323" s="167"/>
      <c r="AO323" s="164"/>
      <c r="AP323" s="164"/>
      <c r="AQ323" s="164"/>
      <c r="AR323" s="164"/>
      <c r="AS323" s="250"/>
      <c r="AT323" s="250"/>
      <c r="AU323" s="164"/>
      <c r="AV323" s="164"/>
      <c r="AW323" s="163">
        <v>0.44677576216328202</v>
      </c>
      <c r="AX323" s="163">
        <v>5.1060087104375089</v>
      </c>
      <c r="AY323" s="164"/>
      <c r="AZ323" s="164"/>
      <c r="BA323" s="164"/>
      <c r="BB323" s="164"/>
      <c r="BC323" s="163">
        <v>0.44677576216328202</v>
      </c>
      <c r="BD323" s="163">
        <v>5.1060087104375089</v>
      </c>
      <c r="BE323" s="162" t="s">
        <v>342</v>
      </c>
      <c r="BF323" s="162" t="s">
        <v>357</v>
      </c>
      <c r="BG323" s="167"/>
      <c r="BH323" s="162" t="s">
        <v>334</v>
      </c>
      <c r="BI323" s="162" t="s">
        <v>375</v>
      </c>
      <c r="BJ323" s="167"/>
      <c r="BK323" s="162" t="s">
        <v>336</v>
      </c>
      <c r="BL323" s="162" t="s">
        <v>336</v>
      </c>
      <c r="BM323" s="167"/>
      <c r="BN323" s="162" t="s">
        <v>336</v>
      </c>
      <c r="BO323" s="162" t="s">
        <v>336</v>
      </c>
      <c r="BP323" s="167"/>
      <c r="BQ323" s="162" t="s">
        <v>336</v>
      </c>
      <c r="BR323" s="162" t="s">
        <v>336</v>
      </c>
      <c r="BS323" s="164"/>
      <c r="BT323" s="162" t="s">
        <v>336</v>
      </c>
      <c r="BU323" s="162" t="s">
        <v>336</v>
      </c>
      <c r="BV323" s="164"/>
      <c r="BW323" s="162" t="s">
        <v>336</v>
      </c>
      <c r="BX323" s="162" t="s">
        <v>336</v>
      </c>
      <c r="BY323" s="164"/>
      <c r="BZ323" s="162" t="s">
        <v>336</v>
      </c>
      <c r="CA323" s="162" t="s">
        <v>336</v>
      </c>
      <c r="CB323" s="164"/>
      <c r="CC323" s="162" t="s">
        <v>336</v>
      </c>
      <c r="CD323" s="162" t="s">
        <v>336</v>
      </c>
      <c r="CE323" s="164"/>
      <c r="CF323" s="162" t="s">
        <v>336</v>
      </c>
      <c r="CG323" s="162" t="s">
        <v>336</v>
      </c>
      <c r="CH323" s="164"/>
      <c r="CI323" s="162" t="s">
        <v>336</v>
      </c>
      <c r="CJ323" s="162" t="s">
        <v>336</v>
      </c>
      <c r="CK323" s="164"/>
      <c r="CL323" s="162" t="s">
        <v>336</v>
      </c>
      <c r="CM323" s="162" t="s">
        <v>336</v>
      </c>
      <c r="CN323" s="164"/>
    </row>
    <row r="324" spans="1:160">
      <c r="A324" s="162" t="s">
        <v>326</v>
      </c>
      <c r="B324" s="163">
        <v>2963</v>
      </c>
      <c r="C324" s="162" t="s">
        <v>595</v>
      </c>
      <c r="D324" s="162" t="s">
        <v>588</v>
      </c>
      <c r="E324" s="162" t="s">
        <v>596</v>
      </c>
      <c r="F324" s="162" t="s">
        <v>597</v>
      </c>
      <c r="G324" s="162" t="s">
        <v>330</v>
      </c>
      <c r="H324" s="162" t="s">
        <v>350</v>
      </c>
      <c r="I324" s="163">
        <v>490</v>
      </c>
      <c r="J324" s="163">
        <v>4775</v>
      </c>
      <c r="K324" s="163">
        <v>9.7448979591836729</v>
      </c>
      <c r="L324" s="162" t="s">
        <v>341</v>
      </c>
      <c r="M324" s="167"/>
      <c r="N324" s="167"/>
      <c r="O324" s="164"/>
      <c r="P324" s="164"/>
      <c r="Q324" s="164"/>
      <c r="R324" s="164"/>
      <c r="S324" s="164"/>
      <c r="T324" s="164"/>
      <c r="U324" s="164"/>
      <c r="V324" s="164"/>
      <c r="W324" s="164"/>
      <c r="X324" s="164"/>
      <c r="Y324" s="167"/>
      <c r="Z324" s="167"/>
      <c r="AA324" s="164"/>
      <c r="AB324" s="164"/>
      <c r="AC324" s="167"/>
      <c r="AD324" s="167"/>
      <c r="AE324" s="167"/>
      <c r="AF324" s="167"/>
      <c r="AG324" s="164"/>
      <c r="AH324" s="164"/>
      <c r="AI324" s="164"/>
      <c r="AJ324" s="164"/>
      <c r="AK324" s="275"/>
      <c r="AL324" s="167"/>
      <c r="AM324" s="167"/>
      <c r="AN324" s="167"/>
      <c r="AO324" s="164"/>
      <c r="AP324" s="164"/>
      <c r="AQ324" s="164"/>
      <c r="AR324" s="164"/>
      <c r="AS324" s="250"/>
      <c r="AT324" s="250"/>
      <c r="AU324" s="163">
        <v>0.52496153846153837</v>
      </c>
      <c r="AV324" s="163">
        <v>5.1156966248037667</v>
      </c>
      <c r="AW324" s="167"/>
      <c r="AX324" s="167"/>
      <c r="AY324" s="164"/>
      <c r="AZ324" s="164"/>
      <c r="BA324" s="164"/>
      <c r="BB324" s="164"/>
      <c r="BC324" s="163">
        <v>0.52496153846153837</v>
      </c>
      <c r="BD324" s="163">
        <v>5.1156966248037667</v>
      </c>
      <c r="BE324" s="162" t="s">
        <v>334</v>
      </c>
      <c r="BF324" s="162" t="s">
        <v>358</v>
      </c>
      <c r="BG324" s="166">
        <v>28856</v>
      </c>
      <c r="BH324" s="162" t="s">
        <v>336</v>
      </c>
      <c r="BI324" s="162" t="s">
        <v>336</v>
      </c>
      <c r="BJ324" s="167"/>
      <c r="BK324" s="162" t="s">
        <v>336</v>
      </c>
      <c r="BL324" s="162" t="s">
        <v>336</v>
      </c>
      <c r="BM324" s="167"/>
      <c r="BN324" s="162" t="s">
        <v>336</v>
      </c>
      <c r="BO324" s="162" t="s">
        <v>336</v>
      </c>
      <c r="BP324" s="167"/>
      <c r="BQ324" s="162" t="s">
        <v>336</v>
      </c>
      <c r="BR324" s="162" t="s">
        <v>336</v>
      </c>
      <c r="BS324" s="164"/>
      <c r="BT324" s="162" t="s">
        <v>336</v>
      </c>
      <c r="BU324" s="162" t="s">
        <v>336</v>
      </c>
      <c r="BV324" s="164"/>
      <c r="BW324" s="162" t="s">
        <v>336</v>
      </c>
      <c r="BX324" s="162" t="s">
        <v>336</v>
      </c>
      <c r="BY324" s="164"/>
      <c r="BZ324" s="162" t="s">
        <v>336</v>
      </c>
      <c r="CA324" s="162" t="s">
        <v>336</v>
      </c>
      <c r="CB324" s="164"/>
      <c r="CC324" s="162" t="s">
        <v>336</v>
      </c>
      <c r="CD324" s="162" t="s">
        <v>336</v>
      </c>
      <c r="CE324" s="164"/>
      <c r="CF324" s="162" t="s">
        <v>336</v>
      </c>
      <c r="CG324" s="162" t="s">
        <v>336</v>
      </c>
      <c r="CH324" s="164"/>
      <c r="CI324" s="162" t="s">
        <v>336</v>
      </c>
      <c r="CJ324" s="162" t="s">
        <v>336</v>
      </c>
      <c r="CK324" s="164"/>
      <c r="CL324" s="162" t="s">
        <v>336</v>
      </c>
      <c r="CM324" s="162" t="s">
        <v>336</v>
      </c>
      <c r="CN324" s="164"/>
      <c r="CO324" s="164"/>
      <c r="CP324" s="164"/>
      <c r="CQ324" s="164"/>
      <c r="CR324" s="164"/>
      <c r="CS324" s="168"/>
      <c r="CT324" s="168"/>
      <c r="CU324" s="164"/>
      <c r="CV324" s="164"/>
      <c r="CW324" s="164"/>
      <c r="CX324" s="164"/>
      <c r="CY324" s="168"/>
      <c r="CZ324" s="168"/>
      <c r="DA324" s="164"/>
      <c r="DB324" s="164"/>
      <c r="DC324" s="164"/>
      <c r="DD324" s="164"/>
      <c r="DE324" s="170"/>
      <c r="DF324" s="170"/>
      <c r="DG324" s="164"/>
      <c r="DH324" s="164"/>
      <c r="DI324" s="164"/>
      <c r="DJ324" s="164"/>
      <c r="DK324" s="164"/>
      <c r="DL324" s="164"/>
      <c r="DM324" s="164"/>
      <c r="DN324" s="164"/>
      <c r="DO324" s="164"/>
      <c r="DP324" s="164"/>
      <c r="DQ324" s="164"/>
      <c r="DR324" s="164"/>
      <c r="DS324" s="164"/>
      <c r="DT324" s="164"/>
      <c r="DU324" s="169"/>
      <c r="DV324" s="169"/>
      <c r="DW324" s="172"/>
      <c r="DX324" s="169"/>
      <c r="DY324" s="169"/>
      <c r="DZ324" s="164"/>
      <c r="EA324" s="169"/>
      <c r="EB324" s="169"/>
      <c r="EC324" s="164"/>
      <c r="ED324" s="169"/>
      <c r="EE324" s="169"/>
      <c r="EF324" s="164"/>
      <c r="EG324" s="169"/>
      <c r="EH324" s="169"/>
      <c r="EI324" s="164"/>
      <c r="EJ324" s="169"/>
      <c r="EK324" s="169"/>
      <c r="EL324" s="164"/>
      <c r="EM324" s="169"/>
      <c r="EN324" s="169"/>
      <c r="EO324" s="164"/>
      <c r="EP324" s="169"/>
      <c r="EQ324" s="169"/>
      <c r="ER324" s="164"/>
      <c r="ES324" s="169"/>
      <c r="ET324" s="169"/>
      <c r="EU324" s="164"/>
      <c r="EV324" s="169"/>
      <c r="EW324" s="169"/>
      <c r="EX324" s="164"/>
      <c r="EY324" s="169"/>
      <c r="EZ324" s="169"/>
      <c r="FA324" s="164"/>
      <c r="FB324" s="169"/>
      <c r="FC324" s="169"/>
      <c r="FD324" s="164"/>
    </row>
    <row r="325" spans="1:160">
      <c r="A325" s="162" t="s">
        <v>326</v>
      </c>
      <c r="B325" s="163">
        <v>2824</v>
      </c>
      <c r="C325" s="162" t="s">
        <v>200</v>
      </c>
      <c r="D325" s="162" t="s">
        <v>347</v>
      </c>
      <c r="E325" s="162" t="s">
        <v>598</v>
      </c>
      <c r="F325" s="162" t="s">
        <v>339</v>
      </c>
      <c r="G325" s="162" t="s">
        <v>330</v>
      </c>
      <c r="H325" s="162" t="s">
        <v>331</v>
      </c>
      <c r="I325" s="163">
        <v>132</v>
      </c>
      <c r="J325" s="163">
        <v>1800</v>
      </c>
      <c r="K325" s="163">
        <v>13.636363636363637</v>
      </c>
      <c r="L325" s="162" t="s">
        <v>341</v>
      </c>
      <c r="M325" s="167"/>
      <c r="N325" s="167"/>
      <c r="O325" s="164"/>
      <c r="P325" s="164"/>
      <c r="Q325" s="164"/>
      <c r="R325" s="164"/>
      <c r="S325" s="164"/>
      <c r="T325" s="164"/>
      <c r="U325" s="164"/>
      <c r="V325" s="164"/>
      <c r="W325" s="164"/>
      <c r="X325" s="164"/>
      <c r="Y325" s="167"/>
      <c r="Z325" s="167"/>
      <c r="AA325" s="164"/>
      <c r="AB325" s="164"/>
      <c r="AC325" s="167"/>
      <c r="AD325" s="167"/>
      <c r="AE325" s="167"/>
      <c r="AF325" s="167"/>
      <c r="AG325" s="164"/>
      <c r="AH325" s="164"/>
      <c r="AI325" s="164"/>
      <c r="AJ325" s="164"/>
      <c r="AK325" s="275"/>
      <c r="AL325" s="167"/>
      <c r="AM325" s="167"/>
      <c r="AN325" s="167"/>
      <c r="AO325" s="164"/>
      <c r="AP325" s="164"/>
      <c r="AQ325" s="164"/>
      <c r="AR325" s="164"/>
      <c r="AS325" s="250"/>
      <c r="AT325" s="250"/>
      <c r="AU325" s="167"/>
      <c r="AV325" s="167"/>
      <c r="AW325" s="167"/>
      <c r="AX325" s="167"/>
      <c r="AY325" s="164"/>
      <c r="AZ325" s="164"/>
      <c r="BA325" s="165">
        <v>0.37624331130273792</v>
      </c>
      <c r="BB325" s="165">
        <v>5.1305906086736988</v>
      </c>
      <c r="BC325" s="163">
        <v>0.37624331130273792</v>
      </c>
      <c r="BD325" s="163">
        <v>5.1305906086736988</v>
      </c>
      <c r="BE325" s="162" t="s">
        <v>334</v>
      </c>
      <c r="BF325" s="162" t="s">
        <v>358</v>
      </c>
      <c r="BG325" s="166">
        <v>36526</v>
      </c>
      <c r="BH325" s="162" t="s">
        <v>334</v>
      </c>
      <c r="BI325" s="162" t="s">
        <v>358</v>
      </c>
      <c r="BJ325" s="166">
        <v>36526</v>
      </c>
      <c r="BK325" s="162" t="s">
        <v>336</v>
      </c>
      <c r="BL325" s="162" t="s">
        <v>336</v>
      </c>
      <c r="BM325" s="167"/>
      <c r="BN325" s="162" t="s">
        <v>336</v>
      </c>
      <c r="BO325" s="162" t="s">
        <v>336</v>
      </c>
      <c r="BP325" s="167"/>
      <c r="BQ325" s="162" t="s">
        <v>336</v>
      </c>
      <c r="BR325" s="162" t="s">
        <v>336</v>
      </c>
      <c r="BS325" s="164"/>
      <c r="BT325" s="162" t="s">
        <v>336</v>
      </c>
      <c r="BU325" s="162" t="s">
        <v>336</v>
      </c>
      <c r="BV325" s="164"/>
      <c r="BW325" s="162" t="s">
        <v>336</v>
      </c>
      <c r="BX325" s="162" t="s">
        <v>336</v>
      </c>
      <c r="BY325" s="164"/>
      <c r="BZ325" s="162" t="s">
        <v>336</v>
      </c>
      <c r="CA325" s="162" t="s">
        <v>336</v>
      </c>
      <c r="CB325" s="164"/>
      <c r="CC325" s="162" t="s">
        <v>336</v>
      </c>
      <c r="CD325" s="162" t="s">
        <v>336</v>
      </c>
      <c r="CE325" s="164"/>
      <c r="CF325" s="162" t="s">
        <v>336</v>
      </c>
      <c r="CG325" s="162" t="s">
        <v>336</v>
      </c>
      <c r="CH325" s="164"/>
      <c r="CI325" s="162" t="s">
        <v>336</v>
      </c>
      <c r="CJ325" s="162" t="s">
        <v>336</v>
      </c>
      <c r="CK325" s="164"/>
      <c r="CL325" s="162" t="s">
        <v>336</v>
      </c>
      <c r="CM325" s="162" t="s">
        <v>336</v>
      </c>
      <c r="CN325" s="164"/>
    </row>
    <row r="326" spans="1:160">
      <c r="A326" s="162" t="s">
        <v>326</v>
      </c>
      <c r="B326" s="163">
        <v>4078</v>
      </c>
      <c r="C326" s="162" t="s">
        <v>100</v>
      </c>
      <c r="D326" s="162" t="s">
        <v>359</v>
      </c>
      <c r="E326" s="162" t="s">
        <v>599</v>
      </c>
      <c r="F326" s="162" t="s">
        <v>374</v>
      </c>
      <c r="G326" s="162" t="s">
        <v>330</v>
      </c>
      <c r="H326" s="162" t="s">
        <v>350</v>
      </c>
      <c r="I326" s="163">
        <v>365.6</v>
      </c>
      <c r="J326" s="163">
        <v>3423.48</v>
      </c>
      <c r="K326" s="163">
        <v>9.364004376367614</v>
      </c>
      <c r="L326" s="162" t="s">
        <v>341</v>
      </c>
      <c r="M326" s="167"/>
      <c r="N326" s="167"/>
      <c r="O326" s="164"/>
      <c r="P326" s="164"/>
      <c r="Q326" s="164"/>
      <c r="R326" s="164"/>
      <c r="S326" s="164"/>
      <c r="T326" s="164"/>
      <c r="U326" s="164"/>
      <c r="V326" s="164"/>
      <c r="W326" s="164"/>
      <c r="X326" s="164"/>
      <c r="Y326" s="167"/>
      <c r="Z326" s="167"/>
      <c r="AA326" s="164"/>
      <c r="AB326" s="164"/>
      <c r="AC326" s="167"/>
      <c r="AD326" s="167"/>
      <c r="AE326" s="167"/>
      <c r="AF326" s="167"/>
      <c r="AG326" s="164"/>
      <c r="AH326" s="164"/>
      <c r="AI326" s="164"/>
      <c r="AJ326" s="164"/>
      <c r="AK326" s="275"/>
      <c r="AL326" s="167"/>
      <c r="AM326" s="167"/>
      <c r="AN326" s="167"/>
      <c r="AO326" s="164"/>
      <c r="AP326" s="164"/>
      <c r="AQ326" s="164"/>
      <c r="AR326" s="164"/>
      <c r="AS326" s="250"/>
      <c r="AT326" s="250"/>
      <c r="AU326" s="163">
        <v>0.56486666666666663</v>
      </c>
      <c r="AV326" s="163">
        <v>5.2894139387308527</v>
      </c>
      <c r="AW326" s="167"/>
      <c r="AX326" s="167"/>
      <c r="AY326" s="164"/>
      <c r="AZ326" s="164"/>
      <c r="BA326" s="167"/>
      <c r="BB326" s="167"/>
      <c r="BC326" s="163">
        <v>0.56486666666666663</v>
      </c>
      <c r="BD326" s="163">
        <v>5.2894139387308527</v>
      </c>
      <c r="BE326" s="162" t="s">
        <v>334</v>
      </c>
      <c r="BF326" s="162" t="s">
        <v>362</v>
      </c>
      <c r="BG326" s="166">
        <v>37012</v>
      </c>
      <c r="BH326" s="162" t="s">
        <v>364</v>
      </c>
      <c r="BI326" s="162" t="s">
        <v>370</v>
      </c>
      <c r="BJ326" s="167"/>
      <c r="BK326" s="162" t="s">
        <v>336</v>
      </c>
      <c r="BL326" s="162" t="s">
        <v>336</v>
      </c>
      <c r="BM326" s="167"/>
      <c r="BN326" s="162" t="s">
        <v>336</v>
      </c>
      <c r="BO326" s="162" t="s">
        <v>336</v>
      </c>
      <c r="BP326" s="167"/>
      <c r="BQ326" s="162" t="s">
        <v>336</v>
      </c>
      <c r="BR326" s="162" t="s">
        <v>336</v>
      </c>
      <c r="BS326" s="164"/>
      <c r="BT326" s="162" t="s">
        <v>336</v>
      </c>
      <c r="BU326" s="162" t="s">
        <v>336</v>
      </c>
      <c r="BV326" s="164"/>
      <c r="BW326" s="162" t="s">
        <v>336</v>
      </c>
      <c r="BX326" s="162" t="s">
        <v>336</v>
      </c>
      <c r="BY326" s="164"/>
      <c r="BZ326" s="162" t="s">
        <v>336</v>
      </c>
      <c r="CA326" s="162" t="s">
        <v>336</v>
      </c>
      <c r="CB326" s="164"/>
      <c r="CC326" s="162" t="s">
        <v>336</v>
      </c>
      <c r="CD326" s="162" t="s">
        <v>336</v>
      </c>
      <c r="CE326" s="164"/>
      <c r="CF326" s="162" t="s">
        <v>336</v>
      </c>
      <c r="CG326" s="162" t="s">
        <v>336</v>
      </c>
      <c r="CH326" s="164"/>
      <c r="CI326" s="162" t="s">
        <v>336</v>
      </c>
      <c r="CJ326" s="162" t="s">
        <v>336</v>
      </c>
      <c r="CK326" s="164"/>
      <c r="CL326" s="162" t="s">
        <v>336</v>
      </c>
      <c r="CM326" s="162" t="s">
        <v>336</v>
      </c>
      <c r="CN326" s="164"/>
    </row>
    <row r="327" spans="1:160">
      <c r="A327" s="162" t="s">
        <v>326</v>
      </c>
      <c r="B327" s="163">
        <v>6166</v>
      </c>
      <c r="C327" s="162" t="s">
        <v>601</v>
      </c>
      <c r="D327" s="162" t="s">
        <v>327</v>
      </c>
      <c r="E327" s="162" t="s">
        <v>602</v>
      </c>
      <c r="F327" s="162" t="s">
        <v>603</v>
      </c>
      <c r="G327" s="162" t="s">
        <v>330</v>
      </c>
      <c r="H327" s="162" t="s">
        <v>393</v>
      </c>
      <c r="I327" s="163">
        <v>1320</v>
      </c>
      <c r="J327" s="163">
        <v>12374</v>
      </c>
      <c r="K327" s="163">
        <v>9.3742424242424249</v>
      </c>
      <c r="L327" s="162" t="s">
        <v>341</v>
      </c>
      <c r="M327" s="167"/>
      <c r="N327" s="167"/>
      <c r="O327" s="164"/>
      <c r="P327" s="164"/>
      <c r="Q327" s="164"/>
      <c r="R327" s="164"/>
      <c r="S327" s="164"/>
      <c r="T327" s="164"/>
      <c r="U327" s="164"/>
      <c r="V327" s="164"/>
      <c r="W327" s="164"/>
      <c r="X327" s="164"/>
      <c r="Y327" s="167"/>
      <c r="Z327" s="167"/>
      <c r="AA327" s="164"/>
      <c r="AB327" s="164"/>
      <c r="AC327" s="167"/>
      <c r="AD327" s="167"/>
      <c r="AE327" s="167"/>
      <c r="AF327" s="167"/>
      <c r="AG327" s="164"/>
      <c r="AH327" s="164"/>
      <c r="AI327" s="164"/>
      <c r="AJ327" s="164"/>
      <c r="AK327" s="275"/>
      <c r="AL327" s="167"/>
      <c r="AM327" s="167"/>
      <c r="AN327" s="167"/>
      <c r="AO327" s="164"/>
      <c r="AP327" s="164"/>
      <c r="AQ327" s="164"/>
      <c r="AR327" s="164"/>
      <c r="AS327" s="250"/>
      <c r="AT327" s="250"/>
      <c r="AU327" s="163">
        <v>0.57263333333333322</v>
      </c>
      <c r="AV327" s="163">
        <v>5.3680036868686862</v>
      </c>
      <c r="AW327" s="167"/>
      <c r="AX327" s="167"/>
      <c r="AY327" s="164"/>
      <c r="AZ327" s="164"/>
      <c r="BA327" s="167"/>
      <c r="BB327" s="167"/>
      <c r="BC327" s="163">
        <v>0.57263333333333322</v>
      </c>
      <c r="BD327" s="163">
        <v>5.3680036868686862</v>
      </c>
      <c r="BE327" s="162" t="s">
        <v>364</v>
      </c>
      <c r="BF327" s="162" t="s">
        <v>370</v>
      </c>
      <c r="BG327" s="166">
        <v>40057</v>
      </c>
      <c r="BH327" s="162" t="s">
        <v>334</v>
      </c>
      <c r="BI327" s="162" t="s">
        <v>358</v>
      </c>
      <c r="BJ327" s="166">
        <v>32843</v>
      </c>
      <c r="BK327" s="162" t="s">
        <v>336</v>
      </c>
      <c r="BL327" s="162" t="s">
        <v>336</v>
      </c>
      <c r="BM327" s="167"/>
      <c r="BN327" s="162" t="s">
        <v>336</v>
      </c>
      <c r="BO327" s="162" t="s">
        <v>336</v>
      </c>
      <c r="BP327" s="167"/>
      <c r="BQ327" s="162" t="s">
        <v>336</v>
      </c>
      <c r="BR327" s="162" t="s">
        <v>336</v>
      </c>
      <c r="BS327" s="164"/>
      <c r="BT327" s="162" t="s">
        <v>336</v>
      </c>
      <c r="BU327" s="162" t="s">
        <v>336</v>
      </c>
      <c r="BV327" s="164"/>
      <c r="BW327" s="162" t="s">
        <v>336</v>
      </c>
      <c r="BX327" s="162" t="s">
        <v>336</v>
      </c>
      <c r="BY327" s="164"/>
      <c r="BZ327" s="162" t="s">
        <v>336</v>
      </c>
      <c r="CA327" s="162" t="s">
        <v>336</v>
      </c>
      <c r="CB327" s="164"/>
      <c r="CC327" s="162" t="s">
        <v>336</v>
      </c>
      <c r="CD327" s="162" t="s">
        <v>336</v>
      </c>
      <c r="CE327" s="164"/>
      <c r="CF327" s="162" t="s">
        <v>336</v>
      </c>
      <c r="CG327" s="162" t="s">
        <v>336</v>
      </c>
      <c r="CH327" s="164"/>
      <c r="CI327" s="162" t="s">
        <v>336</v>
      </c>
      <c r="CJ327" s="162" t="s">
        <v>336</v>
      </c>
      <c r="CK327" s="164"/>
      <c r="CL327" s="162" t="s">
        <v>336</v>
      </c>
      <c r="CM327" s="162" t="s">
        <v>336</v>
      </c>
      <c r="CN327" s="164"/>
    </row>
    <row r="328" spans="1:160">
      <c r="A328" s="162" t="s">
        <v>326</v>
      </c>
      <c r="B328" s="163">
        <v>6073</v>
      </c>
      <c r="C328" s="162" t="s">
        <v>615</v>
      </c>
      <c r="D328" s="162" t="s">
        <v>493</v>
      </c>
      <c r="E328" s="162" t="s">
        <v>26</v>
      </c>
      <c r="F328" s="162" t="s">
        <v>339</v>
      </c>
      <c r="G328" s="162" t="s">
        <v>330</v>
      </c>
      <c r="H328" s="162" t="s">
        <v>350</v>
      </c>
      <c r="I328" s="163">
        <v>537</v>
      </c>
      <c r="J328" s="163">
        <v>5206.3059999999996</v>
      </c>
      <c r="K328" s="163">
        <v>9.6951694599627558</v>
      </c>
      <c r="L328" s="162" t="s">
        <v>616</v>
      </c>
      <c r="M328" s="167"/>
      <c r="N328" s="167"/>
      <c r="O328" s="164"/>
      <c r="P328" s="164"/>
      <c r="Q328" s="164"/>
      <c r="R328" s="164"/>
      <c r="S328" s="164"/>
      <c r="T328" s="164"/>
      <c r="U328" s="164"/>
      <c r="V328" s="164"/>
      <c r="W328" s="164"/>
      <c r="X328" s="164"/>
      <c r="Y328" s="167"/>
      <c r="Z328" s="167"/>
      <c r="AA328" s="164"/>
      <c r="AB328" s="164"/>
      <c r="AC328" s="167"/>
      <c r="AD328" s="167"/>
      <c r="AE328" s="167"/>
      <c r="AF328" s="167"/>
      <c r="AG328" s="164"/>
      <c r="AH328" s="164"/>
      <c r="AI328" s="164"/>
      <c r="AJ328" s="164"/>
      <c r="AK328" s="275"/>
      <c r="AL328" s="167"/>
      <c r="AM328" s="167"/>
      <c r="AN328" s="167"/>
      <c r="AO328" s="164"/>
      <c r="AP328" s="164"/>
      <c r="AQ328" s="164"/>
      <c r="AR328" s="164"/>
      <c r="AS328" s="250"/>
      <c r="AT328" s="250"/>
      <c r="AU328" s="167"/>
      <c r="AV328" s="167"/>
      <c r="AW328" s="167"/>
      <c r="AX328" s="167"/>
      <c r="AY328" s="164"/>
      <c r="AZ328" s="164"/>
      <c r="BA328" s="163">
        <v>0.60799999999999998</v>
      </c>
      <c r="BB328" s="163">
        <v>5.8946630316573554</v>
      </c>
      <c r="BC328" s="163">
        <v>0.60799999999999998</v>
      </c>
      <c r="BD328" s="163">
        <v>5.8946630316573554</v>
      </c>
      <c r="BE328" s="162" t="s">
        <v>334</v>
      </c>
      <c r="BF328" s="162" t="s">
        <v>344</v>
      </c>
      <c r="BG328" s="166">
        <v>35796</v>
      </c>
      <c r="BH328" s="162" t="s">
        <v>334</v>
      </c>
      <c r="BI328" s="162" t="s">
        <v>344</v>
      </c>
      <c r="BJ328" s="166">
        <v>35796</v>
      </c>
      <c r="BK328" s="162" t="s">
        <v>336</v>
      </c>
      <c r="BL328" s="162" t="s">
        <v>336</v>
      </c>
      <c r="BM328" s="167"/>
      <c r="BN328" s="162" t="s">
        <v>336</v>
      </c>
      <c r="BO328" s="162" t="s">
        <v>336</v>
      </c>
      <c r="BP328" s="167"/>
      <c r="BQ328" s="162" t="s">
        <v>336</v>
      </c>
      <c r="BR328" s="162" t="s">
        <v>336</v>
      </c>
      <c r="BS328" s="164"/>
      <c r="BT328" s="162" t="s">
        <v>336</v>
      </c>
      <c r="BU328" s="162" t="s">
        <v>336</v>
      </c>
      <c r="BV328" s="164"/>
      <c r="BW328" s="162" t="s">
        <v>336</v>
      </c>
      <c r="BX328" s="162" t="s">
        <v>336</v>
      </c>
      <c r="BY328" s="164"/>
      <c r="BZ328" s="162" t="s">
        <v>336</v>
      </c>
      <c r="CA328" s="162" t="s">
        <v>336</v>
      </c>
      <c r="CB328" s="164"/>
      <c r="CC328" s="162" t="s">
        <v>336</v>
      </c>
      <c r="CD328" s="162" t="s">
        <v>336</v>
      </c>
      <c r="CE328" s="164"/>
      <c r="CF328" s="162" t="s">
        <v>336</v>
      </c>
      <c r="CG328" s="162" t="s">
        <v>336</v>
      </c>
      <c r="CH328" s="164"/>
      <c r="CI328" s="162" t="s">
        <v>336</v>
      </c>
      <c r="CJ328" s="162" t="s">
        <v>336</v>
      </c>
      <c r="CK328" s="164"/>
      <c r="CL328" s="162" t="s">
        <v>336</v>
      </c>
      <c r="CM328" s="162" t="s">
        <v>336</v>
      </c>
      <c r="CN328" s="164"/>
    </row>
    <row r="329" spans="1:160">
      <c r="A329" s="162" t="s">
        <v>326</v>
      </c>
      <c r="B329" s="163">
        <v>2049</v>
      </c>
      <c r="C329" s="162" t="s">
        <v>625</v>
      </c>
      <c r="D329" s="162" t="s">
        <v>493</v>
      </c>
      <c r="E329" s="162" t="s">
        <v>24</v>
      </c>
      <c r="F329" s="162" t="s">
        <v>386</v>
      </c>
      <c r="G329" s="162" t="s">
        <v>330</v>
      </c>
      <c r="H329" s="162" t="s">
        <v>331</v>
      </c>
      <c r="I329" s="163">
        <v>250</v>
      </c>
      <c r="J329" s="163">
        <v>2226.86</v>
      </c>
      <c r="K329" s="163">
        <v>8.9074400000000011</v>
      </c>
      <c r="L329" s="162" t="s">
        <v>332</v>
      </c>
      <c r="M329" s="167"/>
      <c r="N329" s="167"/>
      <c r="O329" s="164"/>
      <c r="P329" s="164"/>
      <c r="Q329" s="164"/>
      <c r="R329" s="164"/>
      <c r="S329" s="164"/>
      <c r="T329" s="164"/>
      <c r="U329" s="164"/>
      <c r="V329" s="164"/>
      <c r="W329" s="164"/>
      <c r="X329" s="164"/>
      <c r="Y329" s="167"/>
      <c r="Z329" s="167"/>
      <c r="AA329" s="164"/>
      <c r="AB329" s="164"/>
      <c r="AC329" s="167"/>
      <c r="AD329" s="167"/>
      <c r="AE329" s="167"/>
      <c r="AF329" s="167"/>
      <c r="AG329" s="164"/>
      <c r="AH329" s="164"/>
      <c r="AI329" s="164"/>
      <c r="AJ329" s="164"/>
      <c r="AK329" s="275"/>
      <c r="AL329" s="167"/>
      <c r="AM329" s="167"/>
      <c r="AN329" s="167"/>
      <c r="AO329" s="164"/>
      <c r="AP329" s="164"/>
      <c r="AQ329" s="164"/>
      <c r="AR329" s="164"/>
      <c r="AS329" s="250"/>
      <c r="AT329" s="250"/>
      <c r="AU329" s="167"/>
      <c r="AV329" s="167"/>
      <c r="AW329" s="167"/>
      <c r="AX329" s="167"/>
      <c r="AY329" s="164"/>
      <c r="AZ329" s="164"/>
      <c r="BA329" s="163">
        <v>0.77900000000000003</v>
      </c>
      <c r="BB329" s="163">
        <v>6.9388957600000012</v>
      </c>
      <c r="BC329" s="163">
        <v>0.77900000000000003</v>
      </c>
      <c r="BD329" s="163">
        <v>6.9388957600000012</v>
      </c>
      <c r="BE329" s="162" t="s">
        <v>334</v>
      </c>
      <c r="BF329" s="162" t="s">
        <v>358</v>
      </c>
      <c r="BG329" s="166">
        <v>25020</v>
      </c>
      <c r="BH329" s="162" t="s">
        <v>336</v>
      </c>
      <c r="BI329" s="162" t="s">
        <v>336</v>
      </c>
      <c r="BJ329" s="167"/>
      <c r="BK329" s="162" t="s">
        <v>336</v>
      </c>
      <c r="BL329" s="162" t="s">
        <v>336</v>
      </c>
      <c r="BM329" s="167"/>
      <c r="BN329" s="162" t="s">
        <v>336</v>
      </c>
      <c r="BO329" s="162" t="s">
        <v>336</v>
      </c>
      <c r="BP329" s="167"/>
      <c r="BQ329" s="162" t="s">
        <v>336</v>
      </c>
      <c r="BR329" s="162" t="s">
        <v>336</v>
      </c>
      <c r="BS329" s="164"/>
      <c r="BT329" s="162" t="s">
        <v>336</v>
      </c>
      <c r="BU329" s="162" t="s">
        <v>336</v>
      </c>
      <c r="BV329" s="164"/>
      <c r="BW329" s="162" t="s">
        <v>336</v>
      </c>
      <c r="BX329" s="162" t="s">
        <v>336</v>
      </c>
      <c r="BY329" s="164"/>
      <c r="BZ329" s="162" t="s">
        <v>336</v>
      </c>
      <c r="CA329" s="162" t="s">
        <v>336</v>
      </c>
      <c r="CB329" s="164"/>
      <c r="CC329" s="162" t="s">
        <v>336</v>
      </c>
      <c r="CD329" s="162" t="s">
        <v>336</v>
      </c>
      <c r="CE329" s="164"/>
      <c r="CF329" s="162" t="s">
        <v>336</v>
      </c>
      <c r="CG329" s="162" t="s">
        <v>336</v>
      </c>
      <c r="CH329" s="164"/>
      <c r="CI329" s="162" t="s">
        <v>336</v>
      </c>
      <c r="CJ329" s="162" t="s">
        <v>336</v>
      </c>
      <c r="CK329" s="164"/>
      <c r="CL329" s="162" t="s">
        <v>336</v>
      </c>
      <c r="CM329" s="162" t="s">
        <v>336</v>
      </c>
      <c r="CN329" s="164"/>
    </row>
    <row r="330" spans="1:160">
      <c r="A330" s="162" t="s">
        <v>326</v>
      </c>
      <c r="B330" s="163">
        <v>8224</v>
      </c>
      <c r="C330" s="162" t="s">
        <v>212</v>
      </c>
      <c r="D330" s="162" t="s">
        <v>402</v>
      </c>
      <c r="E330" s="162" t="s">
        <v>339</v>
      </c>
      <c r="F330" s="162" t="s">
        <v>339</v>
      </c>
      <c r="G330" s="162" t="s">
        <v>330</v>
      </c>
      <c r="H330" s="162" t="s">
        <v>393</v>
      </c>
      <c r="I330" s="163">
        <v>243.5</v>
      </c>
      <c r="J330" s="163">
        <v>2560</v>
      </c>
      <c r="K330" s="163">
        <v>10.513347022587268</v>
      </c>
      <c r="L330" s="162" t="s">
        <v>336</v>
      </c>
      <c r="M330" s="167"/>
      <c r="N330" s="167"/>
      <c r="O330" s="164"/>
      <c r="P330" s="164"/>
      <c r="Q330" s="164"/>
      <c r="R330" s="164"/>
      <c r="S330" s="164"/>
      <c r="T330" s="164"/>
      <c r="U330" s="164"/>
      <c r="V330" s="164"/>
      <c r="W330" s="164"/>
      <c r="X330" s="164"/>
      <c r="Y330" s="167"/>
      <c r="Z330" s="167"/>
      <c r="AA330" s="164"/>
      <c r="AB330" s="164"/>
      <c r="AC330" s="167"/>
      <c r="AD330" s="167"/>
      <c r="AE330" s="167"/>
      <c r="AF330" s="167"/>
      <c r="AG330" s="164"/>
      <c r="AH330" s="164"/>
      <c r="AI330" s="164"/>
      <c r="AJ330" s="164"/>
      <c r="AK330" s="275"/>
      <c r="AL330" s="167"/>
      <c r="AM330" s="167"/>
      <c r="AN330" s="167"/>
      <c r="AO330" s="164"/>
      <c r="AP330" s="164"/>
      <c r="AQ330" s="164"/>
      <c r="AR330" s="164"/>
      <c r="AS330" s="250"/>
      <c r="AT330" s="250"/>
      <c r="AU330" s="164"/>
      <c r="AV330" s="164"/>
      <c r="AW330" s="167"/>
      <c r="AX330" s="167"/>
      <c r="AY330" s="164"/>
      <c r="AZ330" s="164"/>
      <c r="BA330" s="163">
        <v>0.67</v>
      </c>
      <c r="BB330" s="163">
        <v>7.0439425051334705</v>
      </c>
      <c r="BC330" s="163">
        <v>0.67</v>
      </c>
      <c r="BD330" s="163">
        <v>7.0439425051334705</v>
      </c>
      <c r="BE330" s="162" t="s">
        <v>334</v>
      </c>
      <c r="BF330" s="162" t="s">
        <v>353</v>
      </c>
      <c r="BG330" s="166">
        <v>29921</v>
      </c>
      <c r="BH330" s="162" t="s">
        <v>336</v>
      </c>
      <c r="BI330" s="162" t="s">
        <v>336</v>
      </c>
      <c r="BJ330" s="167"/>
      <c r="BK330" s="162" t="s">
        <v>336</v>
      </c>
      <c r="BL330" s="162" t="s">
        <v>336</v>
      </c>
      <c r="BM330" s="164"/>
      <c r="BN330" s="162" t="s">
        <v>336</v>
      </c>
      <c r="BO330" s="162" t="s">
        <v>336</v>
      </c>
      <c r="BP330" s="164"/>
      <c r="BQ330" s="162" t="s">
        <v>336</v>
      </c>
      <c r="BR330" s="162" t="s">
        <v>336</v>
      </c>
      <c r="BS330" s="164"/>
      <c r="BT330" s="162" t="s">
        <v>336</v>
      </c>
      <c r="BU330" s="162" t="s">
        <v>336</v>
      </c>
      <c r="BV330" s="164"/>
      <c r="BW330" s="162" t="s">
        <v>336</v>
      </c>
      <c r="BX330" s="162" t="s">
        <v>336</v>
      </c>
      <c r="BY330" s="164"/>
      <c r="BZ330" s="162" t="s">
        <v>336</v>
      </c>
      <c r="CA330" s="162" t="s">
        <v>336</v>
      </c>
      <c r="CB330" s="164"/>
      <c r="CC330" s="162" t="s">
        <v>336</v>
      </c>
      <c r="CD330" s="162" t="s">
        <v>336</v>
      </c>
      <c r="CE330" s="164"/>
      <c r="CF330" s="162" t="s">
        <v>336</v>
      </c>
      <c r="CG330" s="162" t="s">
        <v>336</v>
      </c>
      <c r="CH330" s="164"/>
      <c r="CI330" s="162" t="s">
        <v>336</v>
      </c>
      <c r="CJ330" s="162" t="s">
        <v>336</v>
      </c>
      <c r="CK330" s="164"/>
      <c r="CL330" s="162" t="s">
        <v>336</v>
      </c>
      <c r="CM330" s="162" t="s">
        <v>336</v>
      </c>
      <c r="CN330" s="164"/>
    </row>
    <row r="331" spans="1:160">
      <c r="A331" s="162" t="s">
        <v>326</v>
      </c>
      <c r="B331" s="163">
        <v>6073</v>
      </c>
      <c r="C331" s="162" t="s">
        <v>615</v>
      </c>
      <c r="D331" s="162" t="s">
        <v>493</v>
      </c>
      <c r="E331" s="162" t="s">
        <v>111</v>
      </c>
      <c r="F331" s="162" t="s">
        <v>329</v>
      </c>
      <c r="G331" s="162" t="s">
        <v>330</v>
      </c>
      <c r="H331" s="162" t="s">
        <v>350</v>
      </c>
      <c r="I331" s="163">
        <v>536</v>
      </c>
      <c r="J331" s="163">
        <v>5166.7280000000001</v>
      </c>
      <c r="K331" s="163">
        <v>9.6394179104477615</v>
      </c>
      <c r="L331" s="162" t="s">
        <v>616</v>
      </c>
      <c r="M331" s="164"/>
      <c r="N331" s="164"/>
      <c r="O331" s="164"/>
      <c r="P331" s="164"/>
      <c r="Q331" s="164"/>
      <c r="R331" s="164"/>
      <c r="S331" s="164"/>
      <c r="T331" s="164"/>
      <c r="U331" s="164"/>
      <c r="V331" s="164"/>
      <c r="W331" s="164"/>
      <c r="X331" s="164"/>
      <c r="Y331" s="164"/>
      <c r="Z331" s="164"/>
      <c r="AA331" s="164"/>
      <c r="AB331" s="164"/>
      <c r="AC331" s="164"/>
      <c r="AD331" s="164"/>
      <c r="AE331" s="164"/>
      <c r="AF331" s="164"/>
      <c r="AG331" s="164"/>
      <c r="AH331" s="164"/>
      <c r="AI331" s="164"/>
      <c r="AJ331" s="164"/>
      <c r="AK331" s="276"/>
      <c r="AL331" s="164"/>
      <c r="AM331" s="164"/>
      <c r="AN331" s="164"/>
      <c r="AO331" s="164"/>
      <c r="AP331" s="164"/>
      <c r="AQ331" s="164"/>
      <c r="AR331" s="164"/>
      <c r="AS331" s="249"/>
      <c r="AT331" s="249"/>
      <c r="AU331" s="164"/>
      <c r="AV331" s="164"/>
      <c r="AW331" s="164"/>
      <c r="AX331" s="164"/>
      <c r="AY331" s="164"/>
      <c r="AZ331" s="164"/>
      <c r="BA331" s="163">
        <v>0.74</v>
      </c>
      <c r="BB331" s="163">
        <v>7.1331692537313431</v>
      </c>
      <c r="BC331" s="163">
        <v>0.74</v>
      </c>
      <c r="BD331" s="163">
        <v>7.1331692537313431</v>
      </c>
      <c r="BE331" s="162" t="s">
        <v>334</v>
      </c>
      <c r="BF331" s="162" t="s">
        <v>344</v>
      </c>
      <c r="BG331" s="166">
        <v>35796</v>
      </c>
      <c r="BH331" s="162" t="s">
        <v>334</v>
      </c>
      <c r="BI331" s="162" t="s">
        <v>344</v>
      </c>
      <c r="BJ331" s="166">
        <v>35796</v>
      </c>
      <c r="BK331" s="162" t="s">
        <v>336</v>
      </c>
      <c r="BL331" s="162" t="s">
        <v>336</v>
      </c>
      <c r="BM331" s="164"/>
      <c r="BN331" s="162" t="s">
        <v>336</v>
      </c>
      <c r="BO331" s="162" t="s">
        <v>336</v>
      </c>
      <c r="BP331" s="164"/>
      <c r="BQ331" s="162" t="s">
        <v>336</v>
      </c>
      <c r="BR331" s="162" t="s">
        <v>336</v>
      </c>
      <c r="BS331" s="164"/>
      <c r="BT331" s="162" t="s">
        <v>336</v>
      </c>
      <c r="BU331" s="162" t="s">
        <v>336</v>
      </c>
      <c r="BV331" s="164"/>
      <c r="BW331" s="162" t="s">
        <v>336</v>
      </c>
      <c r="BX331" s="162" t="s">
        <v>336</v>
      </c>
      <c r="BY331" s="164"/>
      <c r="BZ331" s="162" t="s">
        <v>336</v>
      </c>
      <c r="CA331" s="162" t="s">
        <v>336</v>
      </c>
      <c r="CB331" s="164"/>
      <c r="CC331" s="162" t="s">
        <v>336</v>
      </c>
      <c r="CD331" s="162" t="s">
        <v>336</v>
      </c>
      <c r="CE331" s="164"/>
      <c r="CF331" s="162" t="s">
        <v>336</v>
      </c>
      <c r="CG331" s="162" t="s">
        <v>336</v>
      </c>
      <c r="CH331" s="164"/>
      <c r="CI331" s="162" t="s">
        <v>336</v>
      </c>
      <c r="CJ331" s="162" t="s">
        <v>336</v>
      </c>
      <c r="CK331" s="164"/>
      <c r="CL331" s="162" t="s">
        <v>336</v>
      </c>
      <c r="CM331" s="162" t="s">
        <v>336</v>
      </c>
      <c r="CN331" s="164"/>
    </row>
    <row r="332" spans="1:160">
      <c r="A332" s="162" t="s">
        <v>326</v>
      </c>
      <c r="B332" s="163">
        <v>2049</v>
      </c>
      <c r="C332" s="162" t="s">
        <v>625</v>
      </c>
      <c r="D332" s="162" t="s">
        <v>493</v>
      </c>
      <c r="E332" s="162" t="s">
        <v>379</v>
      </c>
      <c r="F332" s="162" t="s">
        <v>380</v>
      </c>
      <c r="G332" s="162" t="s">
        <v>330</v>
      </c>
      <c r="H332" s="162" t="s">
        <v>331</v>
      </c>
      <c r="I332" s="163">
        <v>500</v>
      </c>
      <c r="J332" s="163">
        <v>4752.8599999999997</v>
      </c>
      <c r="K332" s="163">
        <v>9.5057200000000002</v>
      </c>
      <c r="L332" s="162" t="s">
        <v>332</v>
      </c>
      <c r="M332" s="164"/>
      <c r="N332" s="164"/>
      <c r="O332" s="164"/>
      <c r="P332" s="164"/>
      <c r="Q332" s="164"/>
      <c r="R332" s="164"/>
      <c r="S332" s="164"/>
      <c r="T332" s="164"/>
      <c r="U332" s="164"/>
      <c r="V332" s="164"/>
      <c r="W332" s="164"/>
      <c r="X332" s="164"/>
      <c r="Y332" s="164"/>
      <c r="Z332" s="164"/>
      <c r="AA332" s="164"/>
      <c r="AB332" s="164"/>
      <c r="AC332" s="164"/>
      <c r="AD332" s="164"/>
      <c r="AE332" s="164"/>
      <c r="AF332" s="164"/>
      <c r="AG332" s="164"/>
      <c r="AH332" s="164"/>
      <c r="AI332" s="164"/>
      <c r="AJ332" s="164"/>
      <c r="AK332" s="276"/>
      <c r="AL332" s="164"/>
      <c r="AM332" s="164"/>
      <c r="AN332" s="164"/>
      <c r="AO332" s="164"/>
      <c r="AP332" s="164"/>
      <c r="AQ332" s="164"/>
      <c r="AR332" s="164"/>
      <c r="AS332" s="249"/>
      <c r="AT332" s="249"/>
      <c r="AU332" s="164"/>
      <c r="AV332" s="164"/>
      <c r="AW332" s="164"/>
      <c r="AX332" s="164"/>
      <c r="AY332" s="164"/>
      <c r="AZ332" s="164"/>
      <c r="BA332" s="163">
        <v>0.87860000000000005</v>
      </c>
      <c r="BB332" s="163">
        <v>8.3517255920000011</v>
      </c>
      <c r="BC332" s="163">
        <v>0.87860000000000005</v>
      </c>
      <c r="BD332" s="163">
        <v>8.3517255920000011</v>
      </c>
      <c r="BE332" s="162" t="s">
        <v>334</v>
      </c>
      <c r="BF332" s="162" t="s">
        <v>344</v>
      </c>
      <c r="BG332" s="166">
        <v>26785</v>
      </c>
      <c r="BH332" s="162" t="s">
        <v>336</v>
      </c>
      <c r="BI332" s="162" t="s">
        <v>336</v>
      </c>
      <c r="BJ332" s="167"/>
      <c r="BK332" s="162" t="s">
        <v>336</v>
      </c>
      <c r="BL332" s="162" t="s">
        <v>336</v>
      </c>
      <c r="BM332" s="164"/>
      <c r="BN332" s="162" t="s">
        <v>336</v>
      </c>
      <c r="BO332" s="162" t="s">
        <v>336</v>
      </c>
      <c r="BP332" s="164"/>
      <c r="BQ332" s="162" t="s">
        <v>336</v>
      </c>
      <c r="BR332" s="162" t="s">
        <v>336</v>
      </c>
      <c r="BS332" s="164"/>
      <c r="BT332" s="162" t="s">
        <v>336</v>
      </c>
      <c r="BU332" s="162" t="s">
        <v>336</v>
      </c>
      <c r="BV332" s="164"/>
      <c r="BW332" s="162" t="s">
        <v>336</v>
      </c>
      <c r="BX332" s="162" t="s">
        <v>336</v>
      </c>
      <c r="BY332" s="164"/>
      <c r="BZ332" s="162" t="s">
        <v>336</v>
      </c>
      <c r="CA332" s="162" t="s">
        <v>336</v>
      </c>
      <c r="CB332" s="164"/>
      <c r="CC332" s="162" t="s">
        <v>336</v>
      </c>
      <c r="CD332" s="162" t="s">
        <v>336</v>
      </c>
      <c r="CE332" s="164"/>
      <c r="CF332" s="162" t="s">
        <v>336</v>
      </c>
      <c r="CG332" s="162" t="s">
        <v>336</v>
      </c>
      <c r="CH332" s="164"/>
      <c r="CI332" s="162" t="s">
        <v>336</v>
      </c>
      <c r="CJ332" s="162" t="s">
        <v>336</v>
      </c>
      <c r="CK332" s="164"/>
      <c r="CL332" s="162" t="s">
        <v>336</v>
      </c>
      <c r="CM332" s="162" t="s">
        <v>336</v>
      </c>
      <c r="CN332" s="164"/>
    </row>
    <row r="333" spans="1:160">
      <c r="A333" s="162" t="s">
        <v>326</v>
      </c>
      <c r="B333" s="163">
        <v>2480</v>
      </c>
      <c r="C333" s="162" t="s">
        <v>637</v>
      </c>
      <c r="D333" s="162" t="s">
        <v>570</v>
      </c>
      <c r="E333" s="162" t="s">
        <v>374</v>
      </c>
      <c r="F333" s="162" t="s">
        <v>374</v>
      </c>
      <c r="G333" s="162" t="s">
        <v>330</v>
      </c>
      <c r="H333" s="162" t="s">
        <v>350</v>
      </c>
      <c r="I333" s="163">
        <v>144.9</v>
      </c>
      <c r="J333" s="163">
        <v>1365</v>
      </c>
      <c r="K333" s="163">
        <v>9.420289855072463</v>
      </c>
      <c r="L333" s="162" t="s">
        <v>333</v>
      </c>
      <c r="M333" s="167"/>
      <c r="N333" s="167"/>
      <c r="O333" s="164"/>
      <c r="P333" s="164"/>
      <c r="Q333" s="164"/>
      <c r="R333" s="164"/>
      <c r="S333" s="164"/>
      <c r="T333" s="164"/>
      <c r="U333" s="164"/>
      <c r="V333" s="164"/>
      <c r="W333" s="164"/>
      <c r="X333" s="164"/>
      <c r="Y333" s="167"/>
      <c r="Z333" s="167"/>
      <c r="AA333" s="164"/>
      <c r="AB333" s="164"/>
      <c r="AC333" s="167"/>
      <c r="AD333" s="167"/>
      <c r="AE333" s="164"/>
      <c r="AF333" s="164"/>
      <c r="AG333" s="167"/>
      <c r="AH333" s="167"/>
      <c r="AI333" s="164"/>
      <c r="AJ333" s="164"/>
      <c r="AK333" s="275"/>
      <c r="AL333" s="167"/>
      <c r="AM333" s="164"/>
      <c r="AN333" s="164"/>
      <c r="AO333" s="167"/>
      <c r="AP333" s="167"/>
      <c r="AQ333" s="164"/>
      <c r="AR333" s="164"/>
      <c r="AS333" s="250"/>
      <c r="AT333" s="250"/>
      <c r="AU333" s="164"/>
      <c r="AV333" s="164"/>
      <c r="AW333" s="165">
        <v>0.96577255184564781</v>
      </c>
      <c r="AX333" s="165">
        <v>9.0978573724589999</v>
      </c>
      <c r="AY333" s="164"/>
      <c r="AZ333" s="164"/>
      <c r="BA333" s="164"/>
      <c r="BB333" s="164"/>
      <c r="BC333" s="165">
        <v>0.96577255184564781</v>
      </c>
      <c r="BD333" s="165">
        <v>9.0978573724589999</v>
      </c>
      <c r="BE333" s="162" t="s">
        <v>334</v>
      </c>
      <c r="BF333" s="162" t="s">
        <v>358</v>
      </c>
      <c r="BG333" s="166">
        <v>32021</v>
      </c>
      <c r="BH333" s="162" t="s">
        <v>336</v>
      </c>
      <c r="BI333" s="162" t="s">
        <v>336</v>
      </c>
      <c r="BJ333" s="167"/>
      <c r="BK333" s="162" t="s">
        <v>336</v>
      </c>
      <c r="BL333" s="162" t="s">
        <v>336</v>
      </c>
      <c r="BM333" s="167"/>
      <c r="BN333" s="162" t="s">
        <v>336</v>
      </c>
      <c r="BO333" s="162" t="s">
        <v>336</v>
      </c>
      <c r="BP333" s="164"/>
      <c r="BQ333" s="162" t="s">
        <v>336</v>
      </c>
      <c r="BR333" s="162" t="s">
        <v>336</v>
      </c>
      <c r="BS333" s="164"/>
      <c r="BT333" s="162" t="s">
        <v>336</v>
      </c>
      <c r="BU333" s="162" t="s">
        <v>336</v>
      </c>
      <c r="BV333" s="164"/>
      <c r="BW333" s="162" t="s">
        <v>336</v>
      </c>
      <c r="BX333" s="162" t="s">
        <v>336</v>
      </c>
      <c r="BY333" s="164"/>
      <c r="BZ333" s="162" t="s">
        <v>336</v>
      </c>
      <c r="CA333" s="162" t="s">
        <v>336</v>
      </c>
      <c r="CB333" s="164"/>
      <c r="CC333" s="162" t="s">
        <v>336</v>
      </c>
      <c r="CD333" s="162" t="s">
        <v>336</v>
      </c>
      <c r="CE333" s="164"/>
      <c r="CF333" s="162" t="s">
        <v>336</v>
      </c>
      <c r="CG333" s="162" t="s">
        <v>336</v>
      </c>
      <c r="CH333" s="164"/>
      <c r="CI333" s="162" t="s">
        <v>336</v>
      </c>
      <c r="CJ333" s="162" t="s">
        <v>336</v>
      </c>
      <c r="CK333" s="164"/>
      <c r="CL333" s="162" t="s">
        <v>336</v>
      </c>
      <c r="CM333" s="162" t="s">
        <v>336</v>
      </c>
      <c r="CN333" s="164"/>
    </row>
    <row r="334" spans="1:160">
      <c r="A334" s="162" t="s">
        <v>326</v>
      </c>
      <c r="B334" s="163">
        <v>2480</v>
      </c>
      <c r="C334" s="162" t="s">
        <v>637</v>
      </c>
      <c r="D334" s="162" t="s">
        <v>570</v>
      </c>
      <c r="E334" s="162" t="s">
        <v>386</v>
      </c>
      <c r="F334" s="162" t="s">
        <v>386</v>
      </c>
      <c r="G334" s="162" t="s">
        <v>330</v>
      </c>
      <c r="H334" s="162" t="s">
        <v>350</v>
      </c>
      <c r="I334" s="163">
        <v>242.3</v>
      </c>
      <c r="J334" s="163">
        <v>2535</v>
      </c>
      <c r="K334" s="163">
        <v>10.46223689640941</v>
      </c>
      <c r="L334" s="162" t="s">
        <v>333</v>
      </c>
      <c r="M334" s="167"/>
      <c r="N334" s="167"/>
      <c r="O334" s="164"/>
      <c r="P334" s="164"/>
      <c r="Q334" s="164"/>
      <c r="R334" s="164"/>
      <c r="S334" s="164"/>
      <c r="T334" s="164"/>
      <c r="U334" s="164"/>
      <c r="V334" s="164"/>
      <c r="W334" s="164"/>
      <c r="X334" s="164"/>
      <c r="Y334" s="167"/>
      <c r="Z334" s="167"/>
      <c r="AA334" s="164"/>
      <c r="AB334" s="164"/>
      <c r="AC334" s="167"/>
      <c r="AD334" s="167"/>
      <c r="AE334" s="167"/>
      <c r="AF334" s="167"/>
      <c r="AG334" s="164"/>
      <c r="AH334" s="164"/>
      <c r="AI334" s="167"/>
      <c r="AJ334" s="167"/>
      <c r="AK334" s="275"/>
      <c r="AL334" s="167"/>
      <c r="AM334" s="167"/>
      <c r="AN334" s="167"/>
      <c r="AO334" s="164"/>
      <c r="AP334" s="164"/>
      <c r="AQ334" s="164"/>
      <c r="AR334" s="164"/>
      <c r="AS334" s="250"/>
      <c r="AT334" s="250"/>
      <c r="AU334" s="164"/>
      <c r="AV334" s="164"/>
      <c r="AW334" s="165">
        <v>0.94266462506591819</v>
      </c>
      <c r="AX334" s="165">
        <v>9.8623806213045917</v>
      </c>
      <c r="AY334" s="164"/>
      <c r="AZ334" s="164"/>
      <c r="BA334" s="164"/>
      <c r="BB334" s="164"/>
      <c r="BC334" s="165">
        <v>0.94266462506591819</v>
      </c>
      <c r="BD334" s="165">
        <v>9.8623806213045917</v>
      </c>
      <c r="BE334" s="162" t="s">
        <v>334</v>
      </c>
      <c r="BF334" s="162" t="s">
        <v>358</v>
      </c>
      <c r="BG334" s="166">
        <v>32021</v>
      </c>
      <c r="BH334" s="162" t="s">
        <v>336</v>
      </c>
      <c r="BI334" s="162" t="s">
        <v>336</v>
      </c>
      <c r="BJ334" s="167"/>
      <c r="BK334" s="162" t="s">
        <v>336</v>
      </c>
      <c r="BL334" s="162" t="s">
        <v>336</v>
      </c>
      <c r="BM334" s="167"/>
      <c r="BN334" s="162" t="s">
        <v>336</v>
      </c>
      <c r="BO334" s="162" t="s">
        <v>336</v>
      </c>
      <c r="BP334" s="164"/>
      <c r="BQ334" s="162" t="s">
        <v>336</v>
      </c>
      <c r="BR334" s="162" t="s">
        <v>336</v>
      </c>
      <c r="BS334" s="164"/>
      <c r="BT334" s="162" t="s">
        <v>336</v>
      </c>
      <c r="BU334" s="162" t="s">
        <v>336</v>
      </c>
      <c r="BV334" s="164"/>
      <c r="BW334" s="162" t="s">
        <v>336</v>
      </c>
      <c r="BX334" s="162" t="s">
        <v>336</v>
      </c>
      <c r="BY334" s="164"/>
      <c r="BZ334" s="162" t="s">
        <v>336</v>
      </c>
      <c r="CA334" s="162" t="s">
        <v>336</v>
      </c>
      <c r="CB334" s="164"/>
      <c r="CC334" s="162" t="s">
        <v>336</v>
      </c>
      <c r="CD334" s="162" t="s">
        <v>336</v>
      </c>
      <c r="CE334" s="164"/>
      <c r="CF334" s="162" t="s">
        <v>336</v>
      </c>
      <c r="CG334" s="162" t="s">
        <v>336</v>
      </c>
      <c r="CH334" s="164"/>
      <c r="CI334" s="162" t="s">
        <v>336</v>
      </c>
      <c r="CJ334" s="162" t="s">
        <v>336</v>
      </c>
      <c r="CK334" s="164"/>
      <c r="CL334" s="162" t="s">
        <v>336</v>
      </c>
      <c r="CM334" s="162" t="s">
        <v>336</v>
      </c>
      <c r="CN334" s="164"/>
    </row>
    <row r="335" spans="1:160">
      <c r="A335" s="162" t="s">
        <v>326</v>
      </c>
      <c r="B335" s="163">
        <v>663</v>
      </c>
      <c r="C335" s="162" t="s">
        <v>646</v>
      </c>
      <c r="D335" s="162" t="s">
        <v>378</v>
      </c>
      <c r="E335" s="162" t="s">
        <v>338</v>
      </c>
      <c r="F335" s="162" t="s">
        <v>647</v>
      </c>
      <c r="G335" s="162" t="s">
        <v>330</v>
      </c>
      <c r="H335" s="162" t="s">
        <v>361</v>
      </c>
      <c r="I335" s="163">
        <v>235</v>
      </c>
      <c r="J335" s="163">
        <v>2428</v>
      </c>
      <c r="K335" s="163">
        <v>10.331914893617022</v>
      </c>
      <c r="L335" s="162" t="s">
        <v>336</v>
      </c>
      <c r="M335" s="167"/>
      <c r="N335" s="167"/>
      <c r="O335" s="164"/>
      <c r="P335" s="164"/>
      <c r="Q335" s="164"/>
      <c r="R335" s="164"/>
      <c r="S335" s="164"/>
      <c r="T335" s="164"/>
      <c r="U335" s="164"/>
      <c r="V335" s="164"/>
      <c r="W335" s="164"/>
      <c r="X335" s="164"/>
      <c r="Y335" s="167"/>
      <c r="Z335" s="167"/>
      <c r="AA335" s="164"/>
      <c r="AB335" s="164"/>
      <c r="AC335" s="167"/>
      <c r="AD335" s="167"/>
      <c r="AE335" s="164"/>
      <c r="AF335" s="164"/>
      <c r="AG335" s="167"/>
      <c r="AH335" s="167"/>
      <c r="AI335" s="167"/>
      <c r="AJ335" s="167"/>
      <c r="AK335" s="275"/>
      <c r="AL335" s="167"/>
      <c r="AM335" s="164"/>
      <c r="AN335" s="164"/>
      <c r="AO335" s="167"/>
      <c r="AP335" s="167"/>
      <c r="AQ335" s="167"/>
      <c r="AR335" s="167"/>
      <c r="AS335" s="250"/>
      <c r="AT335" s="250"/>
      <c r="AU335" s="164"/>
      <c r="AV335" s="164"/>
      <c r="AW335" s="167"/>
      <c r="AX335" s="167"/>
      <c r="AY335" s="164"/>
      <c r="AZ335" s="164"/>
      <c r="BA335" s="165">
        <v>1.04</v>
      </c>
      <c r="BB335" s="165">
        <v>10.745191489361703</v>
      </c>
      <c r="BC335" s="163">
        <v>1.04</v>
      </c>
      <c r="BD335" s="163">
        <v>10.745191489361703</v>
      </c>
      <c r="BE335" s="162" t="s">
        <v>334</v>
      </c>
      <c r="BF335" s="162" t="s">
        <v>557</v>
      </c>
      <c r="BG335" s="166">
        <v>32051</v>
      </c>
      <c r="BH335" s="162" t="s">
        <v>342</v>
      </c>
      <c r="BI335" s="162" t="s">
        <v>343</v>
      </c>
      <c r="BJ335" s="172">
        <v>39934</v>
      </c>
      <c r="BK335" s="162" t="s">
        <v>345</v>
      </c>
      <c r="BL335" s="162" t="s">
        <v>470</v>
      </c>
      <c r="BM335" s="172">
        <v>39934</v>
      </c>
      <c r="BN335" s="162" t="s">
        <v>336</v>
      </c>
      <c r="BO335" s="162" t="s">
        <v>336</v>
      </c>
      <c r="BP335" s="164"/>
      <c r="BQ335" s="162" t="s">
        <v>336</v>
      </c>
      <c r="BR335" s="162" t="s">
        <v>336</v>
      </c>
      <c r="BS335" s="164"/>
      <c r="BT335" s="162" t="s">
        <v>336</v>
      </c>
      <c r="BU335" s="162" t="s">
        <v>336</v>
      </c>
      <c r="BV335" s="164"/>
      <c r="BW335" s="162" t="s">
        <v>336</v>
      </c>
      <c r="BX335" s="162" t="s">
        <v>336</v>
      </c>
      <c r="BY335" s="164"/>
      <c r="BZ335" s="162" t="s">
        <v>336</v>
      </c>
      <c r="CA335" s="162" t="s">
        <v>336</v>
      </c>
      <c r="CB335" s="164"/>
      <c r="CC335" s="162" t="s">
        <v>336</v>
      </c>
      <c r="CD335" s="162" t="s">
        <v>336</v>
      </c>
      <c r="CE335" s="164"/>
      <c r="CF335" s="162" t="s">
        <v>336</v>
      </c>
      <c r="CG335" s="162" t="s">
        <v>336</v>
      </c>
      <c r="CH335" s="164"/>
      <c r="CI335" s="162" t="s">
        <v>336</v>
      </c>
      <c r="CJ335" s="162" t="s">
        <v>336</v>
      </c>
      <c r="CK335" s="164"/>
      <c r="CL335" s="162" t="s">
        <v>336</v>
      </c>
      <c r="CM335" s="162" t="s">
        <v>336</v>
      </c>
      <c r="CN335" s="164"/>
      <c r="CO335" s="164"/>
      <c r="CP335" s="164"/>
      <c r="CQ335" s="164"/>
      <c r="CR335" s="164"/>
      <c r="CS335" s="168"/>
      <c r="CT335" s="168"/>
      <c r="CU335" s="164"/>
      <c r="CV335" s="164"/>
      <c r="CW335" s="164"/>
      <c r="CX335" s="164"/>
      <c r="CY335" s="168"/>
      <c r="CZ335" s="168"/>
      <c r="DA335" s="164"/>
      <c r="DB335" s="164"/>
      <c r="DC335" s="164"/>
      <c r="DD335" s="164"/>
      <c r="DE335" s="168"/>
      <c r="DF335" s="168"/>
      <c r="DG335" s="164"/>
      <c r="DH335" s="164"/>
      <c r="DI335" s="164"/>
      <c r="DJ335" s="164"/>
      <c r="DK335" s="164"/>
      <c r="DL335" s="164"/>
      <c r="DM335" s="164"/>
      <c r="DN335" s="164"/>
      <c r="DO335" s="164"/>
      <c r="DP335" s="164"/>
      <c r="DQ335" s="164"/>
      <c r="DR335" s="164"/>
      <c r="DS335" s="164"/>
      <c r="DT335" s="164"/>
      <c r="DU335" s="169"/>
      <c r="DV335" s="169"/>
      <c r="DW335" s="172"/>
      <c r="DX335" s="169"/>
      <c r="DY335" s="169"/>
      <c r="DZ335" s="164"/>
      <c r="EA335" s="169"/>
      <c r="EB335" s="169"/>
      <c r="EC335" s="164"/>
      <c r="ED335" s="169"/>
      <c r="EE335" s="169"/>
      <c r="EF335" s="164"/>
      <c r="EG335" s="169"/>
      <c r="EH335" s="169"/>
      <c r="EI335" s="164"/>
      <c r="EJ335" s="169"/>
      <c r="EK335" s="169"/>
      <c r="EL335" s="164"/>
      <c r="EM335" s="169"/>
      <c r="EN335" s="169"/>
      <c r="EO335" s="164"/>
      <c r="EP335" s="169"/>
      <c r="EQ335" s="169"/>
      <c r="ER335" s="164"/>
      <c r="ES335" s="169"/>
      <c r="ET335" s="169"/>
      <c r="EU335" s="164"/>
      <c r="EV335" s="169"/>
      <c r="EW335" s="169"/>
      <c r="EX335" s="164"/>
      <c r="EY335" s="169"/>
      <c r="EZ335" s="169"/>
      <c r="FA335" s="164"/>
      <c r="FB335" s="169"/>
      <c r="FC335" s="169"/>
      <c r="FD335" s="164"/>
    </row>
    <row r="336" spans="1:160">
      <c r="A336" s="162" t="s">
        <v>326</v>
      </c>
      <c r="B336" s="163">
        <v>2848</v>
      </c>
      <c r="C336" s="162" t="s">
        <v>649</v>
      </c>
      <c r="D336" s="162" t="s">
        <v>488</v>
      </c>
      <c r="E336" s="162" t="s">
        <v>655</v>
      </c>
      <c r="F336" s="162" t="s">
        <v>655</v>
      </c>
      <c r="G336" s="162" t="s">
        <v>330</v>
      </c>
      <c r="H336" s="162" t="s">
        <v>350</v>
      </c>
      <c r="I336" s="163">
        <v>53</v>
      </c>
      <c r="J336" s="163">
        <v>607</v>
      </c>
      <c r="K336" s="163">
        <v>11.452830188679245</v>
      </c>
      <c r="L336" s="162" t="s">
        <v>332</v>
      </c>
      <c r="M336" s="167"/>
      <c r="N336" s="167"/>
      <c r="O336" s="164"/>
      <c r="P336" s="164"/>
      <c r="Q336" s="164"/>
      <c r="R336" s="164"/>
      <c r="S336" s="164"/>
      <c r="T336" s="164"/>
      <c r="U336" s="164"/>
      <c r="V336" s="164"/>
      <c r="W336" s="164"/>
      <c r="X336" s="164"/>
      <c r="Y336" s="167"/>
      <c r="Z336" s="167"/>
      <c r="AA336" s="164"/>
      <c r="AB336" s="164"/>
      <c r="AC336" s="167"/>
      <c r="AD336" s="167"/>
      <c r="AE336" s="164"/>
      <c r="AF336" s="164"/>
      <c r="AG336" s="167"/>
      <c r="AH336" s="167"/>
      <c r="AI336" s="167"/>
      <c r="AJ336" s="167"/>
      <c r="AK336" s="275"/>
      <c r="AL336" s="167"/>
      <c r="AM336" s="164"/>
      <c r="AN336" s="164"/>
      <c r="AO336" s="167"/>
      <c r="AP336" s="167"/>
      <c r="AQ336" s="167"/>
      <c r="AR336" s="167"/>
      <c r="AS336" s="250"/>
      <c r="AT336" s="250"/>
      <c r="AU336" s="164"/>
      <c r="AV336" s="164"/>
      <c r="AW336" s="167"/>
      <c r="AX336" s="167"/>
      <c r="AY336" s="164"/>
      <c r="AZ336" s="164"/>
      <c r="BA336" s="165">
        <v>1.05</v>
      </c>
      <c r="BB336" s="165">
        <v>12.025471698113208</v>
      </c>
      <c r="BC336" s="163">
        <v>1.05</v>
      </c>
      <c r="BD336" s="163">
        <v>12.025471698113208</v>
      </c>
      <c r="BE336" s="162" t="s">
        <v>334</v>
      </c>
      <c r="BF336" s="162" t="s">
        <v>387</v>
      </c>
      <c r="BG336" s="166">
        <v>26665</v>
      </c>
      <c r="BH336" s="162" t="s">
        <v>336</v>
      </c>
      <c r="BI336" s="162" t="s">
        <v>336</v>
      </c>
      <c r="BJ336" s="164"/>
      <c r="BK336" s="162" t="s">
        <v>336</v>
      </c>
      <c r="BL336" s="162" t="s">
        <v>336</v>
      </c>
      <c r="BM336" s="164"/>
      <c r="BN336" s="162" t="s">
        <v>336</v>
      </c>
      <c r="BO336" s="162" t="s">
        <v>336</v>
      </c>
      <c r="BP336" s="164"/>
      <c r="BQ336" s="162" t="s">
        <v>336</v>
      </c>
      <c r="BR336" s="162" t="s">
        <v>336</v>
      </c>
      <c r="BS336" s="164"/>
      <c r="BT336" s="162" t="s">
        <v>336</v>
      </c>
      <c r="BU336" s="162" t="s">
        <v>336</v>
      </c>
      <c r="BV336" s="164"/>
      <c r="BW336" s="162" t="s">
        <v>336</v>
      </c>
      <c r="BX336" s="162" t="s">
        <v>336</v>
      </c>
      <c r="BY336" s="164"/>
      <c r="BZ336" s="162" t="s">
        <v>336</v>
      </c>
      <c r="CA336" s="162" t="s">
        <v>336</v>
      </c>
      <c r="CB336" s="164"/>
      <c r="CC336" s="162" t="s">
        <v>336</v>
      </c>
      <c r="CD336" s="162" t="s">
        <v>336</v>
      </c>
      <c r="CE336" s="164"/>
      <c r="CF336" s="162" t="s">
        <v>336</v>
      </c>
      <c r="CG336" s="162" t="s">
        <v>336</v>
      </c>
      <c r="CH336" s="164"/>
      <c r="CI336" s="162" t="s">
        <v>336</v>
      </c>
      <c r="CJ336" s="162" t="s">
        <v>336</v>
      </c>
      <c r="CK336" s="164"/>
      <c r="CL336" s="162" t="s">
        <v>336</v>
      </c>
      <c r="CM336" s="162" t="s">
        <v>336</v>
      </c>
      <c r="CN336" s="164"/>
      <c r="CO336" s="164"/>
      <c r="CP336" s="164"/>
      <c r="CQ336" s="164"/>
      <c r="CR336" s="164"/>
      <c r="CS336" s="168"/>
      <c r="CT336" s="168"/>
      <c r="CU336" s="164"/>
      <c r="CV336" s="164"/>
      <c r="CW336" s="164"/>
      <c r="CX336" s="164"/>
      <c r="CY336" s="168"/>
      <c r="CZ336" s="168"/>
      <c r="DA336" s="164"/>
      <c r="DB336" s="164"/>
      <c r="DC336" s="164"/>
      <c r="DD336" s="164"/>
      <c r="DE336" s="168"/>
      <c r="DF336" s="168"/>
      <c r="DG336" s="164"/>
      <c r="DH336" s="164"/>
      <c r="DI336" s="164"/>
      <c r="DJ336" s="164"/>
      <c r="DK336" s="164"/>
      <c r="DL336" s="164"/>
      <c r="DM336" s="164"/>
      <c r="DN336" s="164"/>
      <c r="DO336" s="164"/>
      <c r="DP336" s="164"/>
      <c r="DQ336" s="164"/>
      <c r="DR336" s="164"/>
      <c r="DS336" s="164"/>
      <c r="DT336" s="164"/>
      <c r="DU336" s="169"/>
      <c r="DV336" s="169"/>
      <c r="DW336" s="164"/>
      <c r="DX336" s="169"/>
      <c r="DY336" s="169"/>
      <c r="DZ336" s="164"/>
      <c r="EA336" s="169"/>
      <c r="EB336" s="169"/>
      <c r="EC336" s="164"/>
      <c r="ED336" s="169"/>
      <c r="EE336" s="169"/>
      <c r="EF336" s="164"/>
      <c r="EG336" s="169"/>
      <c r="EH336" s="169"/>
      <c r="EI336" s="164"/>
      <c r="EJ336" s="169"/>
      <c r="EK336" s="169"/>
      <c r="EL336" s="164"/>
      <c r="EM336" s="169"/>
      <c r="EN336" s="169"/>
      <c r="EO336" s="164"/>
      <c r="EP336" s="169"/>
      <c r="EQ336" s="169"/>
      <c r="ER336" s="164"/>
      <c r="ES336" s="169"/>
      <c r="ET336" s="169"/>
      <c r="EU336" s="164"/>
      <c r="EV336" s="169"/>
      <c r="EW336" s="169"/>
      <c r="EX336" s="164"/>
      <c r="EY336" s="169"/>
      <c r="EZ336" s="169"/>
      <c r="FA336" s="164"/>
      <c r="FB336" s="169"/>
      <c r="FC336" s="169"/>
      <c r="FD336" s="164"/>
    </row>
    <row r="337" spans="1:160">
      <c r="A337" s="162" t="s">
        <v>326</v>
      </c>
      <c r="B337" s="163">
        <v>2848</v>
      </c>
      <c r="C337" s="162" t="s">
        <v>649</v>
      </c>
      <c r="D337" s="162" t="s">
        <v>488</v>
      </c>
      <c r="E337" s="162" t="s">
        <v>656</v>
      </c>
      <c r="F337" s="162" t="s">
        <v>656</v>
      </c>
      <c r="G337" s="162" t="s">
        <v>330</v>
      </c>
      <c r="H337" s="162" t="s">
        <v>350</v>
      </c>
      <c r="I337" s="163">
        <v>62.5</v>
      </c>
      <c r="J337" s="163">
        <v>716</v>
      </c>
      <c r="K337" s="163">
        <v>11.456</v>
      </c>
      <c r="L337" s="162" t="s">
        <v>332</v>
      </c>
      <c r="M337" s="167"/>
      <c r="N337" s="167"/>
      <c r="O337" s="164"/>
      <c r="P337" s="164"/>
      <c r="Q337" s="164"/>
      <c r="R337" s="164"/>
      <c r="S337" s="164"/>
      <c r="T337" s="164"/>
      <c r="U337" s="164"/>
      <c r="V337" s="164"/>
      <c r="W337" s="164"/>
      <c r="X337" s="164"/>
      <c r="Y337" s="167"/>
      <c r="Z337" s="167"/>
      <c r="AA337" s="164"/>
      <c r="AB337" s="164"/>
      <c r="AC337" s="167"/>
      <c r="AD337" s="167"/>
      <c r="AE337" s="167"/>
      <c r="AF337" s="167"/>
      <c r="AG337" s="167"/>
      <c r="AH337" s="167"/>
      <c r="AI337" s="164"/>
      <c r="AJ337" s="164"/>
      <c r="AK337" s="275"/>
      <c r="AL337" s="167"/>
      <c r="AM337" s="167"/>
      <c r="AN337" s="167"/>
      <c r="AO337" s="167"/>
      <c r="AP337" s="167"/>
      <c r="AQ337" s="164"/>
      <c r="AR337" s="164"/>
      <c r="AS337" s="250"/>
      <c r="AT337" s="250"/>
      <c r="AU337" s="167"/>
      <c r="AV337" s="167"/>
      <c r="AW337" s="164"/>
      <c r="AX337" s="164"/>
      <c r="AY337" s="164"/>
      <c r="AZ337" s="164"/>
      <c r="BA337" s="165">
        <v>1.0766666666666669</v>
      </c>
      <c r="BB337" s="165">
        <v>12.334293333333335</v>
      </c>
      <c r="BC337" s="163">
        <v>1.0766666666666669</v>
      </c>
      <c r="BD337" s="163">
        <v>12.334293333333335</v>
      </c>
      <c r="BE337" s="162" t="s">
        <v>334</v>
      </c>
      <c r="BF337" s="162" t="s">
        <v>387</v>
      </c>
      <c r="BG337" s="166">
        <v>26665</v>
      </c>
      <c r="BH337" s="162" t="s">
        <v>336</v>
      </c>
      <c r="BI337" s="162" t="s">
        <v>336</v>
      </c>
      <c r="BJ337" s="167"/>
      <c r="BK337" s="162" t="s">
        <v>336</v>
      </c>
      <c r="BL337" s="162" t="s">
        <v>336</v>
      </c>
      <c r="BM337" s="167"/>
      <c r="BN337" s="162" t="s">
        <v>336</v>
      </c>
      <c r="BO337" s="162" t="s">
        <v>336</v>
      </c>
      <c r="BP337" s="164"/>
      <c r="BQ337" s="162" t="s">
        <v>336</v>
      </c>
      <c r="BR337" s="162" t="s">
        <v>336</v>
      </c>
      <c r="BS337" s="164"/>
      <c r="BT337" s="162" t="s">
        <v>336</v>
      </c>
      <c r="BU337" s="162" t="s">
        <v>336</v>
      </c>
      <c r="BV337" s="164"/>
      <c r="BW337" s="162" t="s">
        <v>336</v>
      </c>
      <c r="BX337" s="162" t="s">
        <v>336</v>
      </c>
      <c r="BY337" s="164"/>
      <c r="BZ337" s="162" t="s">
        <v>336</v>
      </c>
      <c r="CA337" s="162" t="s">
        <v>336</v>
      </c>
      <c r="CB337" s="164"/>
      <c r="CC337" s="162" t="s">
        <v>336</v>
      </c>
      <c r="CD337" s="162" t="s">
        <v>336</v>
      </c>
      <c r="CE337" s="164"/>
      <c r="CF337" s="162" t="s">
        <v>336</v>
      </c>
      <c r="CG337" s="162" t="s">
        <v>336</v>
      </c>
      <c r="CH337" s="164"/>
      <c r="CI337" s="162" t="s">
        <v>336</v>
      </c>
      <c r="CJ337" s="162" t="s">
        <v>336</v>
      </c>
      <c r="CK337" s="164"/>
      <c r="CL337" s="162" t="s">
        <v>336</v>
      </c>
      <c r="CM337" s="162" t="s">
        <v>336</v>
      </c>
      <c r="CN337" s="164"/>
    </row>
    <row r="338" spans="1:160">
      <c r="A338" s="162" t="s">
        <v>326</v>
      </c>
      <c r="B338" s="163">
        <v>2848</v>
      </c>
      <c r="C338" s="162" t="s">
        <v>649</v>
      </c>
      <c r="D338" s="162" t="s">
        <v>488</v>
      </c>
      <c r="E338" s="162" t="s">
        <v>657</v>
      </c>
      <c r="F338" s="162" t="s">
        <v>657</v>
      </c>
      <c r="G338" s="162" t="s">
        <v>330</v>
      </c>
      <c r="H338" s="162" t="s">
        <v>350</v>
      </c>
      <c r="I338" s="163">
        <v>53</v>
      </c>
      <c r="J338" s="163">
        <v>574</v>
      </c>
      <c r="K338" s="163">
        <v>10.830188679245284</v>
      </c>
      <c r="L338" s="162" t="s">
        <v>332</v>
      </c>
      <c r="M338" s="164"/>
      <c r="N338" s="164"/>
      <c r="O338" s="164"/>
      <c r="P338" s="164"/>
      <c r="Q338" s="164"/>
      <c r="R338" s="164"/>
      <c r="S338" s="164"/>
      <c r="T338" s="164"/>
      <c r="U338" s="164"/>
      <c r="V338" s="164"/>
      <c r="W338" s="164"/>
      <c r="X338" s="164"/>
      <c r="Y338" s="167"/>
      <c r="Z338" s="167"/>
      <c r="AA338" s="164"/>
      <c r="AB338" s="164"/>
      <c r="AC338" s="167"/>
      <c r="AD338" s="167"/>
      <c r="AE338" s="167"/>
      <c r="AF338" s="167"/>
      <c r="AG338" s="164"/>
      <c r="AH338" s="164"/>
      <c r="AI338" s="167"/>
      <c r="AJ338" s="167"/>
      <c r="AK338" s="275"/>
      <c r="AL338" s="167"/>
      <c r="AM338" s="167"/>
      <c r="AN338" s="167"/>
      <c r="AO338" s="164"/>
      <c r="AP338" s="164"/>
      <c r="AQ338" s="167"/>
      <c r="AR338" s="167"/>
      <c r="AS338" s="250"/>
      <c r="AT338" s="250"/>
      <c r="AU338" s="167"/>
      <c r="AV338" s="167"/>
      <c r="AW338" s="164"/>
      <c r="AX338" s="164"/>
      <c r="AY338" s="164"/>
      <c r="AZ338" s="164"/>
      <c r="BA338" s="163">
        <v>1.1633333333333333</v>
      </c>
      <c r="BB338" s="163">
        <v>12.599119496855346</v>
      </c>
      <c r="BC338" s="163">
        <v>1.1633333333333333</v>
      </c>
      <c r="BD338" s="163">
        <v>12.599119496855346</v>
      </c>
      <c r="BE338" s="162" t="s">
        <v>334</v>
      </c>
      <c r="BF338" s="162" t="s">
        <v>387</v>
      </c>
      <c r="BG338" s="166">
        <v>26665</v>
      </c>
      <c r="BH338" s="162" t="s">
        <v>336</v>
      </c>
      <c r="BI338" s="162" t="s">
        <v>336</v>
      </c>
      <c r="BJ338" s="164"/>
      <c r="BK338" s="162" t="s">
        <v>336</v>
      </c>
      <c r="BL338" s="162" t="s">
        <v>336</v>
      </c>
      <c r="BM338" s="167"/>
      <c r="BN338" s="162" t="s">
        <v>336</v>
      </c>
      <c r="BO338" s="162" t="s">
        <v>336</v>
      </c>
      <c r="BP338" s="167"/>
      <c r="BQ338" s="162" t="s">
        <v>336</v>
      </c>
      <c r="BR338" s="162" t="s">
        <v>336</v>
      </c>
      <c r="BS338" s="164"/>
      <c r="BT338" s="162" t="s">
        <v>336</v>
      </c>
      <c r="BU338" s="162" t="s">
        <v>336</v>
      </c>
      <c r="BV338" s="164"/>
      <c r="BW338" s="162" t="s">
        <v>336</v>
      </c>
      <c r="BX338" s="162" t="s">
        <v>336</v>
      </c>
      <c r="BY338" s="164"/>
      <c r="BZ338" s="162" t="s">
        <v>336</v>
      </c>
      <c r="CA338" s="162" t="s">
        <v>336</v>
      </c>
      <c r="CB338" s="164"/>
      <c r="CC338" s="162" t="s">
        <v>336</v>
      </c>
      <c r="CD338" s="162" t="s">
        <v>336</v>
      </c>
      <c r="CE338" s="164"/>
      <c r="CF338" s="162" t="s">
        <v>336</v>
      </c>
      <c r="CG338" s="162" t="s">
        <v>336</v>
      </c>
      <c r="CH338" s="164"/>
      <c r="CI338" s="162" t="s">
        <v>336</v>
      </c>
      <c r="CJ338" s="162" t="s">
        <v>336</v>
      </c>
      <c r="CK338" s="164"/>
      <c r="CL338" s="162" t="s">
        <v>336</v>
      </c>
      <c r="CM338" s="162" t="s">
        <v>336</v>
      </c>
      <c r="CN338" s="164"/>
      <c r="CS338" s="46"/>
      <c r="CT338" s="46"/>
      <c r="CY338" s="46"/>
      <c r="CZ338" s="46"/>
      <c r="DE338" s="46"/>
      <c r="DF338" s="46"/>
      <c r="DK338" s="46"/>
      <c r="DL338" s="46"/>
      <c r="DU338" s="46"/>
      <c r="DV338" s="46"/>
      <c r="DX338" s="46"/>
      <c r="DY338" s="46"/>
      <c r="EA338" s="46"/>
      <c r="EB338" s="46"/>
      <c r="ED338" s="46"/>
      <c r="EE338" s="46"/>
      <c r="EG338" s="46"/>
      <c r="EH338" s="46"/>
      <c r="EJ338" s="46"/>
      <c r="EK338" s="46"/>
      <c r="EM338" s="46"/>
      <c r="EN338" s="46"/>
      <c r="EP338" s="46"/>
      <c r="EQ338" s="46"/>
      <c r="ES338" s="46"/>
      <c r="ET338" s="46"/>
      <c r="EV338" s="46"/>
      <c r="EW338" s="46"/>
      <c r="EY338" s="46"/>
      <c r="EZ338" s="46"/>
      <c r="FB338" s="46"/>
      <c r="FC338" s="46"/>
    </row>
    <row r="339" spans="1:160">
      <c r="A339" s="162" t="s">
        <v>326</v>
      </c>
      <c r="B339" s="163">
        <v>2848</v>
      </c>
      <c r="C339" s="162" t="s">
        <v>649</v>
      </c>
      <c r="D339" s="162" t="s">
        <v>488</v>
      </c>
      <c r="E339" s="162" t="s">
        <v>659</v>
      </c>
      <c r="F339" s="162" t="s">
        <v>659</v>
      </c>
      <c r="G339" s="162" t="s">
        <v>330</v>
      </c>
      <c r="H339" s="162" t="s">
        <v>350</v>
      </c>
      <c r="I339" s="163">
        <v>60.5</v>
      </c>
      <c r="J339" s="163">
        <v>646</v>
      </c>
      <c r="K339" s="163">
        <v>10.677685950413224</v>
      </c>
      <c r="L339" s="162" t="s">
        <v>332</v>
      </c>
      <c r="M339" s="167"/>
      <c r="N339" s="167"/>
      <c r="O339" s="164"/>
      <c r="P339" s="164"/>
      <c r="Q339" s="164"/>
      <c r="R339" s="164"/>
      <c r="S339" s="164"/>
      <c r="T339" s="164"/>
      <c r="U339" s="164"/>
      <c r="V339" s="164"/>
      <c r="W339" s="164"/>
      <c r="X339" s="164"/>
      <c r="Y339" s="167"/>
      <c r="Z339" s="167"/>
      <c r="AA339" s="164"/>
      <c r="AB339" s="164"/>
      <c r="AC339" s="167"/>
      <c r="AD339" s="167"/>
      <c r="AE339" s="167"/>
      <c r="AF339" s="167"/>
      <c r="AG339" s="164"/>
      <c r="AH339" s="164"/>
      <c r="AI339" s="164"/>
      <c r="AJ339" s="164"/>
      <c r="AK339" s="275"/>
      <c r="AL339" s="167"/>
      <c r="AM339" s="167"/>
      <c r="AN339" s="167"/>
      <c r="AO339" s="164"/>
      <c r="AP339" s="164"/>
      <c r="AQ339" s="164"/>
      <c r="AR339" s="164"/>
      <c r="AS339" s="250"/>
      <c r="AT339" s="250"/>
      <c r="AU339" s="164"/>
      <c r="AV339" s="164"/>
      <c r="AW339" s="164"/>
      <c r="AX339" s="164"/>
      <c r="AY339" s="167"/>
      <c r="AZ339" s="167"/>
      <c r="BA339" s="165">
        <v>1.2300000000000002</v>
      </c>
      <c r="BB339" s="165">
        <v>13.133553719008267</v>
      </c>
      <c r="BC339" s="163">
        <v>1.2300000000000002</v>
      </c>
      <c r="BD339" s="163">
        <v>13.133553719008267</v>
      </c>
      <c r="BE339" s="162" t="s">
        <v>334</v>
      </c>
      <c r="BF339" s="162" t="s">
        <v>387</v>
      </c>
      <c r="BG339" s="166">
        <v>26665</v>
      </c>
      <c r="BH339" s="162" t="s">
        <v>336</v>
      </c>
      <c r="BI339" s="162" t="s">
        <v>336</v>
      </c>
      <c r="BJ339" s="167"/>
      <c r="BK339" s="162" t="s">
        <v>336</v>
      </c>
      <c r="BL339" s="162" t="s">
        <v>336</v>
      </c>
      <c r="BM339" s="167"/>
      <c r="BN339" s="162" t="s">
        <v>336</v>
      </c>
      <c r="BO339" s="162" t="s">
        <v>336</v>
      </c>
      <c r="BP339" s="167"/>
      <c r="BQ339" s="162" t="s">
        <v>336</v>
      </c>
      <c r="BR339" s="162" t="s">
        <v>336</v>
      </c>
      <c r="BS339" s="164"/>
      <c r="BT339" s="162" t="s">
        <v>336</v>
      </c>
      <c r="BU339" s="162" t="s">
        <v>336</v>
      </c>
      <c r="BV339" s="164"/>
      <c r="BW339" s="162" t="s">
        <v>336</v>
      </c>
      <c r="BX339" s="162" t="s">
        <v>336</v>
      </c>
      <c r="BY339" s="164"/>
      <c r="BZ339" s="162" t="s">
        <v>336</v>
      </c>
      <c r="CA339" s="162" t="s">
        <v>336</v>
      </c>
      <c r="CB339" s="164"/>
      <c r="CC339" s="162" t="s">
        <v>336</v>
      </c>
      <c r="CD339" s="162" t="s">
        <v>336</v>
      </c>
      <c r="CE339" s="164"/>
      <c r="CF339" s="162" t="s">
        <v>336</v>
      </c>
      <c r="CG339" s="162" t="s">
        <v>336</v>
      </c>
      <c r="CH339" s="164"/>
      <c r="CI339" s="162" t="s">
        <v>336</v>
      </c>
      <c r="CJ339" s="162" t="s">
        <v>336</v>
      </c>
      <c r="CK339" s="164"/>
      <c r="CL339" s="162" t="s">
        <v>336</v>
      </c>
      <c r="CM339" s="162" t="s">
        <v>336</v>
      </c>
      <c r="CN339" s="164"/>
    </row>
    <row r="340" spans="1:160">
      <c r="A340" s="162" t="s">
        <v>326</v>
      </c>
      <c r="B340" s="163">
        <v>2848</v>
      </c>
      <c r="C340" s="162" t="s">
        <v>649</v>
      </c>
      <c r="D340" s="162" t="s">
        <v>488</v>
      </c>
      <c r="E340" s="162" t="s">
        <v>660</v>
      </c>
      <c r="F340" s="162" t="s">
        <v>660</v>
      </c>
      <c r="G340" s="162" t="s">
        <v>330</v>
      </c>
      <c r="H340" s="162" t="s">
        <v>350</v>
      </c>
      <c r="I340" s="163">
        <v>64</v>
      </c>
      <c r="J340" s="163">
        <v>696</v>
      </c>
      <c r="K340" s="163">
        <v>10.875</v>
      </c>
      <c r="L340" s="162" t="s">
        <v>332</v>
      </c>
      <c r="M340" s="167"/>
      <c r="N340" s="167"/>
      <c r="O340" s="164"/>
      <c r="P340" s="164"/>
      <c r="Q340" s="164"/>
      <c r="R340" s="164"/>
      <c r="S340" s="164"/>
      <c r="T340" s="164"/>
      <c r="U340" s="164"/>
      <c r="V340" s="164"/>
      <c r="W340" s="164"/>
      <c r="X340" s="164"/>
      <c r="Y340" s="167"/>
      <c r="Z340" s="167"/>
      <c r="AA340" s="164"/>
      <c r="AB340" s="164"/>
      <c r="AC340" s="167"/>
      <c r="AD340" s="167"/>
      <c r="AE340" s="167"/>
      <c r="AF340" s="167"/>
      <c r="AG340" s="164"/>
      <c r="AH340" s="164"/>
      <c r="AI340" s="167"/>
      <c r="AJ340" s="167"/>
      <c r="AK340" s="275"/>
      <c r="AL340" s="167"/>
      <c r="AM340" s="167"/>
      <c r="AN340" s="167"/>
      <c r="AO340" s="164"/>
      <c r="AP340" s="164"/>
      <c r="AQ340" s="167"/>
      <c r="AR340" s="167"/>
      <c r="AS340" s="250"/>
      <c r="AT340" s="250"/>
      <c r="AU340" s="167"/>
      <c r="AV340" s="167"/>
      <c r="AW340" s="164"/>
      <c r="AX340" s="164"/>
      <c r="AY340" s="164"/>
      <c r="AZ340" s="164"/>
      <c r="BA340" s="163">
        <v>1.23</v>
      </c>
      <c r="BB340" s="163">
        <v>13.376250000000001</v>
      </c>
      <c r="BC340" s="163">
        <v>1.23</v>
      </c>
      <c r="BD340" s="163">
        <v>13.376250000000001</v>
      </c>
      <c r="BE340" s="162" t="s">
        <v>334</v>
      </c>
      <c r="BF340" s="162" t="s">
        <v>387</v>
      </c>
      <c r="BG340" s="166">
        <v>26665</v>
      </c>
      <c r="BH340" s="162" t="s">
        <v>336</v>
      </c>
      <c r="BI340" s="162" t="s">
        <v>336</v>
      </c>
      <c r="BJ340" s="167"/>
      <c r="BK340" s="162" t="s">
        <v>336</v>
      </c>
      <c r="BL340" s="162" t="s">
        <v>336</v>
      </c>
      <c r="BM340" s="167"/>
      <c r="BN340" s="162" t="s">
        <v>336</v>
      </c>
      <c r="BO340" s="162" t="s">
        <v>336</v>
      </c>
      <c r="BP340" s="167"/>
      <c r="BQ340" s="162" t="s">
        <v>336</v>
      </c>
      <c r="BR340" s="162" t="s">
        <v>336</v>
      </c>
      <c r="BS340" s="164"/>
      <c r="BT340" s="162" t="s">
        <v>336</v>
      </c>
      <c r="BU340" s="162" t="s">
        <v>336</v>
      </c>
      <c r="BV340" s="164"/>
      <c r="BW340" s="162" t="s">
        <v>336</v>
      </c>
      <c r="BX340" s="162" t="s">
        <v>336</v>
      </c>
      <c r="BY340" s="164"/>
      <c r="BZ340" s="162" t="s">
        <v>336</v>
      </c>
      <c r="CA340" s="162" t="s">
        <v>336</v>
      </c>
      <c r="CB340" s="164"/>
      <c r="CC340" s="162" t="s">
        <v>336</v>
      </c>
      <c r="CD340" s="162" t="s">
        <v>336</v>
      </c>
      <c r="CE340" s="164"/>
      <c r="CF340" s="162" t="s">
        <v>336</v>
      </c>
      <c r="CG340" s="162" t="s">
        <v>336</v>
      </c>
      <c r="CH340" s="164"/>
      <c r="CI340" s="162" t="s">
        <v>336</v>
      </c>
      <c r="CJ340" s="162" t="s">
        <v>336</v>
      </c>
      <c r="CK340" s="164"/>
      <c r="CL340" s="162" t="s">
        <v>336</v>
      </c>
      <c r="CM340" s="162" t="s">
        <v>336</v>
      </c>
      <c r="CN340" s="164"/>
    </row>
    <row r="341" spans="1:160">
      <c r="A341" s="162" t="s">
        <v>326</v>
      </c>
      <c r="B341" s="163">
        <v>6648</v>
      </c>
      <c r="C341" s="162" t="s">
        <v>662</v>
      </c>
      <c r="D341" s="162" t="s">
        <v>368</v>
      </c>
      <c r="E341" s="162" t="s">
        <v>386</v>
      </c>
      <c r="F341" s="162" t="s">
        <v>386</v>
      </c>
      <c r="G341" s="162" t="s">
        <v>330</v>
      </c>
      <c r="H341" s="162" t="s">
        <v>350</v>
      </c>
      <c r="I341" s="163">
        <v>568</v>
      </c>
      <c r="J341" s="163">
        <v>7810</v>
      </c>
      <c r="K341" s="163">
        <v>13.75</v>
      </c>
      <c r="L341" s="162" t="s">
        <v>663</v>
      </c>
      <c r="M341" s="167"/>
      <c r="N341" s="167"/>
      <c r="O341" s="164"/>
      <c r="P341" s="164"/>
      <c r="Q341" s="164"/>
      <c r="R341" s="164"/>
      <c r="S341" s="164"/>
      <c r="T341" s="164"/>
      <c r="U341" s="164"/>
      <c r="V341" s="164"/>
      <c r="W341" s="164"/>
      <c r="X341" s="164"/>
      <c r="Y341" s="167"/>
      <c r="Z341" s="167"/>
      <c r="AA341" s="164"/>
      <c r="AB341" s="164"/>
      <c r="AC341" s="167"/>
      <c r="AD341" s="167"/>
      <c r="AE341" s="167"/>
      <c r="AF341" s="167"/>
      <c r="AG341" s="167"/>
      <c r="AH341" s="167"/>
      <c r="AI341" s="164"/>
      <c r="AJ341" s="164"/>
      <c r="AK341" s="275"/>
      <c r="AL341" s="167"/>
      <c r="AM341" s="167"/>
      <c r="AN341" s="167"/>
      <c r="AO341" s="167"/>
      <c r="AP341" s="167"/>
      <c r="AQ341" s="164"/>
      <c r="AR341" s="164"/>
      <c r="AS341" s="250"/>
      <c r="AT341" s="250"/>
      <c r="AU341" s="167"/>
      <c r="AV341" s="167"/>
      <c r="AW341" s="164"/>
      <c r="AX341" s="164"/>
      <c r="AY341" s="164"/>
      <c r="AZ341" s="164"/>
      <c r="BA341" s="165">
        <v>1.0080393928289542</v>
      </c>
      <c r="BB341" s="165">
        <v>13.860541651398119</v>
      </c>
      <c r="BC341" s="163">
        <v>1.0080393928289542</v>
      </c>
      <c r="BD341" s="163">
        <v>13.860541651398119</v>
      </c>
      <c r="BE341" s="162" t="s">
        <v>342</v>
      </c>
      <c r="BF341" s="162" t="s">
        <v>343</v>
      </c>
      <c r="BG341" s="167"/>
      <c r="BH341" s="162" t="s">
        <v>364</v>
      </c>
      <c r="BI341" s="162" t="s">
        <v>370</v>
      </c>
      <c r="BJ341" s="167"/>
      <c r="BK341" s="162" t="s">
        <v>334</v>
      </c>
      <c r="BL341" s="162" t="s">
        <v>358</v>
      </c>
      <c r="BM341" s="166">
        <v>29707</v>
      </c>
      <c r="BN341" s="162" t="s">
        <v>345</v>
      </c>
      <c r="BO341" s="162" t="s">
        <v>363</v>
      </c>
      <c r="BP341" s="172">
        <v>29707</v>
      </c>
      <c r="BQ341" s="162" t="s">
        <v>336</v>
      </c>
      <c r="BR341" s="162" t="s">
        <v>336</v>
      </c>
      <c r="BS341" s="164"/>
      <c r="BT341" s="162" t="s">
        <v>336</v>
      </c>
      <c r="BU341" s="162" t="s">
        <v>336</v>
      </c>
      <c r="BV341" s="164"/>
      <c r="BW341" s="162" t="s">
        <v>336</v>
      </c>
      <c r="BX341" s="162" t="s">
        <v>336</v>
      </c>
      <c r="BY341" s="164"/>
      <c r="BZ341" s="162" t="s">
        <v>336</v>
      </c>
      <c r="CA341" s="162" t="s">
        <v>336</v>
      </c>
      <c r="CB341" s="164"/>
      <c r="CC341" s="162" t="s">
        <v>336</v>
      </c>
      <c r="CD341" s="162" t="s">
        <v>336</v>
      </c>
      <c r="CE341" s="164"/>
      <c r="CF341" s="162" t="s">
        <v>336</v>
      </c>
      <c r="CG341" s="162" t="s">
        <v>336</v>
      </c>
      <c r="CH341" s="164"/>
      <c r="CI341" s="162" t="s">
        <v>336</v>
      </c>
      <c r="CJ341" s="162" t="s">
        <v>336</v>
      </c>
      <c r="CK341" s="164"/>
      <c r="CL341" s="162" t="s">
        <v>336</v>
      </c>
      <c r="CM341" s="162" t="s">
        <v>336</v>
      </c>
      <c r="CN341" s="164"/>
    </row>
    <row r="342" spans="1:160">
      <c r="A342" s="162" t="s">
        <v>326</v>
      </c>
      <c r="B342" s="163">
        <v>3947</v>
      </c>
      <c r="C342" s="162" t="s">
        <v>670</v>
      </c>
      <c r="D342" s="162" t="s">
        <v>391</v>
      </c>
      <c r="E342" s="162" t="s">
        <v>671</v>
      </c>
      <c r="F342" s="162" t="s">
        <v>339</v>
      </c>
      <c r="G342" s="162" t="s">
        <v>330</v>
      </c>
      <c r="H342" s="162" t="s">
        <v>340</v>
      </c>
      <c r="I342" s="163">
        <v>237.5</v>
      </c>
      <c r="J342" s="163">
        <v>2156</v>
      </c>
      <c r="K342" s="163">
        <v>9.0778947368421061</v>
      </c>
      <c r="L342" s="162" t="s">
        <v>333</v>
      </c>
      <c r="M342" s="167"/>
      <c r="N342" s="167"/>
      <c r="O342" s="164"/>
      <c r="P342" s="164"/>
      <c r="Q342" s="164"/>
      <c r="R342" s="164"/>
      <c r="S342" s="164"/>
      <c r="T342" s="164"/>
      <c r="U342" s="164"/>
      <c r="V342" s="164"/>
      <c r="W342" s="164"/>
      <c r="X342" s="164"/>
      <c r="Y342" s="167"/>
      <c r="Z342" s="167"/>
      <c r="AA342" s="164"/>
      <c r="AB342" s="164"/>
      <c r="AC342" s="167"/>
      <c r="AD342" s="167"/>
      <c r="AE342" s="167"/>
      <c r="AF342" s="167"/>
      <c r="AG342" s="164"/>
      <c r="AH342" s="164"/>
      <c r="AI342" s="164"/>
      <c r="AJ342" s="164"/>
      <c r="AK342" s="275"/>
      <c r="AL342" s="167"/>
      <c r="AM342" s="167"/>
      <c r="AN342" s="167"/>
      <c r="AO342" s="164"/>
      <c r="AP342" s="164"/>
      <c r="AQ342" s="164"/>
      <c r="AR342" s="164"/>
      <c r="AS342" s="250"/>
      <c r="AT342" s="250"/>
      <c r="AU342" s="163">
        <v>2.0177333333333336</v>
      </c>
      <c r="AV342" s="163">
        <v>18.316770807017548</v>
      </c>
      <c r="AW342" s="164"/>
      <c r="AX342" s="164"/>
      <c r="AY342" s="164"/>
      <c r="AZ342" s="164"/>
      <c r="BA342" s="164"/>
      <c r="BB342" s="164"/>
      <c r="BC342" s="163">
        <v>2.0177333333333336</v>
      </c>
      <c r="BD342" s="163">
        <v>18.316770807017548</v>
      </c>
      <c r="BE342" s="162" t="s">
        <v>334</v>
      </c>
      <c r="BF342" s="162" t="s">
        <v>358</v>
      </c>
      <c r="BG342" s="172">
        <v>28703</v>
      </c>
      <c r="BH342" s="162" t="s">
        <v>336</v>
      </c>
      <c r="BI342" s="162" t="s">
        <v>336</v>
      </c>
      <c r="BJ342" s="164"/>
      <c r="BK342" s="162" t="s">
        <v>336</v>
      </c>
      <c r="BL342" s="162" t="s">
        <v>336</v>
      </c>
      <c r="BM342" s="164"/>
      <c r="BN342" s="162" t="s">
        <v>336</v>
      </c>
      <c r="BO342" s="162" t="s">
        <v>336</v>
      </c>
      <c r="BP342" s="164"/>
      <c r="BQ342" s="162" t="s">
        <v>336</v>
      </c>
      <c r="BR342" s="162" t="s">
        <v>336</v>
      </c>
      <c r="BS342" s="164"/>
      <c r="BT342" s="162" t="s">
        <v>336</v>
      </c>
      <c r="BU342" s="162" t="s">
        <v>336</v>
      </c>
      <c r="BV342" s="164"/>
      <c r="BW342" s="162" t="s">
        <v>336</v>
      </c>
      <c r="BX342" s="162" t="s">
        <v>336</v>
      </c>
      <c r="BY342" s="164"/>
      <c r="BZ342" s="162" t="s">
        <v>336</v>
      </c>
      <c r="CA342" s="162" t="s">
        <v>336</v>
      </c>
      <c r="CB342" s="164"/>
      <c r="CC342" s="162" t="s">
        <v>336</v>
      </c>
      <c r="CD342" s="162" t="s">
        <v>336</v>
      </c>
      <c r="CE342" s="164"/>
      <c r="CF342" s="162" t="s">
        <v>336</v>
      </c>
      <c r="CG342" s="162" t="s">
        <v>336</v>
      </c>
      <c r="CH342" s="164"/>
      <c r="CI342" s="162" t="s">
        <v>336</v>
      </c>
      <c r="CJ342" s="162" t="s">
        <v>336</v>
      </c>
      <c r="CK342" s="164"/>
      <c r="CL342" s="162" t="s">
        <v>336</v>
      </c>
      <c r="CM342" s="162" t="s">
        <v>336</v>
      </c>
      <c r="CN342" s="164"/>
    </row>
    <row r="343" spans="1:160">
      <c r="A343" s="162" t="s">
        <v>326</v>
      </c>
      <c r="B343" s="163">
        <v>3947</v>
      </c>
      <c r="C343" s="162" t="s">
        <v>670</v>
      </c>
      <c r="D343" s="162" t="s">
        <v>391</v>
      </c>
      <c r="E343" s="162" t="s">
        <v>672</v>
      </c>
      <c r="F343" s="162" t="s">
        <v>374</v>
      </c>
      <c r="G343" s="162" t="s">
        <v>330</v>
      </c>
      <c r="H343" s="162" t="s">
        <v>340</v>
      </c>
      <c r="I343" s="163">
        <v>237.5</v>
      </c>
      <c r="J343" s="163">
        <v>2156</v>
      </c>
      <c r="K343" s="163">
        <v>9.0778947368421061</v>
      </c>
      <c r="L343" s="162" t="s">
        <v>333</v>
      </c>
      <c r="M343" s="167"/>
      <c r="N343" s="167"/>
      <c r="O343" s="164"/>
      <c r="P343" s="164"/>
      <c r="Q343" s="164"/>
      <c r="R343" s="164"/>
      <c r="S343" s="164"/>
      <c r="T343" s="164"/>
      <c r="U343" s="164"/>
      <c r="V343" s="164"/>
      <c r="W343" s="164"/>
      <c r="X343" s="164"/>
      <c r="Y343" s="167"/>
      <c r="Z343" s="167"/>
      <c r="AA343" s="164"/>
      <c r="AB343" s="164"/>
      <c r="AC343" s="167"/>
      <c r="AD343" s="167"/>
      <c r="AE343" s="167"/>
      <c r="AF343" s="167"/>
      <c r="AG343" s="164"/>
      <c r="AH343" s="164"/>
      <c r="AI343" s="164"/>
      <c r="AJ343" s="164"/>
      <c r="AK343" s="275"/>
      <c r="AL343" s="167"/>
      <c r="AM343" s="167"/>
      <c r="AN343" s="167"/>
      <c r="AO343" s="164"/>
      <c r="AP343" s="164"/>
      <c r="AQ343" s="164"/>
      <c r="AR343" s="164"/>
      <c r="AS343" s="250"/>
      <c r="AT343" s="250"/>
      <c r="AU343" s="163">
        <v>2.0177333333333336</v>
      </c>
      <c r="AV343" s="163">
        <v>18.316770807017548</v>
      </c>
      <c r="AW343" s="164"/>
      <c r="AX343" s="164"/>
      <c r="AY343" s="164"/>
      <c r="AZ343" s="164"/>
      <c r="BA343" s="164"/>
      <c r="BB343" s="164"/>
      <c r="BC343" s="163">
        <v>2.0177333333333336</v>
      </c>
      <c r="BD343" s="163">
        <v>18.316770807017548</v>
      </c>
      <c r="BE343" s="162" t="s">
        <v>334</v>
      </c>
      <c r="BF343" s="162" t="s">
        <v>358</v>
      </c>
      <c r="BG343" s="172">
        <v>28581</v>
      </c>
      <c r="BH343" s="162" t="s">
        <v>336</v>
      </c>
      <c r="BI343" s="162" t="s">
        <v>336</v>
      </c>
      <c r="BJ343" s="164"/>
      <c r="BK343" s="162" t="s">
        <v>336</v>
      </c>
      <c r="BL343" s="162" t="s">
        <v>336</v>
      </c>
      <c r="BM343" s="164"/>
      <c r="BN343" s="162" t="s">
        <v>336</v>
      </c>
      <c r="BO343" s="162" t="s">
        <v>336</v>
      </c>
      <c r="BP343" s="164"/>
      <c r="BQ343" s="162" t="s">
        <v>336</v>
      </c>
      <c r="BR343" s="162" t="s">
        <v>336</v>
      </c>
      <c r="BS343" s="164"/>
      <c r="BT343" s="162" t="s">
        <v>336</v>
      </c>
      <c r="BU343" s="162" t="s">
        <v>336</v>
      </c>
      <c r="BV343" s="164"/>
      <c r="BW343" s="162" t="s">
        <v>336</v>
      </c>
      <c r="BX343" s="162" t="s">
        <v>336</v>
      </c>
      <c r="BY343" s="164"/>
      <c r="BZ343" s="162" t="s">
        <v>336</v>
      </c>
      <c r="CA343" s="162" t="s">
        <v>336</v>
      </c>
      <c r="CB343" s="164"/>
      <c r="CC343" s="162" t="s">
        <v>336</v>
      </c>
      <c r="CD343" s="162" t="s">
        <v>336</v>
      </c>
      <c r="CE343" s="164"/>
      <c r="CF343" s="162" t="s">
        <v>336</v>
      </c>
      <c r="CG343" s="162" t="s">
        <v>336</v>
      </c>
      <c r="CH343" s="164"/>
      <c r="CI343" s="162" t="s">
        <v>336</v>
      </c>
      <c r="CJ343" s="162" t="s">
        <v>336</v>
      </c>
      <c r="CK343" s="164"/>
      <c r="CL343" s="162" t="s">
        <v>336</v>
      </c>
      <c r="CM343" s="162" t="s">
        <v>336</v>
      </c>
      <c r="CN343" s="164"/>
      <c r="CO343" s="164"/>
      <c r="CP343" s="164"/>
      <c r="CQ343" s="164"/>
      <c r="CR343" s="164"/>
      <c r="CS343" s="170"/>
      <c r="CT343" s="170"/>
      <c r="CU343" s="164"/>
      <c r="CV343" s="164"/>
      <c r="CW343" s="164"/>
      <c r="CX343" s="164"/>
      <c r="CY343" s="170"/>
      <c r="CZ343" s="170"/>
      <c r="DA343" s="164"/>
      <c r="DB343" s="164"/>
      <c r="DC343" s="164"/>
      <c r="DD343" s="164"/>
      <c r="DE343" s="170"/>
      <c r="DF343" s="170"/>
      <c r="DG343" s="164"/>
      <c r="DH343" s="164"/>
      <c r="DI343" s="164"/>
      <c r="DJ343" s="164"/>
      <c r="DK343" s="164"/>
      <c r="DL343" s="164"/>
      <c r="DM343" s="164"/>
      <c r="DN343" s="164"/>
      <c r="DO343" s="164"/>
      <c r="DP343" s="164"/>
      <c r="DQ343" s="164"/>
      <c r="DR343" s="164"/>
      <c r="DS343" s="164"/>
      <c r="DT343" s="164"/>
      <c r="DU343" s="169"/>
      <c r="DV343" s="169"/>
      <c r="DW343" s="170"/>
      <c r="DX343" s="169"/>
      <c r="DY343" s="169"/>
      <c r="DZ343" s="164"/>
      <c r="EA343" s="169"/>
      <c r="EB343" s="169"/>
      <c r="EC343" s="164"/>
      <c r="ED343" s="169"/>
      <c r="EE343" s="169"/>
      <c r="EF343" s="164"/>
      <c r="EG343" s="169"/>
      <c r="EH343" s="169"/>
      <c r="EI343" s="164"/>
      <c r="EJ343" s="169"/>
      <c r="EK343" s="169"/>
      <c r="EL343" s="164"/>
      <c r="EM343" s="169"/>
      <c r="EN343" s="169"/>
      <c r="EO343" s="164"/>
      <c r="EP343" s="169"/>
      <c r="EQ343" s="169"/>
      <c r="ER343" s="164"/>
      <c r="ES343" s="169"/>
      <c r="ET343" s="169"/>
      <c r="EU343" s="164"/>
      <c r="EV343" s="169"/>
      <c r="EW343" s="169"/>
      <c r="EX343" s="164"/>
      <c r="EY343" s="169"/>
      <c r="EZ343" s="169"/>
      <c r="FA343" s="164"/>
      <c r="FB343" s="169"/>
      <c r="FC343" s="169"/>
      <c r="FD343" s="164"/>
    </row>
    <row r="344" spans="1:160">
      <c r="A344" s="162" t="s">
        <v>326</v>
      </c>
      <c r="B344" s="163">
        <v>2364</v>
      </c>
      <c r="C344" s="162" t="s">
        <v>673</v>
      </c>
      <c r="D344" s="162" t="s">
        <v>674</v>
      </c>
      <c r="E344" s="162" t="s">
        <v>675</v>
      </c>
      <c r="F344" s="162" t="s">
        <v>329</v>
      </c>
      <c r="G344" s="162" t="s">
        <v>330</v>
      </c>
      <c r="H344" s="162" t="s">
        <v>340</v>
      </c>
      <c r="I344" s="163">
        <v>337</v>
      </c>
      <c r="J344" s="163">
        <v>3017</v>
      </c>
      <c r="K344" s="163">
        <v>8.9525222551928785</v>
      </c>
      <c r="L344" s="162" t="s">
        <v>333</v>
      </c>
      <c r="M344" s="167"/>
      <c r="N344" s="167"/>
      <c r="O344" s="164"/>
      <c r="P344" s="164"/>
      <c r="Q344" s="164"/>
      <c r="R344" s="164"/>
      <c r="S344" s="164"/>
      <c r="T344" s="164"/>
      <c r="U344" s="164"/>
      <c r="V344" s="164"/>
      <c r="W344" s="164"/>
      <c r="X344" s="164"/>
      <c r="Y344" s="167"/>
      <c r="Z344" s="167"/>
      <c r="AA344" s="164"/>
      <c r="AB344" s="164"/>
      <c r="AC344" s="167"/>
      <c r="AD344" s="167"/>
      <c r="AE344" s="167"/>
      <c r="AF344" s="167"/>
      <c r="AG344" s="164"/>
      <c r="AH344" s="164"/>
      <c r="AI344" s="164"/>
      <c r="AJ344" s="164"/>
      <c r="AK344" s="275"/>
      <c r="AL344" s="167"/>
      <c r="AM344" s="167"/>
      <c r="AN344" s="167"/>
      <c r="AO344" s="164"/>
      <c r="AP344" s="164"/>
      <c r="AQ344" s="164"/>
      <c r="AR344" s="164"/>
      <c r="AS344" s="250"/>
      <c r="AT344" s="250"/>
      <c r="AU344" s="165">
        <v>2.1748000000000003</v>
      </c>
      <c r="AV344" s="165">
        <v>19.469945400593474</v>
      </c>
      <c r="AW344" s="167"/>
      <c r="AX344" s="167"/>
      <c r="AY344" s="164"/>
      <c r="AZ344" s="164"/>
      <c r="BA344" s="164"/>
      <c r="BB344" s="164"/>
      <c r="BC344" s="163">
        <v>2.1748000000000003</v>
      </c>
      <c r="BD344" s="163">
        <v>19.469945400593474</v>
      </c>
      <c r="BE344" s="162" t="s">
        <v>342</v>
      </c>
      <c r="BF344" s="162" t="s">
        <v>343</v>
      </c>
      <c r="BG344" s="172">
        <v>34820</v>
      </c>
      <c r="BH344" s="162" t="s">
        <v>364</v>
      </c>
      <c r="BI344" s="162" t="s">
        <v>370</v>
      </c>
      <c r="BJ344" s="164"/>
      <c r="BK344" s="162" t="s">
        <v>334</v>
      </c>
      <c r="BL344" s="162" t="s">
        <v>358</v>
      </c>
      <c r="BM344" s="172">
        <v>36465</v>
      </c>
      <c r="BN344" s="162" t="s">
        <v>334</v>
      </c>
      <c r="BO344" s="162" t="s">
        <v>358</v>
      </c>
      <c r="BP344" s="172">
        <v>24959</v>
      </c>
      <c r="BQ344" s="162" t="s">
        <v>336</v>
      </c>
      <c r="BR344" s="162" t="s">
        <v>336</v>
      </c>
      <c r="BS344" s="164"/>
      <c r="BT344" s="162" t="s">
        <v>336</v>
      </c>
      <c r="BU344" s="162" t="s">
        <v>336</v>
      </c>
      <c r="BV344" s="164"/>
      <c r="BW344" s="162" t="s">
        <v>336</v>
      </c>
      <c r="BX344" s="162" t="s">
        <v>336</v>
      </c>
      <c r="BY344" s="164"/>
      <c r="BZ344" s="162" t="s">
        <v>336</v>
      </c>
      <c r="CA344" s="162" t="s">
        <v>336</v>
      </c>
      <c r="CB344" s="164"/>
      <c r="CC344" s="162" t="s">
        <v>336</v>
      </c>
      <c r="CD344" s="162" t="s">
        <v>336</v>
      </c>
      <c r="CE344" s="164"/>
      <c r="CF344" s="162" t="s">
        <v>336</v>
      </c>
      <c r="CG344" s="162" t="s">
        <v>336</v>
      </c>
      <c r="CH344" s="164"/>
      <c r="CI344" s="162" t="s">
        <v>336</v>
      </c>
      <c r="CJ344" s="162" t="s">
        <v>336</v>
      </c>
      <c r="CK344" s="164"/>
      <c r="CL344" s="162" t="s">
        <v>336</v>
      </c>
      <c r="CM344" s="162" t="s">
        <v>336</v>
      </c>
      <c r="CN344" s="164"/>
    </row>
    <row r="345" spans="1:160">
      <c r="A345" s="162" t="s">
        <v>326</v>
      </c>
      <c r="B345" s="163">
        <v>1217</v>
      </c>
      <c r="C345" s="162" t="s">
        <v>678</v>
      </c>
      <c r="D345" s="162" t="s">
        <v>410</v>
      </c>
      <c r="E345" s="162" t="s">
        <v>339</v>
      </c>
      <c r="F345" s="162" t="s">
        <v>339</v>
      </c>
      <c r="G345" s="162" t="s">
        <v>330</v>
      </c>
      <c r="H345" s="162" t="s">
        <v>331</v>
      </c>
      <c r="I345" s="163">
        <v>40</v>
      </c>
      <c r="J345" s="163">
        <v>477</v>
      </c>
      <c r="K345" s="163">
        <v>11.925000000000001</v>
      </c>
      <c r="L345" s="162" t="s">
        <v>332</v>
      </c>
      <c r="M345" s="167"/>
      <c r="N345" s="167"/>
      <c r="O345" s="164"/>
      <c r="P345" s="164"/>
      <c r="Q345" s="164"/>
      <c r="R345" s="164"/>
      <c r="S345" s="164"/>
      <c r="T345" s="164"/>
      <c r="U345" s="164"/>
      <c r="V345" s="164"/>
      <c r="W345" s="164"/>
      <c r="X345" s="164"/>
      <c r="Y345" s="167"/>
      <c r="Z345" s="167"/>
      <c r="AA345" s="164"/>
      <c r="AB345" s="164"/>
      <c r="AC345" s="167"/>
      <c r="AD345" s="167"/>
      <c r="AE345" s="167"/>
      <c r="AF345" s="167"/>
      <c r="AG345" s="164"/>
      <c r="AH345" s="164"/>
      <c r="AI345" s="164"/>
      <c r="AJ345" s="164"/>
      <c r="AK345" s="275"/>
      <c r="AL345" s="167"/>
      <c r="AM345" s="167"/>
      <c r="AN345" s="167"/>
      <c r="AO345" s="164"/>
      <c r="AP345" s="164"/>
      <c r="AQ345" s="164"/>
      <c r="AR345" s="164"/>
      <c r="AS345" s="250"/>
      <c r="AT345" s="250"/>
      <c r="AU345" s="164"/>
      <c r="AV345" s="164"/>
      <c r="AW345" s="164"/>
      <c r="AX345" s="164"/>
      <c r="AY345" s="164"/>
      <c r="AZ345" s="164"/>
      <c r="BA345" s="163">
        <v>2.1</v>
      </c>
      <c r="BB345" s="163">
        <v>25.042500000000004</v>
      </c>
      <c r="BC345" s="163">
        <v>2.1</v>
      </c>
      <c r="BD345" s="163">
        <v>25.042500000000004</v>
      </c>
      <c r="BE345" s="162" t="s">
        <v>334</v>
      </c>
      <c r="BF345" s="162" t="s">
        <v>433</v>
      </c>
      <c r="BG345" s="166">
        <v>22007</v>
      </c>
      <c r="BH345" s="162" t="s">
        <v>334</v>
      </c>
      <c r="BI345" s="162" t="s">
        <v>358</v>
      </c>
      <c r="BJ345" s="172">
        <v>27576</v>
      </c>
      <c r="BK345" s="162" t="s">
        <v>336</v>
      </c>
      <c r="BL345" s="162" t="s">
        <v>336</v>
      </c>
      <c r="BM345" s="164"/>
      <c r="BN345" s="162" t="s">
        <v>336</v>
      </c>
      <c r="BO345" s="162" t="s">
        <v>336</v>
      </c>
      <c r="BP345" s="164"/>
      <c r="BQ345" s="162" t="s">
        <v>336</v>
      </c>
      <c r="BR345" s="162" t="s">
        <v>336</v>
      </c>
      <c r="BS345" s="164"/>
      <c r="BT345" s="162" t="s">
        <v>336</v>
      </c>
      <c r="BU345" s="162" t="s">
        <v>336</v>
      </c>
      <c r="BV345" s="164"/>
      <c r="BW345" s="162" t="s">
        <v>336</v>
      </c>
      <c r="BX345" s="162" t="s">
        <v>336</v>
      </c>
      <c r="BY345" s="164"/>
      <c r="BZ345" s="162" t="s">
        <v>336</v>
      </c>
      <c r="CA345" s="162" t="s">
        <v>336</v>
      </c>
      <c r="CB345" s="164"/>
      <c r="CC345" s="162" t="s">
        <v>336</v>
      </c>
      <c r="CD345" s="162" t="s">
        <v>336</v>
      </c>
      <c r="CE345" s="164"/>
      <c r="CF345" s="162" t="s">
        <v>336</v>
      </c>
      <c r="CG345" s="162" t="s">
        <v>336</v>
      </c>
      <c r="CH345" s="164"/>
      <c r="CI345" s="162" t="s">
        <v>336</v>
      </c>
      <c r="CJ345" s="162" t="s">
        <v>336</v>
      </c>
      <c r="CK345" s="164"/>
      <c r="CL345" s="162" t="s">
        <v>336</v>
      </c>
      <c r="CM345" s="162" t="s">
        <v>336</v>
      </c>
      <c r="CN345" s="164"/>
      <c r="CO345" s="164"/>
      <c r="CP345" s="164"/>
      <c r="CQ345" s="164"/>
      <c r="CR345" s="164"/>
      <c r="CS345" s="164"/>
      <c r="CT345" s="164"/>
      <c r="CU345" s="164"/>
      <c r="CV345" s="164"/>
      <c r="CW345" s="164"/>
      <c r="CX345" s="164"/>
      <c r="CY345" s="164"/>
      <c r="CZ345" s="164"/>
      <c r="DA345" s="164"/>
      <c r="DB345" s="164"/>
      <c r="DC345" s="164"/>
      <c r="DD345" s="164"/>
      <c r="DE345" s="164"/>
      <c r="DF345" s="164"/>
      <c r="DG345" s="164"/>
      <c r="DH345" s="164"/>
      <c r="DI345" s="164"/>
      <c r="DJ345" s="164"/>
      <c r="DK345" s="164"/>
      <c r="DL345" s="164"/>
      <c r="DM345" s="164"/>
      <c r="DN345" s="164"/>
      <c r="DO345" s="164"/>
      <c r="DP345" s="164"/>
      <c r="DQ345" s="164"/>
      <c r="DR345" s="164"/>
      <c r="DS345" s="164"/>
      <c r="DT345" s="164"/>
      <c r="DU345" s="169"/>
      <c r="DV345" s="169"/>
      <c r="DW345" s="172"/>
      <c r="DX345" s="169"/>
      <c r="DY345" s="169"/>
      <c r="DZ345" s="164"/>
      <c r="EA345" s="169"/>
      <c r="EB345" s="169"/>
      <c r="EC345" s="164"/>
      <c r="ED345" s="169"/>
      <c r="EE345" s="169"/>
      <c r="EF345" s="164"/>
      <c r="EG345" s="169"/>
      <c r="EH345" s="169"/>
      <c r="EI345" s="164"/>
      <c r="EJ345" s="169"/>
      <c r="EK345" s="169"/>
      <c r="EL345" s="164"/>
      <c r="EM345" s="169"/>
      <c r="EN345" s="169"/>
      <c r="EO345" s="164"/>
      <c r="EP345" s="169"/>
      <c r="EQ345" s="169"/>
      <c r="ER345" s="164"/>
      <c r="ES345" s="169"/>
      <c r="ET345" s="169"/>
      <c r="EU345" s="164"/>
      <c r="EV345" s="169"/>
      <c r="EW345" s="169"/>
      <c r="EX345" s="164"/>
      <c r="EY345" s="169"/>
      <c r="EZ345" s="169"/>
      <c r="FA345" s="164"/>
      <c r="FB345" s="169"/>
      <c r="FC345" s="169"/>
      <c r="FD345" s="164"/>
    </row>
    <row r="346" spans="1:160">
      <c r="A346" s="162"/>
      <c r="B346" s="163"/>
      <c r="C346" s="162"/>
      <c r="D346" s="162"/>
      <c r="E346" s="162"/>
      <c r="F346" s="162"/>
      <c r="G346" s="162"/>
      <c r="H346" s="162"/>
      <c r="I346" s="163"/>
      <c r="J346" s="163"/>
      <c r="K346" s="163"/>
      <c r="L346" s="162"/>
      <c r="M346" s="167"/>
      <c r="N346" s="167"/>
      <c r="O346" s="167"/>
      <c r="P346" s="164"/>
      <c r="Q346" s="164"/>
      <c r="R346" s="164"/>
      <c r="S346" s="165"/>
      <c r="T346" s="165"/>
      <c r="U346" s="163"/>
      <c r="V346" s="178"/>
      <c r="W346" s="179"/>
      <c r="X346" s="162"/>
      <c r="Y346" s="162"/>
      <c r="Z346" s="166"/>
      <c r="AA346" s="162"/>
      <c r="AB346" s="162"/>
      <c r="AC346" s="167"/>
      <c r="AD346" s="162"/>
      <c r="AE346" s="162"/>
      <c r="AF346" s="164"/>
      <c r="AG346" s="162"/>
      <c r="AH346" s="162"/>
      <c r="AI346" s="164"/>
      <c r="AJ346" s="162"/>
      <c r="AK346" s="277"/>
      <c r="AL346" s="164"/>
      <c r="AM346" s="162"/>
      <c r="AN346" s="162"/>
      <c r="AO346" s="164"/>
      <c r="AP346" s="162"/>
      <c r="AQ346" s="162"/>
      <c r="AR346" s="164"/>
      <c r="AS346" s="251"/>
      <c r="AT346" s="251"/>
      <c r="AU346" s="164"/>
      <c r="AV346" s="162"/>
      <c r="AW346" s="162"/>
      <c r="AX346" s="164"/>
      <c r="AY346" s="162"/>
      <c r="AZ346" s="162"/>
      <c r="BA346" s="164"/>
      <c r="BB346" s="162"/>
      <c r="BC346" s="162"/>
      <c r="BD346" s="164"/>
      <c r="BE346" s="162"/>
      <c r="BF346" s="162"/>
      <c r="BG346" s="164"/>
    </row>
    <row r="347" spans="1:160">
      <c r="A347" s="162"/>
      <c r="B347" s="163"/>
      <c r="C347" s="162"/>
      <c r="D347" s="162"/>
      <c r="E347" s="162"/>
      <c r="F347" s="162"/>
      <c r="G347" s="162"/>
      <c r="H347" s="162"/>
      <c r="I347" s="163"/>
      <c r="J347" s="163"/>
      <c r="K347" s="163"/>
      <c r="L347" s="162"/>
      <c r="M347" s="167"/>
      <c r="N347" s="164"/>
      <c r="O347" s="164"/>
      <c r="P347" s="167"/>
      <c r="Q347" s="167"/>
      <c r="R347" s="164"/>
      <c r="S347" s="165"/>
      <c r="T347" s="165"/>
      <c r="U347" s="163"/>
      <c r="V347" s="178"/>
      <c r="W347" s="179"/>
      <c r="X347" s="162"/>
      <c r="Y347" s="162"/>
      <c r="Z347" s="166"/>
      <c r="AA347" s="162"/>
      <c r="AB347" s="162"/>
      <c r="AC347" s="167"/>
      <c r="AD347" s="162"/>
      <c r="AE347" s="162"/>
      <c r="AF347" s="164"/>
      <c r="AG347" s="162"/>
      <c r="AH347" s="162"/>
      <c r="AI347" s="164"/>
      <c r="AJ347" s="162"/>
      <c r="AK347" s="277"/>
      <c r="AL347" s="164"/>
      <c r="AM347" s="162"/>
      <c r="AN347" s="162"/>
      <c r="AO347" s="164"/>
      <c r="AP347" s="162"/>
      <c r="AQ347" s="162"/>
      <c r="AR347" s="164"/>
      <c r="AS347" s="251"/>
      <c r="AT347" s="251"/>
      <c r="AU347" s="164"/>
      <c r="AV347" s="162"/>
      <c r="AW347" s="162"/>
      <c r="AX347" s="164"/>
      <c r="AY347" s="162"/>
      <c r="AZ347" s="162"/>
      <c r="BA347" s="164"/>
      <c r="BB347" s="162"/>
      <c r="BC347" s="162"/>
      <c r="BD347" s="164"/>
      <c r="BE347" s="162"/>
      <c r="BF347" s="162"/>
      <c r="BG347" s="164"/>
    </row>
    <row r="348" spans="1:160">
      <c r="A348" s="162"/>
      <c r="B348" s="163"/>
      <c r="C348" s="162"/>
      <c r="D348" s="162"/>
      <c r="E348" s="162"/>
      <c r="F348" s="162"/>
      <c r="G348" s="162"/>
      <c r="H348" s="162"/>
      <c r="I348" s="163"/>
      <c r="J348" s="163"/>
      <c r="K348" s="163"/>
      <c r="L348" s="162"/>
      <c r="M348" s="165"/>
      <c r="N348" s="164"/>
      <c r="O348" s="164"/>
      <c r="P348" s="165"/>
      <c r="Q348" s="165"/>
      <c r="R348" s="164"/>
      <c r="S348" s="167"/>
      <c r="T348" s="167"/>
      <c r="U348" s="163"/>
      <c r="V348" s="178"/>
      <c r="W348" s="179"/>
      <c r="X348" s="162"/>
      <c r="Y348" s="162"/>
      <c r="Z348" s="166"/>
      <c r="AA348" s="162"/>
      <c r="AB348" s="162"/>
      <c r="AC348" s="164"/>
      <c r="AD348" s="162"/>
      <c r="AE348" s="162"/>
      <c r="AF348" s="164"/>
      <c r="AG348" s="162"/>
      <c r="AH348" s="162"/>
      <c r="AI348" s="164"/>
      <c r="AJ348" s="162"/>
      <c r="AK348" s="277"/>
      <c r="AL348" s="164"/>
      <c r="AM348" s="162"/>
      <c r="AN348" s="162"/>
      <c r="AO348" s="164"/>
      <c r="AP348" s="162"/>
      <c r="AQ348" s="162"/>
      <c r="AR348" s="164"/>
      <c r="AS348" s="251"/>
      <c r="AT348" s="251"/>
      <c r="AU348" s="164"/>
      <c r="AV348" s="162"/>
      <c r="AW348" s="162"/>
      <c r="AX348" s="164"/>
      <c r="AY348" s="162"/>
      <c r="AZ348" s="162"/>
      <c r="BA348" s="164"/>
      <c r="BB348" s="162"/>
      <c r="BC348" s="162"/>
      <c r="BD348" s="164"/>
      <c r="BE348" s="162"/>
      <c r="BF348" s="162"/>
      <c r="BG348" s="164"/>
      <c r="BH348" s="164"/>
      <c r="BI348" s="164"/>
      <c r="BJ348" s="168"/>
      <c r="BK348" s="168"/>
      <c r="BL348" s="164"/>
      <c r="BM348" s="168"/>
      <c r="BN348" s="168"/>
      <c r="BO348" s="164"/>
      <c r="BP348" s="164"/>
      <c r="BQ348" s="168"/>
      <c r="BR348" s="168"/>
      <c r="BS348" s="164"/>
      <c r="BT348" s="168"/>
      <c r="BU348" s="168"/>
      <c r="BV348" s="164"/>
      <c r="BW348" s="164"/>
      <c r="BX348" s="168"/>
      <c r="BY348" s="168"/>
      <c r="BZ348" s="164"/>
      <c r="CA348" s="168"/>
      <c r="CB348" s="168"/>
      <c r="CC348" s="164"/>
      <c r="CD348" s="164"/>
      <c r="CE348" s="168"/>
      <c r="CF348" s="168"/>
      <c r="CG348" s="168"/>
      <c r="CH348" s="168"/>
      <c r="CI348" s="170"/>
      <c r="CJ348" s="170"/>
      <c r="CK348" s="168"/>
      <c r="CL348" s="168"/>
      <c r="CM348" s="164"/>
      <c r="CN348" s="164"/>
      <c r="CO348" s="164"/>
      <c r="CP348" s="164"/>
      <c r="CQ348" s="164"/>
      <c r="CR348" s="164"/>
      <c r="CS348" s="168"/>
      <c r="CT348" s="168"/>
      <c r="CU348" s="164"/>
      <c r="CV348" s="164"/>
      <c r="CW348" s="164"/>
      <c r="CX348" s="164"/>
      <c r="CY348" s="168"/>
      <c r="CZ348" s="168"/>
      <c r="DA348" s="164"/>
      <c r="DB348" s="164"/>
      <c r="DC348" s="164"/>
      <c r="DD348" s="164"/>
      <c r="DE348" s="168"/>
      <c r="DF348" s="168"/>
      <c r="DG348" s="164"/>
      <c r="DH348" s="164"/>
      <c r="DI348" s="164"/>
      <c r="DJ348" s="164"/>
      <c r="DK348" s="164"/>
      <c r="DL348" s="164"/>
      <c r="DM348" s="164"/>
      <c r="DN348" s="164"/>
      <c r="DO348" s="164"/>
      <c r="DP348" s="164"/>
      <c r="DQ348" s="164"/>
      <c r="DR348" s="164"/>
      <c r="DS348" s="164"/>
      <c r="DT348" s="164"/>
      <c r="DU348" s="169"/>
      <c r="DV348" s="169"/>
      <c r="DW348" s="170"/>
      <c r="DX348" s="169"/>
      <c r="DY348" s="169"/>
      <c r="DZ348" s="164"/>
      <c r="EA348" s="169"/>
      <c r="EB348" s="169"/>
      <c r="EC348" s="164"/>
      <c r="ED348" s="169"/>
      <c r="EE348" s="169"/>
      <c r="EF348" s="164"/>
      <c r="EG348" s="169"/>
      <c r="EH348" s="169"/>
      <c r="EI348" s="164"/>
      <c r="EJ348" s="169"/>
      <c r="EK348" s="169"/>
      <c r="EL348" s="164"/>
      <c r="EM348" s="169"/>
      <c r="EN348" s="169"/>
      <c r="EO348" s="164"/>
      <c r="EP348" s="169"/>
      <c r="EQ348" s="169"/>
      <c r="ER348" s="164"/>
      <c r="ES348" s="169"/>
      <c r="ET348" s="169"/>
      <c r="EU348" s="164"/>
      <c r="EV348" s="169"/>
      <c r="EW348" s="169"/>
      <c r="EX348" s="164"/>
      <c r="EY348" s="169"/>
      <c r="EZ348" s="169"/>
      <c r="FA348" s="164"/>
      <c r="FB348" s="169"/>
      <c r="FC348" s="169"/>
      <c r="FD348" s="164"/>
    </row>
    <row r="349" spans="1:160">
      <c r="A349" s="162"/>
      <c r="B349" s="163"/>
      <c r="C349" s="162"/>
      <c r="D349" s="162"/>
      <c r="E349" s="162"/>
      <c r="F349" s="162"/>
      <c r="G349" s="162"/>
      <c r="H349" s="162"/>
      <c r="I349" s="163"/>
      <c r="J349" s="163"/>
      <c r="K349" s="163"/>
      <c r="L349" s="162"/>
      <c r="M349" s="167"/>
      <c r="N349" s="167"/>
      <c r="O349" s="167"/>
      <c r="P349" s="164"/>
      <c r="Q349" s="164"/>
      <c r="R349" s="164"/>
      <c r="S349" s="165"/>
      <c r="T349" s="165"/>
      <c r="U349" s="163"/>
      <c r="V349" s="178"/>
      <c r="W349" s="179"/>
      <c r="X349" s="162"/>
      <c r="Y349" s="162"/>
      <c r="Z349" s="166"/>
      <c r="AA349" s="162"/>
      <c r="AB349" s="162"/>
      <c r="AC349" s="172"/>
      <c r="AD349" s="162"/>
      <c r="AE349" s="162"/>
      <c r="AF349" s="164"/>
      <c r="AG349" s="162"/>
      <c r="AH349" s="162"/>
      <c r="AI349" s="164"/>
      <c r="AJ349" s="162"/>
      <c r="AK349" s="277"/>
      <c r="AL349" s="164"/>
      <c r="AM349" s="162"/>
      <c r="AN349" s="162"/>
      <c r="AO349" s="164"/>
      <c r="AP349" s="162"/>
      <c r="AQ349" s="162"/>
      <c r="AR349" s="164"/>
      <c r="AS349" s="251"/>
      <c r="AT349" s="251"/>
      <c r="AU349" s="164"/>
      <c r="AV349" s="162"/>
      <c r="AW349" s="162"/>
      <c r="AX349" s="164"/>
      <c r="AY349" s="162"/>
      <c r="AZ349" s="162"/>
      <c r="BA349" s="164"/>
      <c r="BB349" s="162"/>
      <c r="BC349" s="162"/>
      <c r="BD349" s="164"/>
      <c r="BE349" s="162"/>
      <c r="BF349" s="162"/>
      <c r="BG349" s="164"/>
    </row>
    <row r="350" spans="1:160">
      <c r="A350" s="162"/>
      <c r="B350" s="163"/>
      <c r="C350" s="162"/>
      <c r="D350" s="162"/>
      <c r="E350" s="162"/>
      <c r="F350" s="162"/>
      <c r="G350" s="162"/>
      <c r="H350" s="162"/>
      <c r="I350" s="163"/>
      <c r="J350" s="163"/>
      <c r="K350" s="163"/>
      <c r="L350" s="162"/>
      <c r="M350" s="163"/>
      <c r="N350" s="164"/>
      <c r="O350" s="164"/>
      <c r="P350" s="163"/>
      <c r="Q350" s="163"/>
      <c r="R350" s="164"/>
      <c r="S350" s="167"/>
      <c r="T350" s="167"/>
      <c r="U350" s="163"/>
      <c r="V350" s="178"/>
      <c r="W350" s="179"/>
      <c r="X350" s="162"/>
      <c r="Y350" s="162"/>
      <c r="Z350" s="167"/>
      <c r="AA350" s="162"/>
      <c r="AB350" s="162"/>
      <c r="AC350" s="167"/>
      <c r="AD350" s="162"/>
      <c r="AE350" s="162"/>
      <c r="AF350" s="164"/>
      <c r="AG350" s="162"/>
      <c r="AH350" s="162"/>
      <c r="AI350" s="164"/>
      <c r="AJ350" s="162"/>
      <c r="AK350" s="277"/>
      <c r="AL350" s="164"/>
      <c r="AM350" s="162"/>
      <c r="AN350" s="162"/>
      <c r="AO350" s="164"/>
      <c r="AP350" s="162"/>
      <c r="AQ350" s="162"/>
      <c r="AR350" s="164"/>
      <c r="AS350" s="251"/>
      <c r="AT350" s="251"/>
      <c r="AU350" s="164"/>
      <c r="AV350" s="162"/>
      <c r="AW350" s="162"/>
      <c r="AX350" s="164"/>
      <c r="AY350" s="162"/>
      <c r="AZ350" s="162"/>
      <c r="BA350" s="164"/>
      <c r="BB350" s="162"/>
      <c r="BC350" s="162"/>
      <c r="BD350" s="164"/>
      <c r="BE350" s="162"/>
      <c r="BF350" s="162"/>
      <c r="BG350" s="164"/>
    </row>
    <row r="351" spans="1:160">
      <c r="A351" s="162"/>
      <c r="B351" s="163"/>
      <c r="C351" s="162"/>
      <c r="D351" s="162"/>
      <c r="E351" s="162"/>
      <c r="F351" s="162"/>
      <c r="G351" s="162"/>
      <c r="H351" s="162"/>
      <c r="I351" s="163"/>
      <c r="J351" s="163"/>
      <c r="K351" s="163"/>
      <c r="L351" s="162"/>
      <c r="M351" s="167"/>
      <c r="N351" s="167"/>
      <c r="O351" s="167"/>
      <c r="P351" s="164"/>
      <c r="Q351" s="164"/>
      <c r="R351" s="164"/>
      <c r="S351" s="163"/>
      <c r="T351" s="163"/>
      <c r="U351" s="163"/>
      <c r="V351" s="178"/>
      <c r="W351" s="179"/>
      <c r="X351" s="162"/>
      <c r="Y351" s="162"/>
      <c r="Z351" s="166"/>
      <c r="AA351" s="162"/>
      <c r="AB351" s="162"/>
      <c r="AC351" s="167"/>
      <c r="AD351" s="162"/>
      <c r="AE351" s="162"/>
      <c r="AF351" s="167"/>
      <c r="AG351" s="162"/>
      <c r="AH351" s="162"/>
      <c r="AI351" s="164"/>
      <c r="AJ351" s="162"/>
      <c r="AK351" s="277"/>
      <c r="AL351" s="164"/>
      <c r="AM351" s="162"/>
      <c r="AN351" s="162"/>
      <c r="AO351" s="164"/>
      <c r="AP351" s="162"/>
      <c r="AQ351" s="162"/>
      <c r="AR351" s="164"/>
      <c r="AS351" s="251"/>
      <c r="AT351" s="251"/>
      <c r="AU351" s="164"/>
      <c r="AV351" s="162"/>
      <c r="AW351" s="162"/>
      <c r="AX351" s="164"/>
      <c r="AY351" s="162"/>
      <c r="AZ351" s="162"/>
      <c r="BA351" s="164"/>
      <c r="BB351" s="162"/>
      <c r="BC351" s="162"/>
      <c r="BD351" s="164"/>
      <c r="BE351" s="162"/>
      <c r="BF351" s="162"/>
      <c r="BG351" s="164"/>
    </row>
    <row r="352" spans="1:160">
      <c r="A352" s="162"/>
      <c r="B352" s="163"/>
      <c r="C352" s="162"/>
      <c r="D352" s="162"/>
      <c r="E352" s="162"/>
      <c r="F352" s="162"/>
      <c r="G352" s="162"/>
      <c r="H352" s="162"/>
      <c r="I352" s="163"/>
      <c r="J352" s="163"/>
      <c r="K352" s="163"/>
      <c r="L352" s="162"/>
      <c r="M352" s="167"/>
      <c r="N352" s="164"/>
      <c r="O352" s="164"/>
      <c r="P352" s="167"/>
      <c r="Q352" s="167"/>
      <c r="R352" s="164"/>
      <c r="S352" s="165"/>
      <c r="T352" s="165"/>
      <c r="U352" s="163"/>
      <c r="V352" s="178"/>
      <c r="W352" s="179"/>
      <c r="X352" s="162"/>
      <c r="Y352" s="162"/>
      <c r="Z352" s="166"/>
      <c r="AA352" s="162"/>
      <c r="AB352" s="162"/>
      <c r="AC352" s="167"/>
      <c r="AD352" s="162"/>
      <c r="AE352" s="162"/>
      <c r="AF352" s="164"/>
      <c r="AG352" s="162"/>
      <c r="AH352" s="162"/>
      <c r="AI352" s="164"/>
      <c r="AJ352" s="162"/>
      <c r="AK352" s="277"/>
      <c r="AL352" s="164"/>
      <c r="AM352" s="162"/>
      <c r="AN352" s="162"/>
      <c r="AO352" s="164"/>
      <c r="AP352" s="162"/>
      <c r="AQ352" s="162"/>
      <c r="AR352" s="164"/>
      <c r="AS352" s="251"/>
      <c r="AT352" s="251"/>
      <c r="AU352" s="164"/>
      <c r="AV352" s="162"/>
      <c r="AW352" s="162"/>
      <c r="AX352" s="164"/>
      <c r="AY352" s="162"/>
      <c r="AZ352" s="162"/>
      <c r="BA352" s="164"/>
      <c r="BB352" s="162"/>
      <c r="BC352" s="162"/>
      <c r="BD352" s="164"/>
      <c r="BE352" s="162"/>
      <c r="BF352" s="162"/>
      <c r="BG352" s="164"/>
    </row>
    <row r="353" spans="1:59">
      <c r="A353" s="162"/>
      <c r="B353" s="163"/>
      <c r="C353" s="162"/>
      <c r="D353" s="162"/>
      <c r="E353" s="162"/>
      <c r="F353" s="162"/>
      <c r="G353" s="162"/>
      <c r="H353" s="162"/>
      <c r="I353" s="163"/>
      <c r="J353" s="163"/>
      <c r="K353" s="163"/>
      <c r="L353" s="180"/>
      <c r="M353" s="167"/>
      <c r="N353" s="164"/>
      <c r="O353" s="164"/>
      <c r="P353" s="167"/>
      <c r="Q353" s="167"/>
      <c r="R353" s="164"/>
      <c r="S353" s="165"/>
      <c r="T353" s="165"/>
      <c r="U353" s="163"/>
      <c r="V353" s="178"/>
      <c r="W353" s="179"/>
      <c r="X353" s="162"/>
      <c r="Y353" s="162"/>
      <c r="Z353" s="166"/>
      <c r="AA353" s="162"/>
      <c r="AB353" s="162"/>
      <c r="AC353" s="167"/>
      <c r="AD353" s="162"/>
      <c r="AE353" s="162"/>
      <c r="AF353" s="167"/>
      <c r="AG353" s="162"/>
      <c r="AH353" s="162"/>
      <c r="AI353" s="164"/>
      <c r="AJ353" s="162"/>
      <c r="AK353" s="277"/>
      <c r="AL353" s="164"/>
      <c r="AM353" s="162"/>
      <c r="AN353" s="162"/>
      <c r="AO353" s="164"/>
      <c r="AP353" s="162"/>
      <c r="AQ353" s="162"/>
      <c r="AR353" s="164"/>
      <c r="AS353" s="251"/>
      <c r="AT353" s="251"/>
      <c r="AU353" s="164"/>
      <c r="AV353" s="162"/>
      <c r="AW353" s="162"/>
      <c r="AX353" s="164"/>
      <c r="AY353" s="162"/>
      <c r="AZ353" s="162"/>
      <c r="BA353" s="164"/>
      <c r="BB353" s="162"/>
      <c r="BC353" s="162"/>
      <c r="BD353" s="164"/>
      <c r="BE353" s="162"/>
      <c r="BF353" s="162"/>
      <c r="BG353" s="164"/>
    </row>
    <row r="354" spans="1:59">
      <c r="A354" s="162"/>
      <c r="B354" s="163"/>
      <c r="C354" s="162"/>
      <c r="D354" s="162"/>
      <c r="E354" s="162"/>
      <c r="F354" s="162"/>
      <c r="G354" s="162"/>
      <c r="H354" s="162"/>
      <c r="I354" s="163"/>
      <c r="J354" s="163"/>
      <c r="K354" s="163"/>
      <c r="L354" s="162"/>
      <c r="M354" s="167"/>
      <c r="N354" s="164"/>
      <c r="O354" s="164"/>
      <c r="P354" s="167"/>
      <c r="Q354" s="167"/>
      <c r="R354" s="164"/>
      <c r="S354" s="165"/>
      <c r="T354" s="165"/>
      <c r="U354" s="163"/>
      <c r="V354" s="178"/>
      <c r="W354" s="179"/>
      <c r="X354" s="162"/>
      <c r="Y354" s="162"/>
      <c r="Z354" s="166"/>
      <c r="AA354" s="162"/>
      <c r="AB354" s="162"/>
      <c r="AC354" s="172"/>
      <c r="AD354" s="162"/>
      <c r="AE354" s="162"/>
      <c r="AF354" s="164"/>
      <c r="AG354" s="162"/>
      <c r="AH354" s="162"/>
      <c r="AI354" s="164"/>
      <c r="AJ354" s="162"/>
      <c r="AK354" s="277"/>
      <c r="AL354" s="164"/>
      <c r="AM354" s="162"/>
      <c r="AN354" s="162"/>
      <c r="AO354" s="164"/>
      <c r="AP354" s="162"/>
      <c r="AQ354" s="162"/>
      <c r="AR354" s="164"/>
      <c r="AS354" s="251"/>
      <c r="AT354" s="251"/>
      <c r="AU354" s="164"/>
      <c r="AV354" s="162"/>
      <c r="AW354" s="162"/>
      <c r="AX354" s="164"/>
      <c r="AY354" s="162"/>
      <c r="AZ354" s="162"/>
      <c r="BA354" s="164"/>
      <c r="BB354" s="162"/>
      <c r="BC354" s="162"/>
      <c r="BD354" s="164"/>
      <c r="BE354" s="162"/>
      <c r="BF354" s="162"/>
      <c r="BG354" s="164"/>
    </row>
    <row r="355" spans="1:59">
      <c r="A355" s="162"/>
      <c r="B355" s="163"/>
      <c r="C355" s="162"/>
      <c r="D355" s="162"/>
      <c r="E355" s="162"/>
      <c r="F355" s="162"/>
      <c r="G355" s="162"/>
      <c r="H355" s="162"/>
      <c r="I355" s="163"/>
      <c r="J355" s="163"/>
      <c r="K355" s="163"/>
      <c r="L355" s="162"/>
      <c r="M355" s="167"/>
      <c r="N355" s="164"/>
      <c r="O355" s="164"/>
      <c r="P355" s="167"/>
      <c r="Q355" s="167"/>
      <c r="R355" s="164"/>
      <c r="S355" s="165"/>
      <c r="T355" s="165"/>
      <c r="U355" s="163"/>
      <c r="V355" s="178"/>
      <c r="W355" s="179"/>
      <c r="X355" s="162"/>
      <c r="Y355" s="162"/>
      <c r="Z355" s="166"/>
      <c r="AA355" s="162"/>
      <c r="AB355" s="162"/>
      <c r="AC355" s="164"/>
      <c r="AD355" s="162"/>
      <c r="AE355" s="162"/>
      <c r="AF355" s="164"/>
      <c r="AG355" s="162"/>
      <c r="AH355" s="162"/>
      <c r="AI355" s="164"/>
      <c r="AJ355" s="162"/>
      <c r="AK355" s="277"/>
      <c r="AL355" s="164"/>
      <c r="AM355" s="162"/>
      <c r="AN355" s="162"/>
      <c r="AO355" s="164"/>
      <c r="AP355" s="162"/>
      <c r="AQ355" s="162"/>
      <c r="AR355" s="164"/>
      <c r="AS355" s="251"/>
      <c r="AT355" s="251"/>
      <c r="AU355" s="164"/>
      <c r="AV355" s="162"/>
      <c r="AW355" s="162"/>
      <c r="AX355" s="164"/>
      <c r="AY355" s="162"/>
      <c r="AZ355" s="162"/>
      <c r="BA355" s="164"/>
      <c r="BB355" s="162"/>
      <c r="BC355" s="162"/>
      <c r="BD355" s="164"/>
      <c r="BE355" s="162"/>
      <c r="BF355" s="162"/>
      <c r="BG355" s="164"/>
    </row>
    <row r="356" spans="1:59">
      <c r="A356" s="162"/>
      <c r="B356" s="163"/>
      <c r="C356" s="162"/>
      <c r="D356" s="162"/>
      <c r="E356" s="162"/>
      <c r="F356" s="162"/>
      <c r="G356" s="162"/>
      <c r="H356" s="162"/>
      <c r="I356" s="163"/>
      <c r="J356" s="163"/>
      <c r="K356" s="163"/>
      <c r="L356" s="162"/>
      <c r="M356" s="167"/>
      <c r="N356" s="164"/>
      <c r="O356" s="164"/>
      <c r="P356" s="167"/>
      <c r="Q356" s="167"/>
      <c r="R356" s="164"/>
      <c r="S356" s="165"/>
      <c r="T356" s="165"/>
      <c r="U356" s="163"/>
      <c r="V356" s="178"/>
      <c r="W356" s="179"/>
      <c r="X356" s="162"/>
      <c r="Y356" s="162"/>
      <c r="Z356" s="166"/>
      <c r="AA356" s="162"/>
      <c r="AB356" s="162"/>
      <c r="AC356" s="164"/>
      <c r="AD356" s="162"/>
      <c r="AE356" s="162"/>
      <c r="AF356" s="164"/>
      <c r="AG356" s="162"/>
      <c r="AH356" s="162"/>
      <c r="AI356" s="164"/>
      <c r="AJ356" s="162"/>
      <c r="AK356" s="277"/>
      <c r="AL356" s="164"/>
      <c r="AM356" s="162"/>
      <c r="AN356" s="162"/>
      <c r="AO356" s="164"/>
      <c r="AP356" s="162"/>
      <c r="AQ356" s="162"/>
      <c r="AR356" s="164"/>
      <c r="AS356" s="251"/>
      <c r="AT356" s="251"/>
      <c r="AU356" s="164"/>
      <c r="AV356" s="162"/>
      <c r="AW356" s="162"/>
      <c r="AX356" s="164"/>
      <c r="AY356" s="162"/>
      <c r="AZ356" s="162"/>
      <c r="BA356" s="164"/>
      <c r="BB356" s="162"/>
      <c r="BC356" s="162"/>
      <c r="BD356" s="164"/>
      <c r="BE356" s="162"/>
      <c r="BF356" s="162"/>
      <c r="BG356" s="164"/>
    </row>
    <row r="357" spans="1:59">
      <c r="A357" s="162"/>
      <c r="B357" s="163"/>
      <c r="C357" s="162"/>
      <c r="D357" s="162"/>
      <c r="E357" s="162"/>
      <c r="F357" s="162"/>
      <c r="G357" s="162"/>
      <c r="H357" s="162"/>
      <c r="I357" s="163"/>
      <c r="J357" s="163"/>
      <c r="K357" s="163"/>
      <c r="L357" s="162"/>
      <c r="M357" s="164"/>
      <c r="N357" s="164"/>
      <c r="O357" s="164"/>
      <c r="P357" s="164"/>
      <c r="Q357" s="164"/>
      <c r="R357" s="164"/>
      <c r="S357" s="163"/>
      <c r="T357" s="163"/>
      <c r="U357" s="163"/>
      <c r="V357" s="178"/>
      <c r="W357" s="179"/>
      <c r="X357" s="162"/>
      <c r="Y357" s="162"/>
      <c r="Z357" s="166"/>
      <c r="AA357" s="162"/>
      <c r="AB357" s="162"/>
      <c r="AC357" s="164"/>
      <c r="AD357" s="162"/>
      <c r="AE357" s="162"/>
      <c r="AF357" s="164"/>
      <c r="AG357" s="162"/>
      <c r="AH357" s="162"/>
      <c r="AI357" s="164"/>
      <c r="AJ357" s="162"/>
      <c r="AK357" s="277"/>
      <c r="AL357" s="164"/>
      <c r="AM357" s="162"/>
      <c r="AN357" s="162"/>
      <c r="AO357" s="164"/>
      <c r="AP357" s="162"/>
      <c r="AQ357" s="162"/>
      <c r="AR357" s="164"/>
      <c r="AS357" s="251"/>
      <c r="AT357" s="251"/>
      <c r="AU357" s="164"/>
      <c r="AV357" s="162"/>
      <c r="AW357" s="162"/>
      <c r="AX357" s="164"/>
      <c r="AY357" s="162"/>
      <c r="AZ357" s="162"/>
      <c r="BA357" s="164"/>
      <c r="BB357" s="162"/>
      <c r="BC357" s="162"/>
      <c r="BD357" s="164"/>
      <c r="BE357" s="162"/>
      <c r="BF357" s="162"/>
      <c r="BG357" s="164"/>
    </row>
    <row r="358" spans="1:59">
      <c r="A358" s="162"/>
      <c r="B358" s="163"/>
      <c r="C358" s="162"/>
      <c r="D358" s="162"/>
      <c r="E358" s="162"/>
      <c r="F358" s="162"/>
      <c r="G358" s="162"/>
      <c r="H358" s="162"/>
      <c r="I358" s="163"/>
      <c r="J358" s="163"/>
      <c r="K358" s="163"/>
      <c r="L358" s="162"/>
      <c r="M358" s="167"/>
      <c r="N358" s="167"/>
      <c r="O358" s="167"/>
      <c r="P358" s="164"/>
      <c r="Q358" s="164"/>
      <c r="R358" s="164"/>
      <c r="S358" s="165"/>
      <c r="T358" s="165"/>
      <c r="U358" s="163"/>
      <c r="V358" s="178"/>
      <c r="W358" s="179"/>
      <c r="X358" s="162"/>
      <c r="Y358" s="162"/>
      <c r="Z358" s="172"/>
      <c r="AA358" s="162"/>
      <c r="AB358" s="162"/>
      <c r="AC358" s="164"/>
      <c r="AD358" s="162"/>
      <c r="AE358" s="162"/>
      <c r="AF358" s="164"/>
      <c r="AG358" s="162"/>
      <c r="AH358" s="162"/>
      <c r="AI358" s="164"/>
      <c r="AJ358" s="162"/>
      <c r="AK358" s="277"/>
      <c r="AL358" s="164"/>
      <c r="AM358" s="162"/>
      <c r="AN358" s="162"/>
      <c r="AO358" s="164"/>
      <c r="AP358" s="162"/>
      <c r="AQ358" s="162"/>
      <c r="AR358" s="164"/>
      <c r="AS358" s="251"/>
      <c r="AT358" s="251"/>
      <c r="AU358" s="164"/>
      <c r="AV358" s="162"/>
      <c r="AW358" s="162"/>
      <c r="AX358" s="164"/>
      <c r="AY358" s="162"/>
      <c r="AZ358" s="162"/>
      <c r="BA358" s="164"/>
      <c r="BB358" s="162"/>
      <c r="BC358" s="162"/>
      <c r="BD358" s="164"/>
      <c r="BE358" s="162"/>
      <c r="BF358" s="162"/>
      <c r="BG358" s="164"/>
    </row>
    <row r="359" spans="1:59">
      <c r="A359" s="162"/>
      <c r="B359" s="163"/>
      <c r="C359" s="162"/>
      <c r="D359" s="162"/>
      <c r="E359" s="162"/>
      <c r="F359" s="162"/>
      <c r="G359" s="162"/>
      <c r="H359" s="162"/>
      <c r="I359" s="163"/>
      <c r="J359" s="163"/>
      <c r="K359" s="163"/>
      <c r="L359" s="162"/>
      <c r="M359" s="164"/>
      <c r="N359" s="164"/>
      <c r="O359" s="164"/>
      <c r="P359" s="164"/>
      <c r="Q359" s="164"/>
      <c r="R359" s="164"/>
      <c r="S359" s="163"/>
      <c r="T359" s="163"/>
      <c r="U359" s="163"/>
      <c r="V359" s="178"/>
      <c r="W359" s="179"/>
      <c r="X359" s="162"/>
      <c r="Y359" s="162"/>
      <c r="Z359" s="166"/>
      <c r="AA359" s="162"/>
      <c r="AB359" s="162"/>
      <c r="AC359" s="167"/>
      <c r="AD359" s="162"/>
      <c r="AE359" s="162"/>
      <c r="AF359" s="164"/>
      <c r="AG359" s="162"/>
      <c r="AH359" s="162"/>
      <c r="AI359" s="164"/>
      <c r="AJ359" s="162"/>
      <c r="AK359" s="277"/>
      <c r="AL359" s="164"/>
      <c r="AM359" s="162"/>
      <c r="AN359" s="162"/>
      <c r="AO359" s="164"/>
      <c r="AP359" s="162"/>
      <c r="AQ359" s="162"/>
      <c r="AR359" s="164"/>
      <c r="AS359" s="251"/>
      <c r="AT359" s="251"/>
      <c r="AU359" s="164"/>
      <c r="AV359" s="162"/>
      <c r="AW359" s="162"/>
      <c r="AX359" s="164"/>
      <c r="AY359" s="162"/>
      <c r="AZ359" s="162"/>
      <c r="BA359" s="164"/>
      <c r="BB359" s="162"/>
      <c r="BC359" s="162"/>
      <c r="BD359" s="164"/>
      <c r="BE359" s="162"/>
      <c r="BF359" s="162"/>
      <c r="BG359" s="164"/>
    </row>
    <row r="360" spans="1:59">
      <c r="A360" s="162"/>
      <c r="B360" s="163"/>
      <c r="C360" s="162"/>
      <c r="D360" s="162"/>
      <c r="E360" s="162"/>
      <c r="F360" s="162"/>
      <c r="G360" s="162"/>
      <c r="H360" s="162"/>
      <c r="I360" s="163"/>
      <c r="J360" s="163"/>
      <c r="K360" s="163"/>
      <c r="L360" s="162"/>
      <c r="M360" s="164"/>
      <c r="N360" s="164"/>
      <c r="O360" s="164"/>
      <c r="P360" s="164"/>
      <c r="Q360" s="164"/>
      <c r="R360" s="164"/>
      <c r="S360" s="163"/>
      <c r="T360" s="163"/>
      <c r="U360" s="163"/>
      <c r="V360" s="178"/>
      <c r="W360" s="179"/>
      <c r="X360" s="162"/>
      <c r="Y360" s="162"/>
      <c r="Z360" s="166"/>
      <c r="AA360" s="162"/>
      <c r="AB360" s="162"/>
      <c r="AC360" s="167"/>
      <c r="AD360" s="162"/>
      <c r="AE360" s="162"/>
      <c r="AF360" s="164"/>
      <c r="AG360" s="162"/>
      <c r="AH360" s="162"/>
      <c r="AI360" s="164"/>
      <c r="AJ360" s="162"/>
      <c r="AK360" s="277"/>
      <c r="AL360" s="164"/>
      <c r="AM360" s="162"/>
      <c r="AN360" s="162"/>
      <c r="AO360" s="164"/>
      <c r="AP360" s="162"/>
      <c r="AQ360" s="162"/>
      <c r="AR360" s="164"/>
      <c r="AS360" s="251"/>
      <c r="AT360" s="251"/>
      <c r="AU360" s="164"/>
      <c r="AV360" s="162"/>
      <c r="AW360" s="162"/>
      <c r="AX360" s="164"/>
      <c r="AY360" s="162"/>
      <c r="AZ360" s="162"/>
      <c r="BA360" s="164"/>
      <c r="BB360" s="162"/>
      <c r="BC360" s="162"/>
      <c r="BD360" s="164"/>
      <c r="BE360" s="162"/>
      <c r="BF360" s="162"/>
      <c r="BG360" s="164"/>
    </row>
    <row r="361" spans="1:59">
      <c r="A361" s="162"/>
      <c r="B361" s="163"/>
      <c r="C361" s="162"/>
      <c r="D361" s="162"/>
      <c r="E361" s="162"/>
      <c r="F361" s="162"/>
      <c r="G361" s="162"/>
      <c r="H361" s="162"/>
      <c r="I361" s="163"/>
      <c r="J361" s="163"/>
      <c r="K361" s="163"/>
      <c r="L361" s="162"/>
      <c r="M361" s="164"/>
      <c r="N361" s="164"/>
      <c r="O361" s="164"/>
      <c r="P361" s="164"/>
      <c r="Q361" s="164"/>
      <c r="R361" s="164"/>
      <c r="S361" s="163"/>
      <c r="T361" s="163"/>
      <c r="U361" s="163"/>
      <c r="V361" s="178"/>
      <c r="W361" s="179"/>
      <c r="X361" s="162"/>
      <c r="Y361" s="162"/>
      <c r="Z361" s="166"/>
      <c r="AA361" s="162"/>
      <c r="AB361" s="162"/>
      <c r="AC361" s="167"/>
      <c r="AD361" s="162"/>
      <c r="AE361" s="162"/>
      <c r="AF361" s="164"/>
      <c r="AG361" s="162"/>
      <c r="AH361" s="162"/>
      <c r="AI361" s="164"/>
      <c r="AJ361" s="162"/>
      <c r="AK361" s="277"/>
      <c r="AL361" s="164"/>
      <c r="AM361" s="162"/>
      <c r="AN361" s="162"/>
      <c r="AO361" s="164"/>
      <c r="AP361" s="162"/>
      <c r="AQ361" s="162"/>
      <c r="AR361" s="164"/>
      <c r="AS361" s="251"/>
      <c r="AT361" s="251"/>
      <c r="AU361" s="164"/>
      <c r="AV361" s="162"/>
      <c r="AW361" s="162"/>
      <c r="AX361" s="164"/>
      <c r="AY361" s="162"/>
      <c r="AZ361" s="162"/>
      <c r="BA361" s="164"/>
      <c r="BB361" s="162"/>
      <c r="BC361" s="162"/>
      <c r="BD361" s="164"/>
      <c r="BE361" s="162"/>
      <c r="BF361" s="162"/>
      <c r="BG361" s="164"/>
    </row>
    <row r="362" spans="1:59">
      <c r="A362" s="162"/>
      <c r="B362" s="163"/>
      <c r="C362" s="162"/>
      <c r="D362" s="162"/>
      <c r="E362" s="162"/>
      <c r="F362" s="162"/>
      <c r="G362" s="162"/>
      <c r="H362" s="162"/>
      <c r="I362" s="163"/>
      <c r="J362" s="163"/>
      <c r="K362" s="163"/>
      <c r="L362" s="162"/>
      <c r="M362" s="165"/>
      <c r="N362" s="164"/>
      <c r="O362" s="164"/>
      <c r="P362" s="165"/>
      <c r="Q362" s="165"/>
      <c r="R362" s="164"/>
      <c r="S362" s="167"/>
      <c r="T362" s="167"/>
      <c r="U362" s="163"/>
      <c r="V362" s="178"/>
      <c r="W362" s="179"/>
      <c r="X362" s="162"/>
      <c r="Y362" s="162"/>
      <c r="Z362" s="166"/>
      <c r="AA362" s="162"/>
      <c r="AB362" s="162"/>
      <c r="AC362" s="167"/>
      <c r="AD362" s="162"/>
      <c r="AE362" s="162"/>
      <c r="AF362" s="164"/>
      <c r="AG362" s="162"/>
      <c r="AH362" s="162"/>
      <c r="AI362" s="164"/>
      <c r="AJ362" s="162"/>
      <c r="AK362" s="277"/>
      <c r="AL362" s="164"/>
      <c r="AM362" s="162"/>
      <c r="AN362" s="162"/>
      <c r="AO362" s="164"/>
      <c r="AP362" s="162"/>
      <c r="AQ362" s="162"/>
      <c r="AR362" s="164"/>
      <c r="AS362" s="251"/>
      <c r="AT362" s="251"/>
      <c r="AU362" s="164"/>
      <c r="AV362" s="162"/>
      <c r="AW362" s="162"/>
      <c r="AX362" s="164"/>
      <c r="AY362" s="162"/>
      <c r="AZ362" s="162"/>
      <c r="BA362" s="164"/>
      <c r="BB362" s="162"/>
      <c r="BC362" s="162"/>
      <c r="BD362" s="164"/>
      <c r="BE362" s="162"/>
      <c r="BF362" s="162"/>
      <c r="BG362" s="164"/>
    </row>
    <row r="363" spans="1:59">
      <c r="A363" s="162"/>
      <c r="B363" s="163"/>
      <c r="C363" s="162"/>
      <c r="D363" s="162"/>
      <c r="E363" s="162"/>
      <c r="F363" s="162"/>
      <c r="G363" s="162"/>
      <c r="H363" s="162"/>
      <c r="I363" s="163"/>
      <c r="J363" s="163"/>
      <c r="K363" s="163"/>
      <c r="L363" s="162"/>
      <c r="M363" s="164"/>
      <c r="N363" s="164"/>
      <c r="O363" s="164"/>
      <c r="P363" s="164"/>
      <c r="Q363" s="164"/>
      <c r="R363" s="164"/>
      <c r="S363" s="163"/>
      <c r="T363" s="163"/>
      <c r="U363" s="163"/>
      <c r="V363" s="178"/>
      <c r="W363" s="179"/>
      <c r="X363" s="162"/>
      <c r="Y363" s="162"/>
      <c r="Z363" s="166"/>
      <c r="AA363" s="162"/>
      <c r="AB363" s="162"/>
      <c r="AC363" s="172"/>
      <c r="AD363" s="162"/>
      <c r="AE363" s="162"/>
      <c r="AF363" s="172"/>
      <c r="AG363" s="162"/>
      <c r="AH363" s="162"/>
      <c r="AI363" s="164"/>
      <c r="AJ363" s="162"/>
      <c r="AK363" s="277"/>
      <c r="AL363" s="164"/>
      <c r="AM363" s="162"/>
      <c r="AN363" s="162"/>
      <c r="AO363" s="164"/>
      <c r="AP363" s="162"/>
      <c r="AQ363" s="162"/>
      <c r="AR363" s="164"/>
      <c r="AS363" s="251"/>
      <c r="AT363" s="251"/>
      <c r="AU363" s="164"/>
      <c r="AV363" s="162"/>
      <c r="AW363" s="162"/>
      <c r="AX363" s="164"/>
      <c r="AY363" s="162"/>
      <c r="AZ363" s="162"/>
      <c r="BA363" s="164"/>
      <c r="BB363" s="162"/>
      <c r="BC363" s="162"/>
      <c r="BD363" s="164"/>
      <c r="BE363" s="162"/>
      <c r="BF363" s="162"/>
      <c r="BG363" s="164"/>
    </row>
    <row r="364" spans="1:59">
      <c r="A364" s="162"/>
      <c r="B364" s="163"/>
      <c r="C364" s="162"/>
      <c r="D364" s="162"/>
      <c r="E364" s="162"/>
      <c r="F364" s="162"/>
      <c r="G364" s="162"/>
      <c r="H364" s="162"/>
      <c r="I364" s="163"/>
      <c r="J364" s="163"/>
      <c r="K364" s="163"/>
      <c r="L364" s="162"/>
      <c r="M364" s="164"/>
      <c r="N364" s="164"/>
      <c r="O364" s="164"/>
      <c r="P364" s="164"/>
      <c r="Q364" s="164"/>
      <c r="R364" s="164"/>
      <c r="S364" s="163"/>
      <c r="T364" s="163"/>
      <c r="U364" s="163"/>
      <c r="V364" s="178"/>
      <c r="W364" s="179"/>
      <c r="X364" s="162"/>
      <c r="Y364" s="162"/>
      <c r="Z364" s="166"/>
      <c r="AA364" s="162"/>
      <c r="AB364" s="162"/>
      <c r="AC364" s="166"/>
      <c r="AD364" s="162"/>
      <c r="AE364" s="162"/>
      <c r="AF364" s="164"/>
      <c r="AG364" s="162"/>
      <c r="AH364" s="162"/>
      <c r="AI364" s="164"/>
      <c r="AJ364" s="162"/>
      <c r="AK364" s="277"/>
      <c r="AL364" s="164"/>
      <c r="AM364" s="162"/>
      <c r="AN364" s="162"/>
      <c r="AO364" s="164"/>
      <c r="AP364" s="162"/>
      <c r="AQ364" s="162"/>
      <c r="AR364" s="164"/>
      <c r="AS364" s="251"/>
      <c r="AT364" s="251"/>
      <c r="AU364" s="164"/>
      <c r="AV364" s="162"/>
      <c r="AW364" s="162"/>
      <c r="AX364" s="164"/>
      <c r="AY364" s="162"/>
      <c r="AZ364" s="162"/>
      <c r="BA364" s="164"/>
      <c r="BB364" s="162"/>
      <c r="BC364" s="162"/>
      <c r="BD364" s="164"/>
      <c r="BE364" s="162"/>
      <c r="BF364" s="162"/>
      <c r="BG364" s="164"/>
    </row>
    <row r="365" spans="1:59">
      <c r="A365" s="162"/>
      <c r="B365" s="163"/>
      <c r="C365" s="162"/>
      <c r="D365" s="162"/>
      <c r="E365" s="162"/>
      <c r="F365" s="162"/>
      <c r="G365" s="162"/>
      <c r="H365" s="162"/>
      <c r="I365" s="163"/>
      <c r="J365" s="163"/>
      <c r="K365" s="163"/>
      <c r="L365" s="162"/>
      <c r="M365" s="164"/>
      <c r="N365" s="164"/>
      <c r="O365" s="164"/>
      <c r="P365" s="164"/>
      <c r="Q365" s="164"/>
      <c r="R365" s="164"/>
      <c r="S365" s="163"/>
      <c r="T365" s="163"/>
      <c r="U365" s="163"/>
      <c r="V365" s="178"/>
      <c r="W365" s="179"/>
      <c r="X365" s="162"/>
      <c r="Y365" s="162"/>
      <c r="Z365" s="166"/>
      <c r="AA365" s="162"/>
      <c r="AB365" s="162"/>
      <c r="AC365" s="166"/>
      <c r="AD365" s="162"/>
      <c r="AE365" s="162"/>
      <c r="AF365" s="164"/>
      <c r="AG365" s="162"/>
      <c r="AH365" s="162"/>
      <c r="AI365" s="164"/>
      <c r="AJ365" s="162"/>
      <c r="AK365" s="277"/>
      <c r="AL365" s="164"/>
      <c r="AM365" s="162"/>
      <c r="AN365" s="162"/>
      <c r="AO365" s="164"/>
      <c r="AP365" s="162"/>
      <c r="AQ365" s="162"/>
      <c r="AR365" s="164"/>
      <c r="AS365" s="251"/>
      <c r="AT365" s="251"/>
      <c r="AU365" s="164"/>
      <c r="AV365" s="162"/>
      <c r="AW365" s="162"/>
      <c r="AX365" s="164"/>
      <c r="AY365" s="162"/>
      <c r="AZ365" s="162"/>
      <c r="BA365" s="164"/>
      <c r="BB365" s="162"/>
      <c r="BC365" s="162"/>
      <c r="BD365" s="164"/>
      <c r="BE365" s="162"/>
      <c r="BF365" s="162"/>
      <c r="BG365" s="164"/>
    </row>
    <row r="366" spans="1:59">
      <c r="A366" s="162"/>
      <c r="B366" s="163"/>
      <c r="C366" s="162"/>
      <c r="D366" s="162"/>
      <c r="E366" s="162"/>
      <c r="F366" s="162"/>
      <c r="G366" s="162"/>
      <c r="H366" s="162"/>
      <c r="I366" s="163"/>
      <c r="J366" s="163"/>
      <c r="K366" s="163"/>
      <c r="L366" s="162"/>
      <c r="M366" s="167"/>
      <c r="N366" s="164"/>
      <c r="O366" s="164"/>
      <c r="P366" s="167"/>
      <c r="Q366" s="167"/>
      <c r="R366" s="164"/>
      <c r="S366" s="163"/>
      <c r="T366" s="163"/>
      <c r="U366" s="163"/>
      <c r="V366" s="178"/>
      <c r="W366" s="179"/>
      <c r="X366" s="162"/>
      <c r="Y366" s="162"/>
      <c r="Z366" s="166"/>
      <c r="AA366" s="162"/>
      <c r="AB366" s="162"/>
      <c r="AC366" s="166"/>
      <c r="AD366" s="162"/>
      <c r="AE366" s="162"/>
      <c r="AF366" s="167"/>
      <c r="AG366" s="162"/>
      <c r="AH366" s="162"/>
      <c r="AI366" s="164"/>
      <c r="AJ366" s="162"/>
      <c r="AK366" s="277"/>
      <c r="AL366" s="164"/>
      <c r="AM366" s="162"/>
      <c r="AN366" s="162"/>
      <c r="AO366" s="164"/>
      <c r="AP366" s="162"/>
      <c r="AQ366" s="162"/>
      <c r="AR366" s="164"/>
      <c r="AS366" s="251"/>
      <c r="AT366" s="251"/>
      <c r="AU366" s="164"/>
      <c r="AV366" s="162"/>
      <c r="AW366" s="162"/>
      <c r="AX366" s="164"/>
      <c r="AY366" s="162"/>
      <c r="AZ366" s="162"/>
      <c r="BA366" s="164"/>
      <c r="BB366" s="162"/>
      <c r="BC366" s="162"/>
      <c r="BD366" s="164"/>
      <c r="BE366" s="162"/>
      <c r="BF366" s="162"/>
      <c r="BG366" s="164"/>
    </row>
    <row r="367" spans="1:59">
      <c r="A367" s="162"/>
      <c r="B367" s="163"/>
      <c r="C367" s="162"/>
      <c r="D367" s="162"/>
      <c r="E367" s="162"/>
      <c r="F367" s="162"/>
      <c r="G367" s="162"/>
      <c r="H367" s="162"/>
      <c r="I367" s="163"/>
      <c r="J367" s="163"/>
      <c r="K367" s="163"/>
      <c r="L367" s="162"/>
      <c r="M367" s="167"/>
      <c r="N367" s="164"/>
      <c r="O367" s="164"/>
      <c r="P367" s="167"/>
      <c r="Q367" s="167"/>
      <c r="R367" s="164"/>
      <c r="S367" s="163"/>
      <c r="T367" s="163"/>
      <c r="U367" s="163"/>
      <c r="V367" s="178"/>
      <c r="W367" s="179"/>
      <c r="X367" s="162"/>
      <c r="Y367" s="162"/>
      <c r="Z367" s="166"/>
      <c r="AA367" s="162"/>
      <c r="AB367" s="162"/>
      <c r="AC367" s="167"/>
      <c r="AD367" s="162"/>
      <c r="AE367" s="162"/>
      <c r="AF367" s="167"/>
      <c r="AG367" s="162"/>
      <c r="AH367" s="162"/>
      <c r="AI367" s="164"/>
      <c r="AJ367" s="162"/>
      <c r="AK367" s="277"/>
      <c r="AL367" s="164"/>
      <c r="AM367" s="162"/>
      <c r="AN367" s="162"/>
      <c r="AO367" s="164"/>
      <c r="AP367" s="162"/>
      <c r="AQ367" s="162"/>
      <c r="AR367" s="164"/>
      <c r="AS367" s="251"/>
      <c r="AT367" s="251"/>
      <c r="AU367" s="164"/>
      <c r="AV367" s="162"/>
      <c r="AW367" s="162"/>
      <c r="AX367" s="164"/>
      <c r="AY367" s="162"/>
      <c r="AZ367" s="162"/>
      <c r="BA367" s="164"/>
      <c r="BB367" s="162"/>
      <c r="BC367" s="162"/>
      <c r="BD367" s="164"/>
      <c r="BE367" s="162"/>
      <c r="BF367" s="162"/>
      <c r="BG367" s="164"/>
    </row>
    <row r="368" spans="1:59">
      <c r="A368" s="162"/>
      <c r="B368" s="163"/>
      <c r="C368" s="162"/>
      <c r="D368" s="162"/>
      <c r="E368" s="162"/>
      <c r="F368" s="162"/>
      <c r="G368" s="162"/>
      <c r="H368" s="162"/>
      <c r="I368" s="163"/>
      <c r="J368" s="163"/>
      <c r="K368" s="163"/>
      <c r="L368" s="162"/>
      <c r="M368" s="165"/>
      <c r="N368" s="164"/>
      <c r="O368" s="164"/>
      <c r="P368" s="165"/>
      <c r="Q368" s="165"/>
      <c r="R368" s="164"/>
      <c r="S368" s="167"/>
      <c r="T368" s="167"/>
      <c r="U368" s="163"/>
      <c r="V368" s="178"/>
      <c r="W368" s="179"/>
      <c r="X368" s="162"/>
      <c r="Y368" s="162"/>
      <c r="Z368" s="167"/>
      <c r="AA368" s="162"/>
      <c r="AB368" s="162"/>
      <c r="AC368" s="164"/>
      <c r="AD368" s="162"/>
      <c r="AE368" s="162"/>
      <c r="AF368" s="164"/>
      <c r="AG368" s="162"/>
      <c r="AH368" s="162"/>
      <c r="AI368" s="164"/>
      <c r="AJ368" s="162"/>
      <c r="AK368" s="277"/>
      <c r="AL368" s="164"/>
      <c r="AM368" s="162"/>
      <c r="AN368" s="162"/>
      <c r="AO368" s="164"/>
      <c r="AP368" s="162"/>
      <c r="AQ368" s="162"/>
      <c r="AR368" s="164"/>
      <c r="AS368" s="251"/>
      <c r="AT368" s="251"/>
      <c r="AU368" s="164"/>
      <c r="AV368" s="162"/>
      <c r="AW368" s="162"/>
      <c r="AX368" s="164"/>
      <c r="AY368" s="162"/>
      <c r="AZ368" s="162"/>
      <c r="BA368" s="164"/>
      <c r="BB368" s="162"/>
      <c r="BC368" s="162"/>
      <c r="BD368" s="164"/>
      <c r="BE368" s="162"/>
      <c r="BF368" s="162"/>
      <c r="BG368" s="164"/>
    </row>
    <row r="369" spans="1:160">
      <c r="A369" s="162"/>
      <c r="B369" s="163"/>
      <c r="C369" s="162"/>
      <c r="D369" s="162"/>
      <c r="E369" s="162"/>
      <c r="F369" s="162"/>
      <c r="G369" s="162"/>
      <c r="H369" s="162"/>
      <c r="I369" s="163"/>
      <c r="J369" s="163"/>
      <c r="K369" s="163"/>
      <c r="L369" s="162"/>
      <c r="M369" s="165"/>
      <c r="N369" s="164"/>
      <c r="O369" s="164"/>
      <c r="P369" s="165"/>
      <c r="Q369" s="165"/>
      <c r="R369" s="164"/>
      <c r="S369" s="167"/>
      <c r="T369" s="167"/>
      <c r="U369" s="163"/>
      <c r="V369" s="178"/>
      <c r="W369" s="179"/>
      <c r="X369" s="162"/>
      <c r="Y369" s="162"/>
      <c r="Z369" s="166"/>
      <c r="AA369" s="162"/>
      <c r="AB369" s="162"/>
      <c r="AC369" s="167"/>
      <c r="AD369" s="162"/>
      <c r="AE369" s="162"/>
      <c r="AF369" s="164"/>
      <c r="AG369" s="162"/>
      <c r="AH369" s="162"/>
      <c r="AI369" s="164"/>
      <c r="AJ369" s="162"/>
      <c r="AK369" s="277"/>
      <c r="AL369" s="164"/>
      <c r="AM369" s="162"/>
      <c r="AN369" s="162"/>
      <c r="AO369" s="164"/>
      <c r="AP369" s="162"/>
      <c r="AQ369" s="162"/>
      <c r="AR369" s="164"/>
      <c r="AS369" s="251"/>
      <c r="AT369" s="251"/>
      <c r="AU369" s="164"/>
      <c r="AV369" s="162"/>
      <c r="AW369" s="162"/>
      <c r="AX369" s="164"/>
      <c r="AY369" s="162"/>
      <c r="AZ369" s="162"/>
      <c r="BA369" s="164"/>
      <c r="BB369" s="162"/>
      <c r="BC369" s="162"/>
      <c r="BD369" s="164"/>
      <c r="BE369" s="162"/>
      <c r="BF369" s="162"/>
      <c r="BG369" s="164"/>
      <c r="BH369" s="164"/>
      <c r="BI369" s="164"/>
      <c r="BJ369" s="170"/>
      <c r="BK369" s="170"/>
      <c r="BL369" s="164"/>
      <c r="BM369" s="170"/>
      <c r="BN369" s="170"/>
      <c r="BO369" s="164"/>
      <c r="BP369" s="164"/>
      <c r="BQ369" s="170"/>
      <c r="BR369" s="170"/>
      <c r="BS369" s="164"/>
      <c r="BT369" s="170"/>
      <c r="BU369" s="170"/>
      <c r="BV369" s="164"/>
      <c r="BW369" s="164"/>
      <c r="BX369" s="170"/>
      <c r="BY369" s="170"/>
      <c r="BZ369" s="164"/>
      <c r="CA369" s="170"/>
      <c r="CB369" s="170"/>
      <c r="CC369" s="164"/>
      <c r="CD369" s="164"/>
      <c r="CE369" s="170"/>
      <c r="CF369" s="170"/>
      <c r="CG369" s="170"/>
      <c r="CH369" s="170"/>
      <c r="CI369" s="168"/>
      <c r="CJ369" s="168"/>
      <c r="CK369" s="168"/>
      <c r="CL369" s="168"/>
      <c r="CM369" s="164"/>
      <c r="CN369" s="164"/>
      <c r="CO369" s="164"/>
      <c r="CP369" s="164"/>
      <c r="CQ369" s="164"/>
      <c r="CR369" s="164"/>
      <c r="CS369" s="170"/>
      <c r="CT369" s="170"/>
      <c r="CU369" s="164"/>
      <c r="CV369" s="164"/>
      <c r="CW369" s="164"/>
      <c r="CX369" s="164"/>
      <c r="CY369" s="170"/>
      <c r="CZ369" s="170"/>
      <c r="DA369" s="164"/>
      <c r="DB369" s="164"/>
      <c r="DC369" s="164"/>
      <c r="DD369" s="164"/>
      <c r="DE369" s="170"/>
      <c r="DF369" s="170"/>
      <c r="DG369" s="164"/>
      <c r="DH369" s="164"/>
      <c r="DI369" s="164"/>
      <c r="DJ369" s="164"/>
      <c r="DK369" s="164"/>
      <c r="DL369" s="164"/>
      <c r="DM369" s="164"/>
      <c r="DN369" s="164"/>
      <c r="DO369" s="164"/>
      <c r="DP369" s="164"/>
      <c r="DQ369" s="164"/>
      <c r="DR369" s="164"/>
      <c r="DS369" s="164"/>
      <c r="DT369" s="164"/>
      <c r="DU369" s="169"/>
      <c r="DV369" s="169"/>
      <c r="DW369" s="164"/>
      <c r="DX369" s="169"/>
      <c r="DY369" s="169"/>
      <c r="DZ369" s="164"/>
      <c r="EA369" s="169"/>
      <c r="EB369" s="169"/>
      <c r="EC369" s="164"/>
      <c r="ED369" s="169"/>
      <c r="EE369" s="169"/>
      <c r="EF369" s="164"/>
      <c r="EG369" s="169"/>
      <c r="EH369" s="169"/>
      <c r="EI369" s="164"/>
      <c r="EJ369" s="169"/>
      <c r="EK369" s="169"/>
      <c r="EL369" s="164"/>
      <c r="EM369" s="169"/>
      <c r="EN369" s="169"/>
      <c r="EO369" s="164"/>
      <c r="EP369" s="169"/>
      <c r="EQ369" s="169"/>
      <c r="ER369" s="164"/>
      <c r="ES369" s="169"/>
      <c r="ET369" s="169"/>
      <c r="EU369" s="164"/>
      <c r="EV369" s="169"/>
      <c r="EW369" s="169"/>
      <c r="EX369" s="164"/>
      <c r="EY369" s="169"/>
      <c r="EZ369" s="169"/>
      <c r="FA369" s="164"/>
      <c r="FB369" s="169"/>
      <c r="FC369" s="169"/>
      <c r="FD369" s="164"/>
    </row>
    <row r="370" spans="1:160">
      <c r="A370" s="162"/>
      <c r="B370" s="163"/>
      <c r="C370" s="162"/>
      <c r="D370" s="162"/>
      <c r="E370" s="162"/>
      <c r="F370" s="162"/>
      <c r="G370" s="162"/>
      <c r="H370" s="162"/>
      <c r="I370" s="163"/>
      <c r="J370" s="163"/>
      <c r="K370" s="163"/>
      <c r="L370" s="162"/>
      <c r="M370" s="167"/>
      <c r="N370" s="164"/>
      <c r="O370" s="164"/>
      <c r="P370" s="167"/>
      <c r="Q370" s="167"/>
      <c r="R370" s="164"/>
      <c r="S370" s="165"/>
      <c r="T370" s="165"/>
      <c r="U370" s="163"/>
      <c r="V370" s="178"/>
      <c r="W370" s="179"/>
      <c r="X370" s="162"/>
      <c r="Y370" s="162"/>
      <c r="Z370" s="172"/>
      <c r="AA370" s="162"/>
      <c r="AB370" s="162"/>
      <c r="AC370" s="164"/>
      <c r="AD370" s="162"/>
      <c r="AE370" s="162"/>
      <c r="AF370" s="164"/>
      <c r="AG370" s="162"/>
      <c r="AH370" s="162"/>
      <c r="AI370" s="164"/>
      <c r="AJ370" s="162"/>
      <c r="AK370" s="277"/>
      <c r="AL370" s="164"/>
      <c r="AM370" s="162"/>
      <c r="AN370" s="162"/>
      <c r="AO370" s="164"/>
      <c r="AP370" s="162"/>
      <c r="AQ370" s="162"/>
      <c r="AR370" s="164"/>
      <c r="AS370" s="251"/>
      <c r="AT370" s="251"/>
      <c r="AU370" s="164"/>
      <c r="AV370" s="162"/>
      <c r="AW370" s="162"/>
      <c r="AX370" s="164"/>
      <c r="AY370" s="162"/>
      <c r="AZ370" s="162"/>
      <c r="BA370" s="164"/>
      <c r="BB370" s="162"/>
      <c r="BC370" s="162"/>
      <c r="BD370" s="164"/>
      <c r="BE370" s="162"/>
      <c r="BF370" s="162"/>
      <c r="BG370" s="164"/>
    </row>
    <row r="371" spans="1:160">
      <c r="A371" s="162"/>
      <c r="B371" s="163"/>
      <c r="C371" s="162"/>
      <c r="D371" s="162"/>
      <c r="E371" s="162"/>
      <c r="F371" s="162"/>
      <c r="G371" s="162"/>
      <c r="H371" s="162"/>
      <c r="I371" s="163"/>
      <c r="J371" s="163"/>
      <c r="K371" s="163"/>
      <c r="L371" s="162"/>
      <c r="M371" s="163"/>
      <c r="N371" s="164"/>
      <c r="O371" s="164"/>
      <c r="P371" s="163"/>
      <c r="Q371" s="163"/>
      <c r="R371" s="164"/>
      <c r="S371" s="164"/>
      <c r="T371" s="164"/>
      <c r="U371" s="163"/>
      <c r="V371" s="178"/>
      <c r="W371" s="179"/>
      <c r="X371" s="162"/>
      <c r="Y371" s="162"/>
      <c r="Z371" s="166"/>
      <c r="AA371" s="162"/>
      <c r="AB371" s="162"/>
      <c r="AC371" s="166"/>
      <c r="AD371" s="162"/>
      <c r="AE371" s="162"/>
      <c r="AF371" s="167"/>
      <c r="AG371" s="162"/>
      <c r="AH371" s="162"/>
      <c r="AI371" s="164"/>
      <c r="AJ371" s="162"/>
      <c r="AK371" s="277"/>
      <c r="AL371" s="164"/>
      <c r="AM371" s="162"/>
      <c r="AN371" s="162"/>
      <c r="AO371" s="164"/>
      <c r="AP371" s="162"/>
      <c r="AQ371" s="162"/>
      <c r="AR371" s="164"/>
      <c r="AS371" s="251"/>
      <c r="AT371" s="251"/>
      <c r="AU371" s="164"/>
      <c r="AV371" s="162"/>
      <c r="AW371" s="162"/>
      <c r="AX371" s="164"/>
      <c r="AY371" s="162"/>
      <c r="AZ371" s="162"/>
      <c r="BA371" s="164"/>
      <c r="BB371" s="162"/>
      <c r="BC371" s="162"/>
      <c r="BD371" s="164"/>
      <c r="BE371" s="162"/>
      <c r="BF371" s="162"/>
      <c r="BG371" s="164"/>
      <c r="BH371" s="164"/>
      <c r="BI371" s="164"/>
      <c r="BJ371" s="168"/>
      <c r="BK371" s="168"/>
      <c r="BL371" s="168"/>
      <c r="BM371" s="168"/>
      <c r="BN371" s="168"/>
      <c r="BO371" s="164"/>
      <c r="BP371" s="164"/>
      <c r="BQ371" s="168"/>
      <c r="BR371" s="168"/>
      <c r="BS371" s="168"/>
      <c r="BT371" s="168"/>
      <c r="BU371" s="168"/>
      <c r="BV371" s="164"/>
      <c r="BW371" s="164"/>
      <c r="BX371" s="168"/>
      <c r="BY371" s="168"/>
      <c r="BZ371" s="168"/>
      <c r="CA371" s="168"/>
      <c r="CB371" s="168"/>
      <c r="CC371" s="164"/>
      <c r="CD371" s="164"/>
      <c r="CE371" s="168"/>
      <c r="CF371" s="168"/>
      <c r="CG371" s="168"/>
      <c r="CH371" s="168"/>
      <c r="CI371" s="164"/>
      <c r="CJ371" s="164"/>
      <c r="CK371" s="168"/>
      <c r="CL371" s="168"/>
      <c r="CM371" s="164"/>
      <c r="CN371" s="164"/>
      <c r="CO371" s="164"/>
      <c r="CP371" s="164"/>
      <c r="CQ371" s="164"/>
      <c r="CR371" s="164"/>
      <c r="CS371" s="168"/>
      <c r="CT371" s="168"/>
      <c r="CU371" s="164"/>
      <c r="CV371" s="164"/>
      <c r="CW371" s="164"/>
      <c r="CX371" s="164"/>
      <c r="CY371" s="168"/>
      <c r="CZ371" s="168"/>
      <c r="DA371" s="164"/>
      <c r="DB371" s="164"/>
      <c r="DC371" s="164"/>
      <c r="DD371" s="164"/>
      <c r="DE371" s="168"/>
      <c r="DF371" s="168"/>
      <c r="DG371" s="164"/>
      <c r="DH371" s="164"/>
      <c r="DI371" s="164"/>
      <c r="DJ371" s="164"/>
      <c r="DK371" s="164"/>
      <c r="DL371" s="164"/>
      <c r="DM371" s="164"/>
      <c r="DN371" s="164"/>
      <c r="DO371" s="164"/>
      <c r="DP371" s="164"/>
      <c r="DQ371" s="164"/>
      <c r="DR371" s="164"/>
      <c r="DS371" s="164"/>
      <c r="DT371" s="164"/>
      <c r="DU371" s="169"/>
      <c r="DV371" s="169"/>
      <c r="DW371" s="172"/>
      <c r="DX371" s="169"/>
      <c r="DY371" s="169"/>
      <c r="DZ371" s="164"/>
      <c r="EA371" s="169"/>
      <c r="EB371" s="169"/>
      <c r="EC371" s="164"/>
      <c r="ED371" s="169"/>
      <c r="EE371" s="169"/>
      <c r="EF371" s="164"/>
      <c r="EG371" s="169"/>
      <c r="EH371" s="169"/>
      <c r="EI371" s="164"/>
      <c r="EJ371" s="169"/>
      <c r="EK371" s="169"/>
      <c r="EL371" s="164"/>
      <c r="EM371" s="169"/>
      <c r="EN371" s="169"/>
      <c r="EO371" s="164"/>
      <c r="EP371" s="169"/>
      <c r="EQ371" s="169"/>
      <c r="ER371" s="164"/>
      <c r="ES371" s="169"/>
      <c r="ET371" s="169"/>
      <c r="EU371" s="164"/>
      <c r="EV371" s="169"/>
      <c r="EW371" s="169"/>
      <c r="EX371" s="164"/>
      <c r="EY371" s="169"/>
      <c r="EZ371" s="169"/>
      <c r="FA371" s="164"/>
      <c r="FB371" s="169"/>
      <c r="FC371" s="169"/>
      <c r="FD371" s="164"/>
    </row>
    <row r="372" spans="1:160">
      <c r="A372" s="162"/>
      <c r="B372" s="163"/>
      <c r="C372" s="162"/>
      <c r="D372" s="162"/>
      <c r="E372" s="162"/>
      <c r="F372" s="162"/>
      <c r="G372" s="162"/>
      <c r="H372" s="162"/>
      <c r="I372" s="163"/>
      <c r="J372" s="163"/>
      <c r="K372" s="163"/>
      <c r="L372" s="162"/>
      <c r="M372" s="167"/>
      <c r="N372" s="167"/>
      <c r="O372" s="167"/>
      <c r="P372" s="164"/>
      <c r="Q372" s="164"/>
      <c r="R372" s="164"/>
      <c r="S372" s="165"/>
      <c r="T372" s="165"/>
      <c r="U372" s="163"/>
      <c r="V372" s="178"/>
      <c r="W372" s="179"/>
      <c r="X372" s="162"/>
      <c r="Y372" s="162"/>
      <c r="Z372" s="166"/>
      <c r="AA372" s="162"/>
      <c r="AB372" s="162"/>
      <c r="AC372" s="166"/>
      <c r="AD372" s="162"/>
      <c r="AE372" s="162"/>
      <c r="AF372" s="167"/>
      <c r="AG372" s="162"/>
      <c r="AH372" s="162"/>
      <c r="AI372" s="164"/>
      <c r="AJ372" s="162"/>
      <c r="AK372" s="277"/>
      <c r="AL372" s="164"/>
      <c r="AM372" s="162"/>
      <c r="AN372" s="162"/>
      <c r="AO372" s="164"/>
      <c r="AP372" s="162"/>
      <c r="AQ372" s="162"/>
      <c r="AR372" s="164"/>
      <c r="AS372" s="251"/>
      <c r="AT372" s="251"/>
      <c r="AU372" s="164"/>
      <c r="AV372" s="162"/>
      <c r="AW372" s="162"/>
      <c r="AX372" s="164"/>
      <c r="AY372" s="162"/>
      <c r="AZ372" s="162"/>
      <c r="BA372" s="164"/>
      <c r="BB372" s="162"/>
      <c r="BC372" s="162"/>
      <c r="BD372" s="164"/>
      <c r="BE372" s="162"/>
      <c r="BF372" s="162"/>
      <c r="BG372" s="164"/>
    </row>
    <row r="373" spans="1:160">
      <c r="A373" s="162"/>
      <c r="B373" s="163"/>
      <c r="C373" s="162"/>
      <c r="D373" s="162"/>
      <c r="E373" s="162"/>
      <c r="F373" s="162"/>
      <c r="G373" s="162"/>
      <c r="H373" s="162"/>
      <c r="I373" s="163"/>
      <c r="J373" s="163"/>
      <c r="K373" s="163"/>
      <c r="L373" s="162"/>
      <c r="M373" s="163"/>
      <c r="N373" s="163"/>
      <c r="O373" s="163"/>
      <c r="P373" s="164"/>
      <c r="Q373" s="164"/>
      <c r="R373" s="164"/>
      <c r="S373" s="164"/>
      <c r="T373" s="164"/>
      <c r="U373" s="163"/>
      <c r="V373" s="178"/>
      <c r="W373" s="179"/>
      <c r="X373" s="162"/>
      <c r="Y373" s="162"/>
      <c r="Z373" s="166"/>
      <c r="AA373" s="162"/>
      <c r="AB373" s="162"/>
      <c r="AC373" s="166"/>
      <c r="AD373" s="162"/>
      <c r="AE373" s="162"/>
      <c r="AF373" s="166"/>
      <c r="AG373" s="162"/>
      <c r="AH373" s="162"/>
      <c r="AI373" s="164"/>
      <c r="AJ373" s="162"/>
      <c r="AK373" s="277"/>
      <c r="AL373" s="164"/>
      <c r="AM373" s="162"/>
      <c r="AN373" s="162"/>
      <c r="AO373" s="164"/>
      <c r="AP373" s="162"/>
      <c r="AQ373" s="162"/>
      <c r="AR373" s="164"/>
      <c r="AS373" s="251"/>
      <c r="AT373" s="251"/>
      <c r="AU373" s="164"/>
      <c r="AV373" s="162"/>
      <c r="AW373" s="162"/>
      <c r="AX373" s="164"/>
      <c r="AY373" s="162"/>
      <c r="AZ373" s="162"/>
      <c r="BA373" s="164"/>
      <c r="BB373" s="162"/>
      <c r="BC373" s="162"/>
      <c r="BD373" s="164"/>
      <c r="BE373" s="162"/>
      <c r="BF373" s="162"/>
      <c r="BG373" s="164"/>
      <c r="BH373" s="164"/>
      <c r="BI373" s="164"/>
      <c r="BJ373" s="168"/>
      <c r="BK373" s="168"/>
      <c r="BL373" s="168"/>
      <c r="BM373" s="168"/>
      <c r="BN373" s="168"/>
      <c r="BO373" s="164"/>
      <c r="BP373" s="164"/>
      <c r="BQ373" s="168"/>
      <c r="BR373" s="168"/>
      <c r="BS373" s="168"/>
      <c r="BT373" s="168"/>
      <c r="BU373" s="168"/>
      <c r="BV373" s="164"/>
      <c r="BW373" s="164"/>
      <c r="BX373" s="168"/>
      <c r="BY373" s="168"/>
      <c r="BZ373" s="168"/>
      <c r="CA373" s="168"/>
      <c r="CB373" s="168"/>
      <c r="CC373" s="164"/>
      <c r="CD373" s="164"/>
      <c r="CE373" s="168"/>
      <c r="CF373" s="168"/>
      <c r="CG373" s="168"/>
      <c r="CH373" s="168"/>
      <c r="CI373" s="165"/>
      <c r="CJ373" s="165"/>
      <c r="CK373" s="168"/>
      <c r="CL373" s="168"/>
      <c r="CM373" s="164"/>
      <c r="CN373" s="164"/>
      <c r="CO373" s="164"/>
      <c r="CP373" s="164"/>
      <c r="CQ373" s="164"/>
      <c r="CR373" s="164"/>
      <c r="CS373" s="168"/>
      <c r="CT373" s="168"/>
      <c r="CU373" s="164"/>
      <c r="CV373" s="164"/>
      <c r="CW373" s="165"/>
      <c r="CX373" s="165"/>
      <c r="CY373" s="168"/>
      <c r="CZ373" s="168"/>
      <c r="DA373" s="164"/>
      <c r="DB373" s="164"/>
      <c r="DC373" s="165"/>
      <c r="DD373" s="165"/>
      <c r="DE373" s="168"/>
      <c r="DF373" s="168"/>
      <c r="DG373" s="164"/>
      <c r="DH373" s="164"/>
      <c r="DI373" s="164"/>
      <c r="DJ373" s="164"/>
      <c r="DK373" s="164"/>
      <c r="DL373" s="164"/>
      <c r="DM373" s="164"/>
      <c r="DN373" s="164"/>
      <c r="DO373" s="164"/>
      <c r="DP373" s="164"/>
      <c r="DQ373" s="164"/>
      <c r="DR373" s="164"/>
      <c r="DS373" s="164"/>
      <c r="DT373" s="164"/>
      <c r="DU373" s="169"/>
      <c r="DV373" s="169"/>
      <c r="DW373" s="172"/>
      <c r="DX373" s="169"/>
      <c r="DY373" s="169"/>
      <c r="DZ373" s="164"/>
      <c r="EA373" s="169"/>
      <c r="EB373" s="169"/>
      <c r="EC373" s="164"/>
      <c r="ED373" s="169"/>
      <c r="EE373" s="169"/>
      <c r="EF373" s="164"/>
      <c r="EG373" s="169"/>
      <c r="EH373" s="169"/>
      <c r="EI373" s="164"/>
      <c r="EJ373" s="169"/>
      <c r="EK373" s="169"/>
      <c r="EL373" s="164"/>
      <c r="EM373" s="169"/>
      <c r="EN373" s="169"/>
      <c r="EO373" s="164"/>
      <c r="EP373" s="169"/>
      <c r="EQ373" s="169"/>
      <c r="ER373" s="164"/>
      <c r="ES373" s="169"/>
      <c r="ET373" s="169"/>
      <c r="EU373" s="164"/>
      <c r="EV373" s="169"/>
      <c r="EW373" s="169"/>
      <c r="EX373" s="164"/>
      <c r="EY373" s="169"/>
      <c r="EZ373" s="169"/>
      <c r="FA373" s="164"/>
      <c r="FB373" s="169"/>
      <c r="FC373" s="169"/>
      <c r="FD373" s="164"/>
    </row>
    <row r="374" spans="1:160">
      <c r="A374" s="162"/>
      <c r="B374" s="163"/>
      <c r="C374" s="162"/>
      <c r="D374" s="162"/>
      <c r="E374" s="162"/>
      <c r="F374" s="162"/>
      <c r="G374" s="162"/>
      <c r="H374" s="162"/>
      <c r="I374" s="163"/>
      <c r="J374" s="163"/>
      <c r="K374" s="163"/>
      <c r="L374" s="162"/>
      <c r="M374" s="163"/>
      <c r="N374" s="165"/>
      <c r="O374" s="165"/>
      <c r="P374" s="167"/>
      <c r="Q374" s="167"/>
      <c r="R374" s="164"/>
      <c r="S374" s="167"/>
      <c r="T374" s="167"/>
      <c r="U374" s="163"/>
      <c r="V374" s="178"/>
      <c r="W374" s="179"/>
      <c r="X374" s="162"/>
      <c r="Y374" s="162"/>
      <c r="Z374" s="166"/>
      <c r="AA374" s="162"/>
      <c r="AB374" s="162"/>
      <c r="AC374" s="166"/>
      <c r="AD374" s="162"/>
      <c r="AE374" s="162"/>
      <c r="AF374" s="172"/>
      <c r="AG374" s="162"/>
      <c r="AH374" s="162"/>
      <c r="AI374" s="164"/>
      <c r="AJ374" s="162"/>
      <c r="AK374" s="277"/>
      <c r="AL374" s="164"/>
      <c r="AM374" s="162"/>
      <c r="AN374" s="162"/>
      <c r="AO374" s="164"/>
      <c r="AP374" s="162"/>
      <c r="AQ374" s="162"/>
      <c r="AR374" s="164"/>
      <c r="AS374" s="251"/>
      <c r="AT374" s="251"/>
      <c r="AU374" s="164"/>
      <c r="AV374" s="162"/>
      <c r="AW374" s="162"/>
      <c r="AX374" s="164"/>
      <c r="AY374" s="162"/>
      <c r="AZ374" s="162"/>
      <c r="BA374" s="164"/>
      <c r="BB374" s="162"/>
      <c r="BC374" s="162"/>
      <c r="BD374" s="164"/>
      <c r="BE374" s="162"/>
      <c r="BF374" s="162"/>
      <c r="BG374" s="164"/>
      <c r="BH374" s="164"/>
      <c r="BI374" s="164"/>
      <c r="BJ374" s="168"/>
      <c r="BK374" s="168"/>
      <c r="BL374" s="168"/>
      <c r="BM374" s="168"/>
      <c r="BN374" s="168"/>
      <c r="BO374" s="164"/>
      <c r="BP374" s="164"/>
      <c r="BQ374" s="168"/>
      <c r="BR374" s="168"/>
      <c r="BS374" s="168"/>
      <c r="BT374" s="168"/>
      <c r="BU374" s="168"/>
      <c r="BV374" s="164"/>
      <c r="BW374" s="164"/>
      <c r="BX374" s="168"/>
      <c r="BY374" s="168"/>
      <c r="BZ374" s="164"/>
      <c r="CA374" s="168"/>
      <c r="CB374" s="168"/>
      <c r="CC374" s="164"/>
      <c r="CD374" s="164"/>
      <c r="CE374" s="168"/>
      <c r="CF374" s="168"/>
      <c r="CG374" s="168"/>
      <c r="CH374" s="168"/>
      <c r="CI374" s="164"/>
      <c r="CJ374" s="164"/>
      <c r="CK374" s="168"/>
      <c r="CL374" s="168"/>
      <c r="CM374" s="164"/>
      <c r="CN374" s="164"/>
      <c r="CO374" s="164"/>
      <c r="CP374" s="164"/>
      <c r="CQ374" s="164"/>
      <c r="CR374" s="164"/>
      <c r="CS374" s="168"/>
      <c r="CT374" s="168"/>
      <c r="CU374" s="164"/>
      <c r="CV374" s="164"/>
      <c r="CW374" s="164"/>
      <c r="CX374" s="164"/>
      <c r="CY374" s="168"/>
      <c r="CZ374" s="168"/>
      <c r="DA374" s="164"/>
      <c r="DB374" s="164"/>
      <c r="DC374" s="164"/>
      <c r="DD374" s="164"/>
      <c r="DE374" s="168"/>
      <c r="DF374" s="168"/>
      <c r="DG374" s="164"/>
      <c r="DH374" s="164"/>
      <c r="DI374" s="164"/>
      <c r="DJ374" s="164"/>
      <c r="DK374" s="164"/>
      <c r="DL374" s="164"/>
      <c r="DM374" s="164"/>
      <c r="DN374" s="164"/>
      <c r="DO374" s="164"/>
      <c r="DP374" s="164"/>
      <c r="DQ374" s="164"/>
      <c r="DR374" s="164"/>
      <c r="DS374" s="164"/>
      <c r="DT374" s="164"/>
      <c r="DU374" s="169"/>
      <c r="DV374" s="169"/>
      <c r="DW374" s="164"/>
      <c r="DX374" s="169"/>
      <c r="DY374" s="169"/>
      <c r="DZ374" s="164"/>
      <c r="EA374" s="169"/>
      <c r="EB374" s="169"/>
      <c r="EC374" s="164"/>
      <c r="ED374" s="169"/>
      <c r="EE374" s="169"/>
      <c r="EF374" s="164"/>
      <c r="EG374" s="169"/>
      <c r="EH374" s="169"/>
      <c r="EI374" s="164"/>
      <c r="EJ374" s="169"/>
      <c r="EK374" s="169"/>
      <c r="EL374" s="164"/>
      <c r="EM374" s="169"/>
      <c r="EN374" s="169"/>
      <c r="EO374" s="164"/>
      <c r="EP374" s="169"/>
      <c r="EQ374" s="169"/>
      <c r="ER374" s="164"/>
      <c r="ES374" s="169"/>
      <c r="ET374" s="169"/>
      <c r="EU374" s="164"/>
      <c r="EV374" s="169"/>
      <c r="EW374" s="169"/>
      <c r="EX374" s="164"/>
      <c r="EY374" s="169"/>
      <c r="EZ374" s="169"/>
      <c r="FA374" s="164"/>
      <c r="FB374" s="169"/>
      <c r="FC374" s="169"/>
      <c r="FD374" s="164"/>
    </row>
    <row r="375" spans="1:160">
      <c r="A375" s="162"/>
      <c r="B375" s="163"/>
      <c r="C375" s="162"/>
      <c r="D375" s="162"/>
      <c r="E375" s="162"/>
      <c r="F375" s="162"/>
      <c r="G375" s="162"/>
      <c r="H375" s="162"/>
      <c r="I375" s="163"/>
      <c r="J375" s="163"/>
      <c r="K375" s="163"/>
      <c r="L375" s="162"/>
      <c r="M375" s="167"/>
      <c r="N375" s="164"/>
      <c r="O375" s="164"/>
      <c r="P375" s="167"/>
      <c r="Q375" s="167"/>
      <c r="R375" s="164"/>
      <c r="S375" s="165"/>
      <c r="T375" s="165"/>
      <c r="U375" s="163"/>
      <c r="V375" s="178"/>
      <c r="W375" s="179"/>
      <c r="X375" s="162"/>
      <c r="Y375" s="162"/>
      <c r="Z375" s="166"/>
      <c r="AA375" s="162"/>
      <c r="AB375" s="162"/>
      <c r="AC375" s="167"/>
      <c r="AD375" s="162"/>
      <c r="AE375" s="162"/>
      <c r="AF375" s="167"/>
      <c r="AG375" s="162"/>
      <c r="AH375" s="162"/>
      <c r="AI375" s="167"/>
      <c r="AJ375" s="162"/>
      <c r="AK375" s="277"/>
      <c r="AL375" s="167"/>
      <c r="AM375" s="162"/>
      <c r="AN375" s="162"/>
      <c r="AO375" s="167"/>
      <c r="AP375" s="162"/>
      <c r="AQ375" s="162"/>
      <c r="AR375" s="164"/>
      <c r="AS375" s="251"/>
      <c r="AT375" s="251"/>
      <c r="AU375" s="164"/>
      <c r="AV375" s="162"/>
      <c r="AW375" s="162"/>
      <c r="AX375" s="164"/>
      <c r="AY375" s="162"/>
      <c r="AZ375" s="162"/>
      <c r="BA375" s="164"/>
      <c r="BB375" s="162"/>
      <c r="BC375" s="162"/>
      <c r="BD375" s="164"/>
      <c r="BE375" s="162"/>
      <c r="BF375" s="162"/>
      <c r="BG375" s="164"/>
    </row>
  </sheetData>
  <sortState ref="A3:CP345">
    <sortCondition ref="AS3:AS345"/>
  </sortState>
  <pageMargins left="0.7" right="0.7" top="0.75" bottom="0.75" header="0.3" footer="0.3"/>
  <pageSetup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">
    <tabColor theme="7"/>
  </sheetPr>
  <dimension ref="A1:QY368"/>
  <sheetViews>
    <sheetView topLeftCell="J1" zoomScaleNormal="100" workbookViewId="0">
      <selection activeCell="N9" sqref="N9"/>
    </sheetView>
  </sheetViews>
  <sheetFormatPr defaultColWidth="18" defaultRowHeight="15"/>
  <cols>
    <col min="1" max="1" width="42" customWidth="1"/>
    <col min="2" max="2" width="27" bestFit="1" customWidth="1"/>
    <col min="3" max="3" width="24.7109375" bestFit="1" customWidth="1"/>
    <col min="4" max="4" width="16.5703125" bestFit="1" customWidth="1"/>
    <col min="5" max="5" width="28.85546875" customWidth="1"/>
    <col min="6" max="6" width="19.7109375" customWidth="1"/>
    <col min="7" max="7" width="17.5703125" bestFit="1" customWidth="1"/>
    <col min="8" max="8" width="19.7109375" bestFit="1" customWidth="1"/>
    <col min="9" max="9" width="22.7109375" bestFit="1" customWidth="1"/>
    <col min="10" max="10" width="34" bestFit="1" customWidth="1"/>
    <col min="11" max="11" width="44.5703125" bestFit="1" customWidth="1"/>
    <col min="12" max="12" width="20.28515625" bestFit="1" customWidth="1"/>
    <col min="13" max="13" width="14.5703125" bestFit="1" customWidth="1"/>
    <col min="14" max="14" width="24.7109375" bestFit="1" customWidth="1"/>
    <col min="15" max="15" width="30.85546875" bestFit="1" customWidth="1"/>
    <col min="16" max="16" width="14.5703125" bestFit="1" customWidth="1"/>
    <col min="17" max="17" width="25" bestFit="1" customWidth="1"/>
    <col min="18" max="18" width="29" bestFit="1" customWidth="1"/>
    <col min="19" max="19" width="40.7109375" bestFit="1" customWidth="1"/>
    <col min="20" max="20" width="14.5703125" bestFit="1" customWidth="1"/>
    <col min="21" max="21" width="31.5703125" bestFit="1" customWidth="1"/>
    <col min="22" max="22" width="15.5703125" bestFit="1" customWidth="1"/>
    <col min="23" max="24" width="14.5703125" style="43" bestFit="1" customWidth="1"/>
    <col min="25" max="25" width="33.140625" style="43" bestFit="1" customWidth="1"/>
    <col min="26" max="26" width="43.5703125" style="43" bestFit="1" customWidth="1"/>
    <col min="27" max="27" width="40.7109375" style="43" bestFit="1" customWidth="1"/>
    <col min="28" max="28" width="11.85546875" style="43" bestFit="1" customWidth="1"/>
    <col min="29" max="29" width="14.5703125" style="43" bestFit="1" customWidth="1"/>
    <col min="30" max="30" width="23.5703125" style="43" bestFit="1" customWidth="1"/>
    <col min="31" max="31" width="15.5703125" style="43" bestFit="1" customWidth="1"/>
    <col min="32" max="32" width="12.7109375" style="43" bestFit="1" customWidth="1"/>
    <col min="33" max="33" width="31.5703125" style="43" bestFit="1" customWidth="1"/>
    <col min="34" max="34" width="12.7109375" style="43" bestFit="1" customWidth="1"/>
    <col min="35" max="35" width="41.7109375" style="43" bestFit="1" customWidth="1"/>
    <col min="36" max="36" width="15.5703125" style="43" bestFit="1" customWidth="1"/>
    <col min="37" max="38" width="33.5703125" style="43" bestFit="1" customWidth="1"/>
    <col min="39" max="39" width="18" style="43" bestFit="1" customWidth="1"/>
    <col min="40" max="43" width="14.5703125" style="43" bestFit="1" customWidth="1"/>
    <col min="44" max="44" width="44.42578125" style="43" bestFit="1" customWidth="1"/>
    <col min="45" max="45" width="37" style="43" bestFit="1" customWidth="1"/>
    <col min="46" max="46" width="14.5703125" style="43" bestFit="1" customWidth="1"/>
    <col min="47" max="47" width="18.85546875" style="43" bestFit="1" customWidth="1"/>
    <col min="48" max="48" width="15.5703125" style="43" bestFit="1" customWidth="1"/>
    <col min="49" max="51" width="14.5703125" style="43" bestFit="1" customWidth="1"/>
    <col min="52" max="52" width="12.5703125" style="43" bestFit="1" customWidth="1"/>
    <col min="53" max="54" width="14.5703125" style="43" bestFit="1" customWidth="1"/>
    <col min="55" max="55" width="12.5703125" style="43" bestFit="1" customWidth="1"/>
    <col min="56" max="56" width="18.42578125" style="43" bestFit="1" customWidth="1"/>
    <col min="57" max="59" width="14.5703125" style="43" bestFit="1" customWidth="1"/>
    <col min="60" max="60" width="17.5703125" style="43" bestFit="1" customWidth="1"/>
    <col min="61" max="61" width="16.42578125" style="43" bestFit="1" customWidth="1"/>
    <col min="62" max="62" width="14.5703125" style="43" bestFit="1" customWidth="1"/>
    <col min="63" max="63" width="12.28515625" style="43" bestFit="1" customWidth="1"/>
    <col min="64" max="64" width="16.7109375" style="43" bestFit="1" customWidth="1"/>
    <col min="65" max="65" width="12.7109375" style="43" bestFit="1" customWidth="1"/>
    <col min="66" max="70" width="14.5703125" style="43" bestFit="1" customWidth="1"/>
    <col min="71" max="71" width="12.28515625" style="43" bestFit="1" customWidth="1"/>
    <col min="72" max="72" width="14.5703125" style="43" bestFit="1" customWidth="1"/>
    <col min="73" max="74" width="15.28515625" style="43" bestFit="1" customWidth="1"/>
    <col min="75" max="76" width="12.28515625" style="43" bestFit="1" customWidth="1"/>
    <col min="77" max="79" width="15.5703125" style="43" bestFit="1" customWidth="1"/>
    <col min="80" max="80" width="15.7109375" style="43" bestFit="1" customWidth="1"/>
    <col min="81" max="81" width="15" style="43" bestFit="1" customWidth="1"/>
    <col min="82" max="83" width="12.28515625" style="43" bestFit="1" customWidth="1"/>
    <col min="84" max="84" width="15.5703125" bestFit="1" customWidth="1"/>
    <col min="85" max="85" width="17.42578125" bestFit="1" customWidth="1"/>
    <col min="86" max="86" width="16.7109375" bestFit="1" customWidth="1"/>
    <col min="87" max="88" width="14.5703125" bestFit="1" customWidth="1"/>
    <col min="89" max="89" width="15" bestFit="1" customWidth="1"/>
    <col min="90" max="93" width="14.5703125" bestFit="1" customWidth="1"/>
    <col min="94" max="94" width="16.85546875" bestFit="1" customWidth="1"/>
    <col min="95" max="95" width="14.5703125" bestFit="1" customWidth="1"/>
    <col min="96" max="96" width="12.28515625" bestFit="1" customWidth="1"/>
    <col min="97" max="105" width="14.5703125" bestFit="1" customWidth="1"/>
    <col min="106" max="106" width="12.28515625" bestFit="1" customWidth="1"/>
    <col min="107" max="110" width="14.5703125" bestFit="1" customWidth="1"/>
    <col min="111" max="112" width="12.28515625" bestFit="1" customWidth="1"/>
    <col min="113" max="113" width="14.5703125" bestFit="1" customWidth="1"/>
    <col min="114" max="114" width="12.28515625" bestFit="1" customWidth="1"/>
    <col min="115" max="115" width="18.42578125" bestFit="1" customWidth="1"/>
    <col min="116" max="116" width="12.140625" customWidth="1"/>
    <col min="117" max="117" width="14.140625" customWidth="1"/>
    <col min="118" max="118" width="14.5703125" bestFit="1" customWidth="1"/>
    <col min="119" max="119" width="17.85546875" customWidth="1"/>
    <col min="120" max="122" width="14.5703125" bestFit="1" customWidth="1"/>
    <col min="123" max="124" width="12.28515625" bestFit="1" customWidth="1"/>
    <col min="125" max="128" width="14.5703125" bestFit="1" customWidth="1"/>
    <col min="129" max="129" width="15.28515625" bestFit="1" customWidth="1"/>
    <col min="130" max="130" width="16.85546875" bestFit="1" customWidth="1"/>
    <col min="131" max="131" width="12.85546875" bestFit="1" customWidth="1"/>
    <col min="134" max="137" width="12.85546875" customWidth="1"/>
    <col min="138" max="141" width="15.140625" customWidth="1"/>
  </cols>
  <sheetData>
    <row r="1" spans="1:215" s="35" customFormat="1" ht="16.5" customHeight="1">
      <c r="A1" s="34" t="s">
        <v>9</v>
      </c>
      <c r="B1" s="34" t="str">
        <f t="shared" ref="B1:BM1" si="0">IF(B5="","",IF(B113&lt;&gt;"",B113,IF(B114&lt;&gt;"",B114,IF(B116&lt;&gt;"",B116,IF(B115&lt;&gt;"",B115,IF(B117&lt;&gt;"",B117,""))))))</f>
        <v/>
      </c>
      <c r="C1" s="34" t="str">
        <f t="shared" si="0"/>
        <v/>
      </c>
      <c r="D1" s="34" t="str">
        <f t="shared" si="0"/>
        <v/>
      </c>
      <c r="E1" s="34" t="str">
        <f t="shared" si="0"/>
        <v/>
      </c>
      <c r="F1" s="34" t="str">
        <f t="shared" si="0"/>
        <v/>
      </c>
      <c r="G1" s="34" t="str">
        <f t="shared" si="0"/>
        <v/>
      </c>
      <c r="H1" s="34" t="str">
        <f t="shared" si="0"/>
        <v/>
      </c>
      <c r="I1" s="34" t="str">
        <f t="shared" si="0"/>
        <v/>
      </c>
      <c r="J1" s="34" t="str">
        <f t="shared" si="0"/>
        <v/>
      </c>
      <c r="K1" s="34" t="str">
        <f t="shared" si="0"/>
        <v/>
      </c>
      <c r="L1" s="34" t="str">
        <f t="shared" si="0"/>
        <v/>
      </c>
      <c r="M1" s="34" t="str">
        <f t="shared" si="0"/>
        <v/>
      </c>
      <c r="N1" s="34" t="str">
        <f t="shared" si="0"/>
        <v/>
      </c>
      <c r="O1" s="34" t="str">
        <f t="shared" si="0"/>
        <v/>
      </c>
      <c r="P1" s="34" t="str">
        <f t="shared" si="0"/>
        <v/>
      </c>
      <c r="Q1" s="34" t="str">
        <f t="shared" si="0"/>
        <v/>
      </c>
      <c r="R1" s="34" t="str">
        <f t="shared" si="0"/>
        <v/>
      </c>
      <c r="S1" s="34" t="str">
        <f t="shared" si="0"/>
        <v/>
      </c>
      <c r="T1" s="34" t="str">
        <f t="shared" si="0"/>
        <v/>
      </c>
      <c r="U1" s="34" t="str">
        <f t="shared" si="0"/>
        <v/>
      </c>
      <c r="V1" s="34" t="str">
        <f t="shared" si="0"/>
        <v/>
      </c>
      <c r="W1" s="34" t="str">
        <f t="shared" si="0"/>
        <v/>
      </c>
      <c r="X1" s="34" t="str">
        <f t="shared" si="0"/>
        <v/>
      </c>
      <c r="Y1" s="34" t="str">
        <f t="shared" si="0"/>
        <v/>
      </c>
      <c r="Z1" s="34" t="str">
        <f t="shared" si="0"/>
        <v/>
      </c>
      <c r="AA1" s="34" t="str">
        <f t="shared" si="0"/>
        <v/>
      </c>
      <c r="AB1" s="34" t="str">
        <f t="shared" si="0"/>
        <v/>
      </c>
      <c r="AC1" s="34" t="str">
        <f t="shared" si="0"/>
        <v/>
      </c>
      <c r="AD1" s="34" t="str">
        <f t="shared" si="0"/>
        <v/>
      </c>
      <c r="AE1" s="34" t="str">
        <f t="shared" si="0"/>
        <v/>
      </c>
      <c r="AF1" s="34" t="str">
        <f t="shared" si="0"/>
        <v/>
      </c>
      <c r="AG1" s="34" t="str">
        <f t="shared" si="0"/>
        <v/>
      </c>
      <c r="AH1" s="34" t="str">
        <f t="shared" si="0"/>
        <v/>
      </c>
      <c r="AI1" s="34" t="str">
        <f t="shared" si="0"/>
        <v/>
      </c>
      <c r="AJ1" s="34" t="str">
        <f t="shared" si="0"/>
        <v/>
      </c>
      <c r="AK1" s="34" t="str">
        <f t="shared" si="0"/>
        <v/>
      </c>
      <c r="AL1" s="34" t="str">
        <f t="shared" si="0"/>
        <v/>
      </c>
      <c r="AM1" s="34" t="str">
        <f t="shared" si="0"/>
        <v/>
      </c>
      <c r="AN1" s="34" t="str">
        <f t="shared" si="0"/>
        <v/>
      </c>
      <c r="AO1" s="34" t="str">
        <f t="shared" si="0"/>
        <v/>
      </c>
      <c r="AP1" s="34" t="str">
        <f t="shared" si="0"/>
        <v/>
      </c>
      <c r="AQ1" s="34" t="str">
        <f t="shared" si="0"/>
        <v/>
      </c>
      <c r="AR1" s="34" t="str">
        <f t="shared" si="0"/>
        <v/>
      </c>
      <c r="AS1" s="34" t="str">
        <f t="shared" si="0"/>
        <v/>
      </c>
      <c r="AT1" s="34" t="str">
        <f t="shared" si="0"/>
        <v/>
      </c>
      <c r="AU1" s="34" t="str">
        <f t="shared" si="0"/>
        <v/>
      </c>
      <c r="AV1" s="34" t="str">
        <f t="shared" si="0"/>
        <v/>
      </c>
      <c r="AW1" s="34" t="str">
        <f t="shared" si="0"/>
        <v/>
      </c>
      <c r="AX1" s="34" t="str">
        <f t="shared" si="0"/>
        <v/>
      </c>
      <c r="AY1" s="34" t="str">
        <f t="shared" si="0"/>
        <v/>
      </c>
      <c r="AZ1" s="34" t="str">
        <f t="shared" si="0"/>
        <v/>
      </c>
      <c r="BA1" s="34" t="str">
        <f t="shared" si="0"/>
        <v/>
      </c>
      <c r="BB1" s="34" t="str">
        <f t="shared" si="0"/>
        <v/>
      </c>
      <c r="BC1" s="34" t="str">
        <f t="shared" si="0"/>
        <v/>
      </c>
      <c r="BD1" s="34" t="str">
        <f t="shared" si="0"/>
        <v/>
      </c>
      <c r="BE1" s="34" t="str">
        <f t="shared" si="0"/>
        <v/>
      </c>
      <c r="BF1" s="34" t="str">
        <f t="shared" si="0"/>
        <v/>
      </c>
      <c r="BG1" s="34" t="str">
        <f t="shared" si="0"/>
        <v/>
      </c>
      <c r="BH1" s="34" t="str">
        <f t="shared" si="0"/>
        <v/>
      </c>
      <c r="BI1" s="34" t="str">
        <f t="shared" si="0"/>
        <v/>
      </c>
      <c r="BJ1" s="34" t="str">
        <f t="shared" si="0"/>
        <v/>
      </c>
      <c r="BK1" s="34" t="str">
        <f t="shared" si="0"/>
        <v/>
      </c>
      <c r="BL1" s="34" t="str">
        <f t="shared" si="0"/>
        <v/>
      </c>
      <c r="BM1" s="34" t="str">
        <f t="shared" si="0"/>
        <v/>
      </c>
      <c r="BN1" s="34" t="str">
        <f t="shared" ref="BN1:DY1" si="1">IF(BN5="","",IF(BN113&lt;&gt;"",BN113,IF(BN114&lt;&gt;"",BN114,IF(BN116&lt;&gt;"",BN116,IF(BN115&lt;&gt;"",BN115,IF(BN117&lt;&gt;"",BN117,""))))))</f>
        <v/>
      </c>
      <c r="BO1" s="34" t="str">
        <f t="shared" si="1"/>
        <v/>
      </c>
      <c r="BP1" s="34" t="str">
        <f t="shared" si="1"/>
        <v/>
      </c>
      <c r="BQ1" s="34" t="str">
        <f t="shared" si="1"/>
        <v/>
      </c>
      <c r="BR1" s="34" t="str">
        <f t="shared" si="1"/>
        <v/>
      </c>
      <c r="BS1" s="34" t="str">
        <f t="shared" si="1"/>
        <v/>
      </c>
      <c r="BT1" s="34" t="str">
        <f t="shared" si="1"/>
        <v/>
      </c>
      <c r="BU1" s="34" t="str">
        <f t="shared" si="1"/>
        <v/>
      </c>
      <c r="BV1" s="34" t="str">
        <f t="shared" si="1"/>
        <v/>
      </c>
      <c r="BW1" s="34" t="str">
        <f t="shared" si="1"/>
        <v/>
      </c>
      <c r="BX1" s="34" t="str">
        <f t="shared" si="1"/>
        <v/>
      </c>
      <c r="BY1" s="34" t="str">
        <f t="shared" si="1"/>
        <v/>
      </c>
      <c r="BZ1" s="34" t="str">
        <f t="shared" si="1"/>
        <v/>
      </c>
      <c r="CA1" s="34" t="str">
        <f t="shared" si="1"/>
        <v/>
      </c>
      <c r="CB1" s="34" t="str">
        <f t="shared" si="1"/>
        <v/>
      </c>
      <c r="CC1" s="34" t="str">
        <f t="shared" si="1"/>
        <v/>
      </c>
      <c r="CD1" s="34" t="str">
        <f t="shared" si="1"/>
        <v/>
      </c>
      <c r="CE1" s="34" t="str">
        <f t="shared" si="1"/>
        <v/>
      </c>
      <c r="CF1" s="34" t="str">
        <f t="shared" si="1"/>
        <v/>
      </c>
      <c r="CG1" s="34" t="str">
        <f t="shared" si="1"/>
        <v/>
      </c>
      <c r="CH1" s="34" t="str">
        <f t="shared" si="1"/>
        <v/>
      </c>
      <c r="CI1" s="34" t="str">
        <f t="shared" si="1"/>
        <v/>
      </c>
      <c r="CJ1" s="34" t="str">
        <f t="shared" si="1"/>
        <v/>
      </c>
      <c r="CK1" s="34" t="str">
        <f t="shared" si="1"/>
        <v/>
      </c>
      <c r="CL1" s="34" t="str">
        <f t="shared" si="1"/>
        <v/>
      </c>
      <c r="CM1" s="34" t="str">
        <f t="shared" si="1"/>
        <v/>
      </c>
      <c r="CN1" s="34" t="str">
        <f t="shared" si="1"/>
        <v/>
      </c>
      <c r="CO1" s="34" t="str">
        <f t="shared" si="1"/>
        <v/>
      </c>
      <c r="CP1" s="34" t="str">
        <f t="shared" si="1"/>
        <v/>
      </c>
      <c r="CQ1" s="34" t="str">
        <f t="shared" si="1"/>
        <v/>
      </c>
      <c r="CR1" s="34" t="str">
        <f t="shared" si="1"/>
        <v/>
      </c>
      <c r="CS1" s="34" t="str">
        <f t="shared" si="1"/>
        <v/>
      </c>
      <c r="CT1" s="34" t="str">
        <f t="shared" si="1"/>
        <v/>
      </c>
      <c r="CU1" s="34" t="str">
        <f t="shared" si="1"/>
        <v/>
      </c>
      <c r="CV1" s="34" t="str">
        <f t="shared" si="1"/>
        <v/>
      </c>
      <c r="CW1" s="34" t="str">
        <f t="shared" si="1"/>
        <v/>
      </c>
      <c r="CX1" s="34" t="str">
        <f t="shared" si="1"/>
        <v/>
      </c>
      <c r="CY1" s="34" t="str">
        <f t="shared" si="1"/>
        <v/>
      </c>
      <c r="CZ1" s="34" t="str">
        <f t="shared" si="1"/>
        <v/>
      </c>
      <c r="DA1" s="34" t="str">
        <f t="shared" si="1"/>
        <v/>
      </c>
      <c r="DB1" s="34" t="str">
        <f t="shared" si="1"/>
        <v/>
      </c>
      <c r="DC1" s="34" t="str">
        <f t="shared" si="1"/>
        <v/>
      </c>
      <c r="DD1" s="34" t="str">
        <f t="shared" si="1"/>
        <v/>
      </c>
      <c r="DE1" s="34" t="str">
        <f t="shared" si="1"/>
        <v/>
      </c>
      <c r="DF1" s="34" t="str">
        <f t="shared" si="1"/>
        <v/>
      </c>
      <c r="DG1" s="34" t="str">
        <f t="shared" si="1"/>
        <v/>
      </c>
      <c r="DH1" s="34" t="str">
        <f t="shared" si="1"/>
        <v/>
      </c>
      <c r="DI1" s="34" t="str">
        <f t="shared" si="1"/>
        <v/>
      </c>
      <c r="DJ1" s="34" t="str">
        <f t="shared" si="1"/>
        <v/>
      </c>
      <c r="DK1" s="34" t="str">
        <f t="shared" si="1"/>
        <v/>
      </c>
      <c r="DL1" s="34" t="str">
        <f t="shared" si="1"/>
        <v/>
      </c>
      <c r="DM1" s="34" t="str">
        <f t="shared" si="1"/>
        <v/>
      </c>
      <c r="DN1" s="34" t="str">
        <f t="shared" si="1"/>
        <v/>
      </c>
      <c r="DO1" s="34" t="str">
        <f t="shared" si="1"/>
        <v/>
      </c>
      <c r="DP1" s="34" t="str">
        <f t="shared" si="1"/>
        <v/>
      </c>
      <c r="DQ1" s="34" t="str">
        <f t="shared" si="1"/>
        <v/>
      </c>
      <c r="DR1" s="34" t="str">
        <f t="shared" si="1"/>
        <v/>
      </c>
      <c r="DS1" s="34" t="str">
        <f t="shared" si="1"/>
        <v/>
      </c>
      <c r="DT1" s="34" t="str">
        <f t="shared" si="1"/>
        <v/>
      </c>
      <c r="DU1" s="34" t="str">
        <f t="shared" si="1"/>
        <v/>
      </c>
      <c r="DV1" s="34" t="str">
        <f t="shared" si="1"/>
        <v/>
      </c>
      <c r="DW1" s="34" t="str">
        <f t="shared" si="1"/>
        <v/>
      </c>
      <c r="DX1" s="34" t="str">
        <f t="shared" si="1"/>
        <v/>
      </c>
      <c r="DY1" s="34" t="str">
        <f t="shared" si="1"/>
        <v/>
      </c>
      <c r="DZ1" s="34" t="str">
        <f t="shared" ref="DZ1:GG1" si="2">IF(DZ5="","",IF(DZ113&lt;&gt;"",DZ113,IF(DZ114&lt;&gt;"",DZ114,IF(DZ116&lt;&gt;"",DZ116,IF(DZ115&lt;&gt;"",DZ115,IF(DZ117&lt;&gt;"",DZ117,""))))))</f>
        <v/>
      </c>
      <c r="EA1" s="34" t="str">
        <f t="shared" si="2"/>
        <v/>
      </c>
      <c r="EB1" s="34" t="str">
        <f t="shared" si="2"/>
        <v/>
      </c>
      <c r="EC1" s="34" t="str">
        <f t="shared" si="2"/>
        <v/>
      </c>
      <c r="ED1" s="34" t="str">
        <f t="shared" si="2"/>
        <v/>
      </c>
      <c r="EE1" s="34" t="str">
        <f t="shared" si="2"/>
        <v/>
      </c>
      <c r="EF1" s="34" t="str">
        <f t="shared" si="2"/>
        <v/>
      </c>
      <c r="EG1" s="34" t="str">
        <f t="shared" si="2"/>
        <v/>
      </c>
      <c r="EH1" s="34" t="str">
        <f t="shared" si="2"/>
        <v/>
      </c>
      <c r="EI1" s="34" t="str">
        <f t="shared" si="2"/>
        <v/>
      </c>
      <c r="EJ1" s="34" t="str">
        <f t="shared" si="2"/>
        <v/>
      </c>
      <c r="EK1" s="34" t="str">
        <f t="shared" si="2"/>
        <v/>
      </c>
      <c r="EL1" s="34" t="str">
        <f t="shared" si="2"/>
        <v/>
      </c>
      <c r="EM1" s="34" t="str">
        <f t="shared" si="2"/>
        <v/>
      </c>
      <c r="EN1" s="34" t="str">
        <f t="shared" si="2"/>
        <v/>
      </c>
      <c r="EO1" s="34" t="str">
        <f t="shared" si="2"/>
        <v/>
      </c>
      <c r="EP1" s="34" t="str">
        <f t="shared" si="2"/>
        <v/>
      </c>
      <c r="EQ1" s="34" t="str">
        <f t="shared" si="2"/>
        <v/>
      </c>
      <c r="ER1" s="34" t="str">
        <f t="shared" si="2"/>
        <v/>
      </c>
      <c r="ES1" s="34" t="str">
        <f t="shared" si="2"/>
        <v/>
      </c>
      <c r="ET1" s="34" t="str">
        <f t="shared" si="2"/>
        <v/>
      </c>
      <c r="EU1" s="34" t="str">
        <f t="shared" si="2"/>
        <v/>
      </c>
      <c r="EV1" s="34" t="str">
        <f t="shared" si="2"/>
        <v/>
      </c>
      <c r="EW1" s="34" t="str">
        <f t="shared" si="2"/>
        <v/>
      </c>
      <c r="EX1" s="34" t="str">
        <f t="shared" si="2"/>
        <v/>
      </c>
      <c r="EY1" s="34" t="str">
        <f t="shared" si="2"/>
        <v/>
      </c>
      <c r="EZ1" s="34" t="str">
        <f t="shared" si="2"/>
        <v/>
      </c>
      <c r="FA1" s="34" t="str">
        <f t="shared" si="2"/>
        <v/>
      </c>
      <c r="FB1" s="34" t="str">
        <f t="shared" si="2"/>
        <v/>
      </c>
      <c r="FC1" s="34" t="str">
        <f t="shared" si="2"/>
        <v/>
      </c>
      <c r="FD1" s="34" t="str">
        <f t="shared" si="2"/>
        <v/>
      </c>
      <c r="FE1" s="34" t="str">
        <f t="shared" si="2"/>
        <v/>
      </c>
      <c r="FF1" s="34" t="str">
        <f t="shared" si="2"/>
        <v/>
      </c>
      <c r="FG1" s="34" t="str">
        <f t="shared" si="2"/>
        <v/>
      </c>
      <c r="FH1" s="34" t="str">
        <f t="shared" si="2"/>
        <v/>
      </c>
      <c r="FI1" s="34" t="str">
        <f t="shared" si="2"/>
        <v/>
      </c>
      <c r="FJ1" s="34" t="str">
        <f t="shared" si="2"/>
        <v/>
      </c>
      <c r="FK1" s="34" t="str">
        <f t="shared" si="2"/>
        <v/>
      </c>
      <c r="FL1" s="34" t="str">
        <f t="shared" si="2"/>
        <v/>
      </c>
      <c r="FM1" s="34" t="str">
        <f t="shared" si="2"/>
        <v/>
      </c>
      <c r="FN1" s="34" t="str">
        <f t="shared" si="2"/>
        <v/>
      </c>
      <c r="FO1" s="34" t="str">
        <f t="shared" si="2"/>
        <v/>
      </c>
      <c r="FP1" s="34" t="str">
        <f t="shared" si="2"/>
        <v/>
      </c>
      <c r="FQ1" s="34" t="str">
        <f t="shared" si="2"/>
        <v/>
      </c>
      <c r="FR1" s="34" t="str">
        <f t="shared" si="2"/>
        <v/>
      </c>
      <c r="FS1" s="34" t="str">
        <f t="shared" si="2"/>
        <v/>
      </c>
      <c r="FT1" s="34" t="str">
        <f t="shared" si="2"/>
        <v/>
      </c>
      <c r="FU1" s="34" t="str">
        <f t="shared" si="2"/>
        <v/>
      </c>
      <c r="FV1" s="34" t="str">
        <f t="shared" si="2"/>
        <v/>
      </c>
      <c r="FW1" s="34" t="str">
        <f t="shared" si="2"/>
        <v/>
      </c>
      <c r="FX1" s="34" t="str">
        <f t="shared" si="2"/>
        <v/>
      </c>
      <c r="FY1" s="34" t="str">
        <f t="shared" si="2"/>
        <v/>
      </c>
      <c r="FZ1" s="34" t="str">
        <f t="shared" si="2"/>
        <v/>
      </c>
      <c r="GA1" s="34" t="str">
        <f t="shared" si="2"/>
        <v/>
      </c>
      <c r="GB1" s="34" t="str">
        <f t="shared" si="2"/>
        <v/>
      </c>
      <c r="GC1" s="34" t="str">
        <f t="shared" si="2"/>
        <v/>
      </c>
      <c r="GD1" s="34" t="str">
        <f t="shared" si="2"/>
        <v/>
      </c>
      <c r="GE1" s="34" t="str">
        <f t="shared" si="2"/>
        <v/>
      </c>
      <c r="GF1" s="34" t="str">
        <f t="shared" si="2"/>
        <v/>
      </c>
      <c r="GG1" s="34" t="str">
        <f t="shared" si="2"/>
        <v/>
      </c>
    </row>
    <row r="2" spans="1:215" s="38" customFormat="1">
      <c r="A2" s="34"/>
      <c r="B2" s="182" t="s">
        <v>12</v>
      </c>
      <c r="C2" s="182" t="s">
        <v>12</v>
      </c>
      <c r="D2" s="182" t="s">
        <v>11</v>
      </c>
      <c r="E2" s="182" t="s">
        <v>15</v>
      </c>
      <c r="F2" s="182" t="s">
        <v>151</v>
      </c>
      <c r="G2" s="182" t="s">
        <v>151</v>
      </c>
      <c r="H2" s="182" t="s">
        <v>15</v>
      </c>
      <c r="I2" s="182" t="s">
        <v>72</v>
      </c>
      <c r="J2" s="182" t="s">
        <v>163</v>
      </c>
      <c r="K2" s="182" t="s">
        <v>160</v>
      </c>
      <c r="L2" s="182" t="s">
        <v>96</v>
      </c>
      <c r="M2" s="182" t="s">
        <v>74</v>
      </c>
      <c r="N2" s="182" t="s">
        <v>88</v>
      </c>
      <c r="O2" s="242" t="s">
        <v>93</v>
      </c>
      <c r="P2" s="242" t="s">
        <v>103</v>
      </c>
      <c r="Q2" s="242" t="s">
        <v>103</v>
      </c>
      <c r="R2" s="242" t="s">
        <v>103</v>
      </c>
      <c r="S2" s="242" t="s">
        <v>103</v>
      </c>
      <c r="T2" s="242" t="s">
        <v>72</v>
      </c>
      <c r="U2" s="242" t="s">
        <v>76</v>
      </c>
      <c r="V2" s="242" t="s">
        <v>78</v>
      </c>
      <c r="W2" s="242" t="s">
        <v>91</v>
      </c>
      <c r="X2" s="242" t="s">
        <v>109</v>
      </c>
      <c r="Y2" s="242" t="s">
        <v>87</v>
      </c>
      <c r="Z2" s="242" t="s">
        <v>100</v>
      </c>
      <c r="AA2" s="242" t="s">
        <v>89</v>
      </c>
      <c r="AB2" s="242" t="s">
        <v>10</v>
      </c>
      <c r="AC2" s="242" t="s">
        <v>10</v>
      </c>
      <c r="AD2" s="242" t="s">
        <v>89</v>
      </c>
      <c r="AE2" s="242" t="s">
        <v>109</v>
      </c>
      <c r="AF2" s="242" t="s">
        <v>90</v>
      </c>
      <c r="AG2" s="242" t="s">
        <v>98</v>
      </c>
      <c r="AH2" s="242" t="s">
        <v>90</v>
      </c>
      <c r="AI2" s="242" t="s">
        <v>132</v>
      </c>
      <c r="AJ2" s="242" t="s">
        <v>174</v>
      </c>
      <c r="AK2" s="242" t="s">
        <v>85</v>
      </c>
      <c r="AL2" s="242" t="s">
        <v>174</v>
      </c>
      <c r="AM2" s="242" t="s">
        <v>175</v>
      </c>
      <c r="AN2" s="242" t="s">
        <v>175</v>
      </c>
      <c r="AO2" s="242" t="s">
        <v>174</v>
      </c>
      <c r="AP2" s="242" t="s">
        <v>138</v>
      </c>
      <c r="AQ2" s="242" t="s">
        <v>176</v>
      </c>
      <c r="AR2" s="242" t="s">
        <v>96</v>
      </c>
      <c r="AS2" s="242" t="s">
        <v>99</v>
      </c>
      <c r="AT2" s="242" t="s">
        <v>109</v>
      </c>
      <c r="AU2" s="242" t="s">
        <v>90</v>
      </c>
      <c r="AV2" s="242" t="s">
        <v>19</v>
      </c>
      <c r="AW2" s="242" t="s">
        <v>105</v>
      </c>
      <c r="AX2" s="242" t="s">
        <v>14</v>
      </c>
      <c r="AY2" s="242" t="s">
        <v>177</v>
      </c>
      <c r="AZ2" s="242" t="s">
        <v>112</v>
      </c>
      <c r="BA2" s="242" t="s">
        <v>178</v>
      </c>
      <c r="BB2" s="242" t="s">
        <v>148</v>
      </c>
      <c r="BC2" s="242" t="s">
        <v>125</v>
      </c>
      <c r="BD2" s="242" t="s">
        <v>13</v>
      </c>
      <c r="BE2" s="242" t="s">
        <v>170</v>
      </c>
      <c r="BF2" s="242" t="s">
        <v>133</v>
      </c>
      <c r="BG2" s="242" t="s">
        <v>107</v>
      </c>
      <c r="BH2" s="242" t="s">
        <v>21</v>
      </c>
      <c r="BI2" s="242" t="s">
        <v>112</v>
      </c>
      <c r="BJ2" s="242" t="s">
        <v>179</v>
      </c>
      <c r="BK2" s="242" t="s">
        <v>95</v>
      </c>
      <c r="BL2" s="242" t="s">
        <v>105</v>
      </c>
      <c r="BM2" s="242" t="s">
        <v>127</v>
      </c>
      <c r="BN2" s="242" t="s">
        <v>177</v>
      </c>
      <c r="BO2" s="242" t="s">
        <v>113</v>
      </c>
      <c r="BP2" s="242" t="s">
        <v>104</v>
      </c>
      <c r="BQ2" s="242" t="s">
        <v>126</v>
      </c>
      <c r="BR2" s="242" t="s">
        <v>180</v>
      </c>
      <c r="BS2" s="242" t="s">
        <v>127</v>
      </c>
      <c r="BT2" s="242" t="s">
        <v>113</v>
      </c>
      <c r="BU2" s="242" t="s">
        <v>104</v>
      </c>
      <c r="BV2" s="242" t="s">
        <v>150</v>
      </c>
      <c r="BW2" s="242" t="s">
        <v>144</v>
      </c>
      <c r="BX2" s="242" t="s">
        <v>181</v>
      </c>
      <c r="BY2" s="242" t="s">
        <v>181</v>
      </c>
      <c r="BZ2" s="242" t="s">
        <v>133</v>
      </c>
      <c r="CA2" s="242" t="s">
        <v>10</v>
      </c>
      <c r="CB2" s="242" t="s">
        <v>10</v>
      </c>
      <c r="CC2" s="242" t="s">
        <v>110</v>
      </c>
      <c r="CD2" s="242" t="s">
        <v>144</v>
      </c>
      <c r="CE2" s="242" t="s">
        <v>182</v>
      </c>
      <c r="CF2" s="242" t="s">
        <v>106</v>
      </c>
      <c r="CG2" s="242" t="s">
        <v>183</v>
      </c>
      <c r="CH2" s="242" t="s">
        <v>183</v>
      </c>
      <c r="CI2" s="242" t="s">
        <v>183</v>
      </c>
      <c r="CJ2" s="242" t="s">
        <v>183</v>
      </c>
      <c r="CK2" s="242" t="s">
        <v>148</v>
      </c>
      <c r="CL2" s="242" t="s">
        <v>184</v>
      </c>
      <c r="CM2" s="242" t="s">
        <v>106</v>
      </c>
      <c r="CN2" s="242" t="s">
        <v>150</v>
      </c>
      <c r="CO2" s="242" t="s">
        <v>108</v>
      </c>
      <c r="CP2" s="242" t="s">
        <v>20</v>
      </c>
      <c r="CQ2" s="242" t="s">
        <v>20</v>
      </c>
      <c r="CR2" s="242" t="s">
        <v>185</v>
      </c>
      <c r="CS2" s="242" t="s">
        <v>122</v>
      </c>
      <c r="CT2" s="242" t="s">
        <v>186</v>
      </c>
      <c r="CU2" s="242" t="s">
        <v>186</v>
      </c>
      <c r="CV2" s="242" t="s">
        <v>187</v>
      </c>
      <c r="CW2" s="242" t="s">
        <v>134</v>
      </c>
      <c r="CX2" s="242" t="s">
        <v>188</v>
      </c>
      <c r="CY2" s="242" t="s">
        <v>188</v>
      </c>
      <c r="CZ2" s="242" t="s">
        <v>89</v>
      </c>
      <c r="DA2" s="242" t="s">
        <v>170</v>
      </c>
      <c r="DB2" s="242" t="s">
        <v>123</v>
      </c>
      <c r="DC2" s="242" t="s">
        <v>18</v>
      </c>
      <c r="DD2" s="242" t="s">
        <v>170</v>
      </c>
      <c r="DE2" s="242" t="s">
        <v>132</v>
      </c>
      <c r="DF2" s="242" t="s">
        <v>129</v>
      </c>
      <c r="DG2" s="242" t="s">
        <v>149</v>
      </c>
      <c r="DH2" s="242" t="s">
        <v>94</v>
      </c>
      <c r="DI2" s="242" t="s">
        <v>88</v>
      </c>
      <c r="DJ2" s="242" t="s">
        <v>149</v>
      </c>
      <c r="DK2" s="242" t="s">
        <v>114</v>
      </c>
      <c r="DL2" s="242" t="s">
        <v>114</v>
      </c>
      <c r="DM2" s="242" t="s">
        <v>126</v>
      </c>
      <c r="DN2" s="242" t="s">
        <v>158</v>
      </c>
      <c r="DO2" s="242" t="s">
        <v>18</v>
      </c>
      <c r="DP2" s="242" t="s">
        <v>120</v>
      </c>
      <c r="DQ2" s="242" t="s">
        <v>120</v>
      </c>
      <c r="DR2" s="242" t="s">
        <v>141</v>
      </c>
      <c r="DS2" s="242" t="s">
        <v>189</v>
      </c>
      <c r="DT2" s="242" t="s">
        <v>126</v>
      </c>
      <c r="DU2" s="255" t="s">
        <v>122</v>
      </c>
      <c r="DV2" s="255" t="s">
        <v>161</v>
      </c>
      <c r="DW2" s="255" t="s">
        <v>17</v>
      </c>
      <c r="DX2" s="255" t="s">
        <v>97</v>
      </c>
      <c r="DY2" s="255" t="s">
        <v>97</v>
      </c>
      <c r="DZ2" s="255" t="s">
        <v>172</v>
      </c>
      <c r="EA2" s="255" t="s">
        <v>97</v>
      </c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  <c r="FF2" s="182"/>
      <c r="FG2" s="182"/>
      <c r="FH2" s="182"/>
      <c r="FI2" s="182"/>
      <c r="FJ2" s="182"/>
      <c r="FK2" s="182"/>
      <c r="FL2" s="182"/>
      <c r="FM2" s="182"/>
      <c r="FN2" s="182"/>
      <c r="FO2" s="182"/>
      <c r="FP2" s="182"/>
      <c r="FQ2" s="182"/>
      <c r="FR2" s="182"/>
      <c r="FS2" s="182"/>
      <c r="FT2" s="182"/>
      <c r="FU2" s="182"/>
      <c r="FV2" s="182"/>
      <c r="FW2" s="182"/>
      <c r="FX2" s="182"/>
      <c r="FY2" s="182"/>
      <c r="FZ2" s="182"/>
      <c r="GA2" s="182"/>
      <c r="GB2" s="182"/>
      <c r="GC2" s="182"/>
      <c r="GD2" s="182"/>
      <c r="GE2" s="182"/>
      <c r="GF2" s="182"/>
      <c r="GG2" s="182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</row>
    <row r="3" spans="1:215" s="35" customFormat="1">
      <c r="A3" s="39" t="s">
        <v>22</v>
      </c>
      <c r="B3" s="182">
        <v>3130</v>
      </c>
      <c r="C3" s="182">
        <v>3130</v>
      </c>
      <c r="D3" s="182">
        <v>10043</v>
      </c>
      <c r="E3" s="182">
        <v>10566</v>
      </c>
      <c r="F3" s="182">
        <v>55076</v>
      </c>
      <c r="G3" s="182">
        <v>55076</v>
      </c>
      <c r="H3" s="182">
        <v>10566</v>
      </c>
      <c r="I3" s="182">
        <v>52071</v>
      </c>
      <c r="J3" s="182">
        <v>6016</v>
      </c>
      <c r="K3" s="182">
        <v>6204</v>
      </c>
      <c r="L3" s="182">
        <v>6041</v>
      </c>
      <c r="M3" s="182">
        <v>56224</v>
      </c>
      <c r="N3" s="182">
        <v>1082</v>
      </c>
      <c r="O3" s="242">
        <v>2712</v>
      </c>
      <c r="P3" s="242">
        <v>708</v>
      </c>
      <c r="Q3" s="242">
        <v>708</v>
      </c>
      <c r="R3" s="242">
        <v>708</v>
      </c>
      <c r="S3" s="242">
        <v>708</v>
      </c>
      <c r="T3" s="242">
        <v>52071</v>
      </c>
      <c r="U3" s="242">
        <v>3179</v>
      </c>
      <c r="V3" s="242">
        <v>108</v>
      </c>
      <c r="W3" s="242">
        <v>55749</v>
      </c>
      <c r="X3" s="242">
        <v>703</v>
      </c>
      <c r="Y3" s="242">
        <v>6761</v>
      </c>
      <c r="Z3" s="242">
        <v>4078</v>
      </c>
      <c r="AA3" s="242">
        <v>130</v>
      </c>
      <c r="AB3" s="242">
        <v>54081</v>
      </c>
      <c r="AC3" s="242">
        <v>54081</v>
      </c>
      <c r="AD3" s="242">
        <v>130</v>
      </c>
      <c r="AE3" s="242">
        <v>703</v>
      </c>
      <c r="AF3" s="242">
        <v>4941</v>
      </c>
      <c r="AG3" s="242">
        <v>7097</v>
      </c>
      <c r="AH3" s="242">
        <v>4941</v>
      </c>
      <c r="AI3" s="242">
        <v>2706</v>
      </c>
      <c r="AJ3" s="242">
        <v>10672</v>
      </c>
      <c r="AK3" s="242">
        <v>50976</v>
      </c>
      <c r="AL3" s="242">
        <v>10672</v>
      </c>
      <c r="AM3" s="242">
        <v>10743</v>
      </c>
      <c r="AN3" s="242">
        <v>10743</v>
      </c>
      <c r="AO3" s="242">
        <v>10672</v>
      </c>
      <c r="AP3" s="242">
        <v>6113</v>
      </c>
      <c r="AQ3" s="242">
        <v>10678</v>
      </c>
      <c r="AR3" s="242">
        <v>6041</v>
      </c>
      <c r="AS3" s="242">
        <v>56068</v>
      </c>
      <c r="AT3" s="242">
        <v>703</v>
      </c>
      <c r="AU3" s="242">
        <v>4941</v>
      </c>
      <c r="AV3" s="242">
        <v>2378</v>
      </c>
      <c r="AW3" s="242">
        <v>6170</v>
      </c>
      <c r="AX3" s="242">
        <v>54755</v>
      </c>
      <c r="AY3" s="242">
        <v>10673</v>
      </c>
      <c r="AZ3" s="242">
        <v>525</v>
      </c>
      <c r="BA3" s="242">
        <v>54304</v>
      </c>
      <c r="BB3" s="242">
        <v>8223</v>
      </c>
      <c r="BC3" s="242">
        <v>2840</v>
      </c>
      <c r="BD3" s="242">
        <v>54035</v>
      </c>
      <c r="BE3" s="242">
        <v>3944</v>
      </c>
      <c r="BF3" s="242">
        <v>6052</v>
      </c>
      <c r="BG3" s="242">
        <v>963</v>
      </c>
      <c r="BH3" s="242">
        <v>477</v>
      </c>
      <c r="BI3" s="242">
        <v>525</v>
      </c>
      <c r="BJ3" s="242">
        <v>3181</v>
      </c>
      <c r="BK3" s="242">
        <v>2079</v>
      </c>
      <c r="BL3" s="242">
        <v>6170</v>
      </c>
      <c r="BM3" s="242">
        <v>3935</v>
      </c>
      <c r="BN3" s="242">
        <v>10673</v>
      </c>
      <c r="BO3" s="242">
        <v>2828</v>
      </c>
      <c r="BP3" s="242">
        <v>113</v>
      </c>
      <c r="BQ3" s="242">
        <v>1356</v>
      </c>
      <c r="BR3" s="242">
        <v>564</v>
      </c>
      <c r="BS3" s="242">
        <v>3935</v>
      </c>
      <c r="BT3" s="242">
        <v>2828</v>
      </c>
      <c r="BU3" s="242">
        <v>113</v>
      </c>
      <c r="BV3" s="242">
        <v>2535</v>
      </c>
      <c r="BW3" s="242">
        <v>3118</v>
      </c>
      <c r="BX3" s="242">
        <v>645</v>
      </c>
      <c r="BY3" s="242">
        <v>645</v>
      </c>
      <c r="BZ3" s="242">
        <v>6052</v>
      </c>
      <c r="CA3" s="242">
        <v>54081</v>
      </c>
      <c r="CB3" s="242">
        <v>54081</v>
      </c>
      <c r="CC3" s="242">
        <v>6180</v>
      </c>
      <c r="CD3" s="242">
        <v>3118</v>
      </c>
      <c r="CE3" s="242">
        <v>976</v>
      </c>
      <c r="CF3" s="242">
        <v>68029</v>
      </c>
      <c r="CG3" s="242">
        <v>3098</v>
      </c>
      <c r="CH3" s="242">
        <v>3098</v>
      </c>
      <c r="CI3" s="242">
        <v>3098</v>
      </c>
      <c r="CJ3" s="242">
        <v>3098</v>
      </c>
      <c r="CK3" s="242">
        <v>8223</v>
      </c>
      <c r="CL3" s="242">
        <v>10603</v>
      </c>
      <c r="CM3" s="242">
        <v>68029</v>
      </c>
      <c r="CN3" s="242">
        <v>2535</v>
      </c>
      <c r="CO3" s="242">
        <v>2917</v>
      </c>
      <c r="CP3" s="242">
        <v>2451</v>
      </c>
      <c r="CQ3" s="242">
        <v>2451</v>
      </c>
      <c r="CR3" s="242">
        <v>50951</v>
      </c>
      <c r="CS3" s="242">
        <v>994</v>
      </c>
      <c r="CT3" s="242">
        <v>995</v>
      </c>
      <c r="CU3" s="242">
        <v>995</v>
      </c>
      <c r="CV3" s="242">
        <v>990</v>
      </c>
      <c r="CW3" s="242">
        <v>6639</v>
      </c>
      <c r="CX3" s="242">
        <v>52007</v>
      </c>
      <c r="CY3" s="242">
        <v>52007</v>
      </c>
      <c r="CZ3" s="242">
        <v>130</v>
      </c>
      <c r="DA3" s="242">
        <v>3944</v>
      </c>
      <c r="DB3" s="242">
        <v>728</v>
      </c>
      <c r="DC3" s="242">
        <v>469</v>
      </c>
      <c r="DD3" s="242">
        <v>3944</v>
      </c>
      <c r="DE3" s="242">
        <v>2706</v>
      </c>
      <c r="DF3" s="242">
        <v>6139</v>
      </c>
      <c r="DG3" s="242">
        <v>3399</v>
      </c>
      <c r="DH3" s="242">
        <v>6076</v>
      </c>
      <c r="DI3" s="242">
        <v>1082</v>
      </c>
      <c r="DJ3" s="242">
        <v>3399</v>
      </c>
      <c r="DK3" s="242">
        <v>10771</v>
      </c>
      <c r="DL3" s="242">
        <v>10771</v>
      </c>
      <c r="DM3" s="242">
        <v>1356</v>
      </c>
      <c r="DN3" s="242">
        <v>6064</v>
      </c>
      <c r="DO3" s="242">
        <v>469</v>
      </c>
      <c r="DP3" s="242">
        <v>10774</v>
      </c>
      <c r="DQ3" s="242">
        <v>10774</v>
      </c>
      <c r="DR3" s="242">
        <v>6096</v>
      </c>
      <c r="DS3" s="242">
        <v>6019</v>
      </c>
      <c r="DT3" s="242">
        <v>1356</v>
      </c>
      <c r="DU3" s="255">
        <v>994</v>
      </c>
      <c r="DV3" s="255">
        <v>508</v>
      </c>
      <c r="DW3" s="255">
        <v>7213</v>
      </c>
      <c r="DX3" s="255">
        <v>2727</v>
      </c>
      <c r="DY3" s="255">
        <v>2727</v>
      </c>
      <c r="DZ3" s="255">
        <v>6018</v>
      </c>
      <c r="EA3" s="255">
        <v>2727</v>
      </c>
      <c r="EB3" s="242"/>
      <c r="EC3" s="242"/>
      <c r="ED3" s="242"/>
      <c r="EE3" s="242"/>
      <c r="EF3" s="242"/>
      <c r="EG3" s="182"/>
      <c r="EH3" s="182"/>
      <c r="EI3" s="182"/>
      <c r="EJ3" s="182"/>
      <c r="EK3" s="182"/>
      <c r="EL3" s="182"/>
      <c r="EM3" s="182"/>
      <c r="EN3" s="182"/>
      <c r="EO3" s="182"/>
      <c r="EP3" s="182"/>
      <c r="EQ3" s="182"/>
      <c r="ER3" s="182"/>
      <c r="ES3" s="182"/>
      <c r="ET3" s="182"/>
      <c r="EU3" s="182"/>
      <c r="EV3" s="182"/>
      <c r="EW3" s="182"/>
      <c r="EX3" s="182"/>
      <c r="EY3" s="182"/>
      <c r="EZ3" s="182"/>
      <c r="FA3" s="182"/>
      <c r="FB3" s="182"/>
      <c r="FC3" s="182"/>
      <c r="FD3" s="182"/>
      <c r="FE3" s="182"/>
      <c r="FF3" s="182"/>
      <c r="FG3" s="182"/>
      <c r="FH3" s="182"/>
      <c r="FI3" s="182"/>
      <c r="FJ3" s="182"/>
      <c r="FK3" s="182"/>
      <c r="FL3" s="182"/>
      <c r="FM3" s="182"/>
      <c r="FN3" s="182"/>
      <c r="FO3" s="182"/>
      <c r="FP3" s="182"/>
      <c r="FQ3" s="182"/>
      <c r="FR3" s="182"/>
      <c r="FS3" s="182"/>
      <c r="FT3" s="182"/>
      <c r="FU3" s="182"/>
      <c r="FV3" s="182"/>
      <c r="FW3" s="182"/>
      <c r="FX3" s="182"/>
      <c r="FY3" s="182"/>
      <c r="FZ3" s="182"/>
      <c r="GA3" s="182"/>
      <c r="GB3" s="182"/>
      <c r="GC3" s="182"/>
      <c r="GD3" s="182"/>
      <c r="GE3" s="182"/>
      <c r="GF3" s="182"/>
      <c r="GG3" s="182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</row>
    <row r="4" spans="1:215" s="38" customFormat="1">
      <c r="A4" s="34" t="s">
        <v>23</v>
      </c>
      <c r="B4" s="182">
        <v>1</v>
      </c>
      <c r="C4" s="182">
        <v>2</v>
      </c>
      <c r="D4" s="182" t="s">
        <v>71</v>
      </c>
      <c r="E4" s="182" t="s">
        <v>25</v>
      </c>
      <c r="F4" s="182" t="s">
        <v>152</v>
      </c>
      <c r="G4" s="182" t="s">
        <v>153</v>
      </c>
      <c r="H4" s="182" t="s">
        <v>29</v>
      </c>
      <c r="I4" s="182" t="s">
        <v>77</v>
      </c>
      <c r="J4" s="182">
        <v>1</v>
      </c>
      <c r="K4" s="182">
        <v>3</v>
      </c>
      <c r="L4" s="182">
        <v>4</v>
      </c>
      <c r="M4" s="182" t="s">
        <v>75</v>
      </c>
      <c r="N4" s="182">
        <v>4</v>
      </c>
      <c r="O4" s="242">
        <v>2</v>
      </c>
      <c r="P4" s="242">
        <v>2</v>
      </c>
      <c r="Q4" s="242">
        <v>3</v>
      </c>
      <c r="R4" s="242">
        <v>1</v>
      </c>
      <c r="S4" s="242">
        <v>4</v>
      </c>
      <c r="T4" s="242" t="s">
        <v>73</v>
      </c>
      <c r="U4" s="242">
        <v>1</v>
      </c>
      <c r="V4" s="242" t="s">
        <v>79</v>
      </c>
      <c r="W4" s="242" t="s">
        <v>92</v>
      </c>
      <c r="X4" s="242">
        <v>2</v>
      </c>
      <c r="Y4" s="242">
        <v>101</v>
      </c>
      <c r="Z4" s="242">
        <v>4</v>
      </c>
      <c r="AA4" s="242">
        <v>4</v>
      </c>
      <c r="AB4" s="242" t="s">
        <v>81</v>
      </c>
      <c r="AC4" s="242" t="s">
        <v>82</v>
      </c>
      <c r="AD4" s="242">
        <v>3</v>
      </c>
      <c r="AE4" s="242">
        <v>3</v>
      </c>
      <c r="AF4" s="242">
        <v>1</v>
      </c>
      <c r="AG4" s="242" t="s">
        <v>27</v>
      </c>
      <c r="AH4" s="242">
        <v>2</v>
      </c>
      <c r="AI4" s="242">
        <v>1</v>
      </c>
      <c r="AJ4" s="242" t="s">
        <v>192</v>
      </c>
      <c r="AK4" s="242" t="s">
        <v>86</v>
      </c>
      <c r="AL4" s="242" t="s">
        <v>193</v>
      </c>
      <c r="AM4" s="242" t="s">
        <v>194</v>
      </c>
      <c r="AN4" s="242" t="s">
        <v>195</v>
      </c>
      <c r="AO4" s="242" t="s">
        <v>196</v>
      </c>
      <c r="AP4" s="242">
        <v>4</v>
      </c>
      <c r="AQ4" s="242" t="s">
        <v>27</v>
      </c>
      <c r="AR4" s="242">
        <v>3</v>
      </c>
      <c r="AS4" s="242">
        <v>1</v>
      </c>
      <c r="AT4" s="242">
        <v>4</v>
      </c>
      <c r="AU4" s="242">
        <v>3</v>
      </c>
      <c r="AV4" s="242">
        <v>2</v>
      </c>
      <c r="AW4" s="242">
        <v>1</v>
      </c>
      <c r="AX4" s="242" t="s">
        <v>80</v>
      </c>
      <c r="AY4" s="242" t="s">
        <v>197</v>
      </c>
      <c r="AZ4" s="242">
        <v>2</v>
      </c>
      <c r="BA4" s="242" t="s">
        <v>190</v>
      </c>
      <c r="BB4" s="242">
        <v>3</v>
      </c>
      <c r="BC4" s="242">
        <v>4</v>
      </c>
      <c r="BD4" s="242" t="s">
        <v>27</v>
      </c>
      <c r="BE4" s="242">
        <v>1</v>
      </c>
      <c r="BF4" s="242">
        <v>2</v>
      </c>
      <c r="BG4" s="242">
        <v>34</v>
      </c>
      <c r="BH4" s="242">
        <v>5</v>
      </c>
      <c r="BI4" s="242">
        <v>1</v>
      </c>
      <c r="BJ4" s="242">
        <v>33</v>
      </c>
      <c r="BK4" s="242" t="s">
        <v>73</v>
      </c>
      <c r="BL4" s="242">
        <v>2</v>
      </c>
      <c r="BM4" s="242">
        <v>3</v>
      </c>
      <c r="BN4" s="242" t="s">
        <v>198</v>
      </c>
      <c r="BO4" s="242">
        <v>2</v>
      </c>
      <c r="BP4" s="242">
        <v>3</v>
      </c>
      <c r="BQ4" s="242">
        <v>1</v>
      </c>
      <c r="BR4" s="242">
        <v>2</v>
      </c>
      <c r="BS4" s="242">
        <v>2</v>
      </c>
      <c r="BT4" s="242">
        <v>1</v>
      </c>
      <c r="BU4" s="242">
        <v>4</v>
      </c>
      <c r="BV4" s="242">
        <v>2</v>
      </c>
      <c r="BW4" s="242">
        <v>2</v>
      </c>
      <c r="BX4" s="242">
        <v>1</v>
      </c>
      <c r="BY4" s="242">
        <v>2</v>
      </c>
      <c r="BZ4" s="242">
        <v>1</v>
      </c>
      <c r="CA4" s="242" t="s">
        <v>190</v>
      </c>
      <c r="CB4" s="242" t="s">
        <v>191</v>
      </c>
      <c r="CC4" s="242">
        <v>1</v>
      </c>
      <c r="CD4" s="242">
        <v>1</v>
      </c>
      <c r="CE4" s="242">
        <v>123</v>
      </c>
      <c r="CF4" s="242" t="s">
        <v>80</v>
      </c>
      <c r="CG4" s="242">
        <v>4</v>
      </c>
      <c r="CH4" s="242">
        <v>3</v>
      </c>
      <c r="CI4" s="242">
        <v>1</v>
      </c>
      <c r="CJ4" s="242">
        <v>2</v>
      </c>
      <c r="CK4" s="242">
        <v>4</v>
      </c>
      <c r="CL4" s="242">
        <v>31</v>
      </c>
      <c r="CM4" s="242" t="s">
        <v>27</v>
      </c>
      <c r="CN4" s="242">
        <v>1</v>
      </c>
      <c r="CO4" s="242">
        <v>9</v>
      </c>
      <c r="CP4" s="242" t="s">
        <v>28</v>
      </c>
      <c r="CQ4" s="242" t="s">
        <v>24</v>
      </c>
      <c r="CR4" s="242">
        <v>1</v>
      </c>
      <c r="CS4" s="242">
        <v>2</v>
      </c>
      <c r="CT4" s="242">
        <v>7</v>
      </c>
      <c r="CU4" s="242">
        <v>8</v>
      </c>
      <c r="CV4" s="242">
        <v>70</v>
      </c>
      <c r="CW4" s="242" t="s">
        <v>135</v>
      </c>
      <c r="CX4" s="242" t="s">
        <v>27</v>
      </c>
      <c r="CY4" s="242" t="s">
        <v>80</v>
      </c>
      <c r="CZ4" s="242">
        <v>1</v>
      </c>
      <c r="DA4" s="242">
        <v>3</v>
      </c>
      <c r="DB4" s="242" t="s">
        <v>124</v>
      </c>
      <c r="DC4" s="242">
        <v>4</v>
      </c>
      <c r="DD4" s="242">
        <v>2</v>
      </c>
      <c r="DE4" s="242">
        <v>2</v>
      </c>
      <c r="DF4" s="242">
        <v>1</v>
      </c>
      <c r="DG4" s="242">
        <v>2</v>
      </c>
      <c r="DH4" s="242">
        <v>3</v>
      </c>
      <c r="DI4" s="242">
        <v>3</v>
      </c>
      <c r="DJ4" s="242">
        <v>1</v>
      </c>
      <c r="DK4" s="242" t="s">
        <v>115</v>
      </c>
      <c r="DL4" s="242" t="s">
        <v>116</v>
      </c>
      <c r="DM4" s="242">
        <v>3</v>
      </c>
      <c r="DN4" s="242" t="s">
        <v>159</v>
      </c>
      <c r="DO4" s="242">
        <v>3</v>
      </c>
      <c r="DP4" s="242">
        <v>1</v>
      </c>
      <c r="DQ4" s="242">
        <v>2</v>
      </c>
      <c r="DR4" s="242" t="s">
        <v>142</v>
      </c>
      <c r="DS4" s="242">
        <v>1</v>
      </c>
      <c r="DT4" s="242">
        <v>4</v>
      </c>
      <c r="DU4" s="255">
        <v>1</v>
      </c>
      <c r="DV4" s="243" t="s">
        <v>338</v>
      </c>
      <c r="DW4" s="243" t="s">
        <v>26</v>
      </c>
      <c r="DX4" s="41" t="s">
        <v>465</v>
      </c>
      <c r="DY4" s="41" t="s">
        <v>484</v>
      </c>
      <c r="DZ4" s="41" t="s">
        <v>329</v>
      </c>
      <c r="EA4" s="41" t="s">
        <v>572</v>
      </c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2"/>
      <c r="FF4" s="182"/>
      <c r="FG4" s="182"/>
      <c r="FH4" s="182"/>
      <c r="FI4" s="182"/>
      <c r="FJ4" s="182"/>
      <c r="FK4" s="182"/>
      <c r="FL4" s="182"/>
      <c r="FM4" s="182"/>
      <c r="FN4" s="182"/>
      <c r="FO4" s="182"/>
      <c r="FP4" s="182"/>
      <c r="FQ4" s="182"/>
      <c r="FR4" s="182"/>
      <c r="FS4" s="182"/>
      <c r="FT4" s="182"/>
      <c r="FU4" s="182"/>
      <c r="FV4" s="182"/>
      <c r="FW4" s="182"/>
      <c r="FX4" s="182"/>
      <c r="FY4" s="182"/>
      <c r="FZ4" s="182"/>
      <c r="GA4" s="182"/>
      <c r="GB4" s="182"/>
      <c r="GC4" s="182"/>
      <c r="GD4" s="182"/>
      <c r="GE4" s="182"/>
      <c r="GF4" s="182"/>
      <c r="GG4" s="182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</row>
    <row r="5" spans="1:215" s="42" customFormat="1">
      <c r="A5" s="40">
        <v>1</v>
      </c>
      <c r="B5" s="41">
        <v>5.6866666666666667E-6</v>
      </c>
      <c r="C5" s="41">
        <v>5.6866666666666667E-6</v>
      </c>
      <c r="D5" s="41">
        <v>6.7369783626588435E-6</v>
      </c>
      <c r="E5" s="89">
        <v>7.3682066405992618E-6</v>
      </c>
      <c r="F5" s="89">
        <v>8.7974706620000006E-6</v>
      </c>
      <c r="G5" s="89">
        <v>8.7974706620000006E-6</v>
      </c>
      <c r="H5" s="89">
        <v>9.248915907258311E-6</v>
      </c>
      <c r="I5" s="41">
        <v>9.5233237559516439E-6</v>
      </c>
      <c r="J5" s="41">
        <v>9.7399999999999999E-6</v>
      </c>
      <c r="K5" s="41">
        <v>1.1326500297088531E-5</v>
      </c>
      <c r="L5" s="41">
        <v>1.3333333333333332E-5</v>
      </c>
      <c r="M5" s="41">
        <v>1.5010917030567686E-5</v>
      </c>
      <c r="N5" s="89">
        <v>1.5306556117243224E-5</v>
      </c>
      <c r="O5" s="41">
        <v>2.1169999999999999E-5</v>
      </c>
      <c r="P5" s="89">
        <v>2.1653933036851598E-5</v>
      </c>
      <c r="Q5" s="89">
        <v>2.1653933036851598E-5</v>
      </c>
      <c r="R5" s="89">
        <v>2.1653933036851598E-5</v>
      </c>
      <c r="S5" s="89">
        <v>2.1653933036851598E-5</v>
      </c>
      <c r="T5" s="41">
        <v>2.2410026789463284E-5</v>
      </c>
      <c r="U5" s="41">
        <v>2.4700000000000001E-5</v>
      </c>
      <c r="V5" s="41">
        <v>2.8E-5</v>
      </c>
      <c r="W5" s="89">
        <v>2.8873454932100623E-5</v>
      </c>
      <c r="X5" s="41">
        <v>2.9983454644210921E-5</v>
      </c>
      <c r="Y5" s="41">
        <v>3.0000000000000001E-5</v>
      </c>
      <c r="Z5" s="41">
        <v>3.1000000000000001E-5</v>
      </c>
      <c r="AA5" s="41">
        <v>3.2600000000000006E-5</v>
      </c>
      <c r="AB5" s="41">
        <v>3.5320400513404594E-5</v>
      </c>
      <c r="AC5" s="41">
        <v>3.5320400513404594E-5</v>
      </c>
      <c r="AD5" s="41">
        <v>4.1533333333333331E-5</v>
      </c>
      <c r="AE5" s="41">
        <v>4.4955339049647304E-5</v>
      </c>
      <c r="AF5" s="89">
        <v>4.9105188229678268E-5</v>
      </c>
      <c r="AG5" s="41">
        <v>4.9757200409507591E-5</v>
      </c>
      <c r="AH5" s="89">
        <v>5.0000000000000002E-5</v>
      </c>
      <c r="AI5" s="41">
        <v>5.0100000000000005E-5</v>
      </c>
      <c r="AJ5" s="89">
        <v>5.0205825056512413E-5</v>
      </c>
      <c r="AK5" s="41">
        <v>5.0376666666666675E-5</v>
      </c>
      <c r="AL5" s="89">
        <v>5.1999999999999997E-5</v>
      </c>
      <c r="AM5" s="89">
        <v>5.2633333333333336E-5</v>
      </c>
      <c r="AN5" s="89">
        <v>5.2633333333333336E-5</v>
      </c>
      <c r="AO5" s="89">
        <v>5.4333333333333337E-5</v>
      </c>
      <c r="AP5" s="41">
        <v>5.6145242224197967E-5</v>
      </c>
      <c r="AQ5" s="89">
        <v>5.6230362407487695E-5</v>
      </c>
      <c r="AR5" s="89">
        <v>5.6666666666666671E-5</v>
      </c>
      <c r="AS5" s="89">
        <v>5.7205829835858556E-5</v>
      </c>
      <c r="AT5" s="41">
        <v>5.7473891557784769E-5</v>
      </c>
      <c r="AU5" s="89">
        <v>5.7895110475562963E-5</v>
      </c>
      <c r="AV5" s="89">
        <v>5.9505691031829381E-5</v>
      </c>
      <c r="AW5" s="41">
        <v>5.9544349936959351E-5</v>
      </c>
      <c r="AX5" s="89">
        <v>6.0042992413619909E-5</v>
      </c>
      <c r="AY5" s="89">
        <v>6.2111264427120569E-5</v>
      </c>
      <c r="AZ5" s="89">
        <v>6.2331341373674429E-5</v>
      </c>
      <c r="BA5" s="89">
        <v>6.3333333333333332E-5</v>
      </c>
      <c r="BB5" s="41">
        <v>6.3999999999999997E-5</v>
      </c>
      <c r="BC5" s="41">
        <v>6.5254713002610901E-5</v>
      </c>
      <c r="BD5" s="89">
        <v>6.5791044464119419E-5</v>
      </c>
      <c r="BE5" s="41">
        <v>6.5820558184296436E-5</v>
      </c>
      <c r="BF5" s="41">
        <v>6.6758774555956889E-5</v>
      </c>
      <c r="BG5" s="41">
        <v>6.7000000000000002E-5</v>
      </c>
      <c r="BH5" s="89">
        <v>7.2460030086837827E-5</v>
      </c>
      <c r="BI5" s="89">
        <v>7.3150045445385684E-5</v>
      </c>
      <c r="BJ5" s="41">
        <v>7.3552964087129292E-5</v>
      </c>
      <c r="BK5" s="89">
        <v>7.3847391096191049E-5</v>
      </c>
      <c r="BL5" s="41">
        <v>7.6263021692990162E-5</v>
      </c>
      <c r="BM5" s="41">
        <v>7.7926120420282482E-5</v>
      </c>
      <c r="BN5" s="89">
        <v>7.8953968300237194E-5</v>
      </c>
      <c r="BO5" s="41">
        <v>8.1572328154487861E-5</v>
      </c>
      <c r="BP5" s="89">
        <v>8.2223855437278388E-5</v>
      </c>
      <c r="BQ5" s="41">
        <v>8.3899719035931847E-5</v>
      </c>
      <c r="BR5" s="41">
        <v>8.4724155504772576E-5</v>
      </c>
      <c r="BS5" s="41">
        <v>8.4781553243118838E-5</v>
      </c>
      <c r="BT5" s="41">
        <v>8.6175465363034844E-5</v>
      </c>
      <c r="BU5" s="89">
        <v>8.7302245290867627E-5</v>
      </c>
      <c r="BV5" s="89">
        <v>8.7624223002553015E-5</v>
      </c>
      <c r="BW5" s="89">
        <v>8.9130275034669622E-5</v>
      </c>
      <c r="BX5" s="41">
        <v>8.980537012222654E-5</v>
      </c>
      <c r="BY5" s="41">
        <v>9.1701943319339439E-5</v>
      </c>
      <c r="BZ5" s="41">
        <v>9.1809948880925359E-5</v>
      </c>
      <c r="CA5" s="41">
        <v>9.3168396900668107E-5</v>
      </c>
      <c r="CB5" s="41">
        <v>9.3168396900668107E-5</v>
      </c>
      <c r="CC5" s="89">
        <v>9.3473123434899947E-5</v>
      </c>
      <c r="CD5" s="89">
        <v>9.45100825579908E-5</v>
      </c>
      <c r="CE5" s="89">
        <v>9.7766255381281767E-5</v>
      </c>
      <c r="CF5" s="89">
        <v>9.8457318607069366E-5</v>
      </c>
      <c r="CG5" s="89">
        <v>9.9974010452454307E-5</v>
      </c>
      <c r="CH5" s="89">
        <v>9.9974010452454307E-5</v>
      </c>
      <c r="CI5" s="89">
        <v>9.9974010452454307E-5</v>
      </c>
      <c r="CJ5" s="89">
        <v>9.9974010452454307E-5</v>
      </c>
      <c r="CK5" s="41">
        <v>1E-4</v>
      </c>
      <c r="CL5" s="41">
        <v>1E-4</v>
      </c>
      <c r="CM5" s="89">
        <v>1.025249297886349E-4</v>
      </c>
      <c r="CN5" s="89">
        <v>1.0626512360062801E-4</v>
      </c>
      <c r="CO5" s="89">
        <v>1.0963286992664967E-4</v>
      </c>
      <c r="CP5" s="89">
        <v>1.1110052853993846E-4</v>
      </c>
      <c r="CQ5" s="89">
        <v>1.1284648212062037E-4</v>
      </c>
      <c r="CR5" s="89">
        <v>1.1315636196331144E-4</v>
      </c>
      <c r="CS5" s="89">
        <v>1.1555195522492338E-4</v>
      </c>
      <c r="CT5" s="89">
        <v>1.1798824487483782E-4</v>
      </c>
      <c r="CU5" s="89">
        <v>1.1798824487483782E-4</v>
      </c>
      <c r="CV5" s="41">
        <v>1.1805845132110901E-4</v>
      </c>
      <c r="CW5" s="89">
        <v>1.181308962185379E-4</v>
      </c>
      <c r="CX5" s="89">
        <v>1.2019699866228652E-4</v>
      </c>
      <c r="CY5" s="89">
        <v>1.2019699866228652E-4</v>
      </c>
      <c r="CZ5" s="89">
        <v>1.2185810735632822E-4</v>
      </c>
      <c r="DA5" s="41">
        <v>1.2656888013636304E-4</v>
      </c>
      <c r="DB5" s="41">
        <v>1.2766693332212176E-4</v>
      </c>
      <c r="DC5" s="89">
        <v>1.2964218602943759E-4</v>
      </c>
      <c r="DD5" s="41">
        <v>1.2983387512386239E-4</v>
      </c>
      <c r="DE5" s="41">
        <v>1.3533333333333333E-4</v>
      </c>
      <c r="DF5" s="41">
        <v>1.3660983948181969E-4</v>
      </c>
      <c r="DG5" s="89">
        <v>1.3822999560547607E-4</v>
      </c>
      <c r="DH5" s="89">
        <v>1.4115205326849714E-4</v>
      </c>
      <c r="DI5" s="41">
        <v>1.4200000000000001E-4</v>
      </c>
      <c r="DJ5" s="89">
        <v>1.4362288528136868E-4</v>
      </c>
      <c r="DK5" s="89">
        <v>1.4607556438470611E-4</v>
      </c>
      <c r="DL5" s="89">
        <v>1.4607556438470611E-4</v>
      </c>
      <c r="DM5" s="41">
        <v>1.4620648859912675E-4</v>
      </c>
      <c r="DN5" s="41">
        <v>1.4666666666666666E-4</v>
      </c>
      <c r="DO5" s="89">
        <v>1.4826815006240297E-4</v>
      </c>
      <c r="DP5" s="89">
        <v>1.4995020522323059E-4</v>
      </c>
      <c r="DQ5" s="89">
        <v>1.4995020522323059E-4</v>
      </c>
      <c r="DR5" s="89">
        <v>1.5207148870173038E-4</v>
      </c>
      <c r="DS5" s="41">
        <v>1.5864009008761907E-4</v>
      </c>
      <c r="DT5" s="41">
        <v>1.688964829395815E-4</v>
      </c>
      <c r="DU5" s="89">
        <v>1.6913825975701027E-4</v>
      </c>
      <c r="DV5" s="244">
        <v>1.6939571150097465E-4</v>
      </c>
      <c r="DW5" s="244">
        <v>1.7153019985941109E-4</v>
      </c>
      <c r="DX5" s="252">
        <v>1.7168561116530132E-4</v>
      </c>
      <c r="DY5" s="41">
        <v>1.7206135526247912E-4</v>
      </c>
      <c r="DZ5" s="41">
        <v>1.7505440854930377E-4</v>
      </c>
      <c r="EA5" s="41">
        <v>1.7508124189080448E-4</v>
      </c>
      <c r="EB5" s="89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</row>
    <row r="6" spans="1:215" s="42" customFormat="1">
      <c r="A6" s="40">
        <v>2</v>
      </c>
      <c r="B6" s="89">
        <v>2.0526309039112169E-4</v>
      </c>
      <c r="C6" s="89">
        <v>2.0526309039112169E-4</v>
      </c>
      <c r="D6" s="41">
        <v>6.9115319941681255E-6</v>
      </c>
      <c r="E6" s="41">
        <v>1.8360291277318583E-5</v>
      </c>
      <c r="F6" s="41">
        <v>1.4999999999999999E-4</v>
      </c>
      <c r="G6" s="41">
        <v>1.4999999999999999E-4</v>
      </c>
      <c r="H6" s="41"/>
      <c r="I6" s="89">
        <v>4.452484483656643E-5</v>
      </c>
      <c r="J6" s="89">
        <v>4.5196691793849474E-4</v>
      </c>
      <c r="K6" s="41"/>
      <c r="L6" s="89">
        <v>4.8515662312005565E-5</v>
      </c>
      <c r="M6" s="89">
        <v>6.5138924540459597E-5</v>
      </c>
      <c r="N6" s="41">
        <v>2.9E-5</v>
      </c>
      <c r="O6" s="41"/>
      <c r="P6" s="41"/>
      <c r="Q6" s="41"/>
      <c r="R6" s="41"/>
      <c r="S6" s="43"/>
      <c r="T6" s="89">
        <v>9.4701052907068646E-5</v>
      </c>
      <c r="U6" s="41">
        <v>7.7175735621229789E-5</v>
      </c>
      <c r="V6" s="41"/>
      <c r="W6" s="41">
        <v>5.0000000000000002E-5</v>
      </c>
      <c r="X6" s="41"/>
      <c r="Y6" s="41">
        <v>3.0000100000000001E-5</v>
      </c>
      <c r="Z6" s="41"/>
      <c r="AA6" s="89">
        <v>1.0289021044368334E-4</v>
      </c>
      <c r="AB6" s="41"/>
      <c r="AC6" s="41"/>
      <c r="AD6" s="89">
        <v>6.7011157952417624E-5</v>
      </c>
      <c r="AE6" s="41"/>
      <c r="AF6" s="41">
        <v>5.0000000000000002E-5</v>
      </c>
      <c r="AG6" s="41">
        <v>1.5333333333333334E-4</v>
      </c>
      <c r="AH6" s="89">
        <v>5.2386334538744413E-5</v>
      </c>
      <c r="AI6" s="89">
        <v>6.2577486091186028E-5</v>
      </c>
      <c r="AJ6" s="89">
        <v>5.0333333333333335E-5</v>
      </c>
      <c r="AK6" s="89">
        <v>9.4655095083139666E-5</v>
      </c>
      <c r="AL6" s="89">
        <v>5.4741624903958268E-5</v>
      </c>
      <c r="AM6" s="89">
        <v>1.048243129741524E-4</v>
      </c>
      <c r="AN6" s="89">
        <v>1.048243129741524E-4</v>
      </c>
      <c r="AO6" s="89">
        <v>5.5154271140326284E-5</v>
      </c>
      <c r="AP6" s="89">
        <v>1.5811221721040368E-4</v>
      </c>
      <c r="AQ6" s="41"/>
      <c r="AR6" s="89">
        <v>5.740331403651157E-5</v>
      </c>
      <c r="AS6" s="41"/>
      <c r="AT6" s="41"/>
      <c r="AU6" s="89">
        <v>6.0000000000000002E-5</v>
      </c>
      <c r="AV6" s="89">
        <v>1E-4</v>
      </c>
      <c r="AW6" s="41"/>
      <c r="AX6" s="41"/>
      <c r="AY6" s="41"/>
      <c r="AZ6" s="41"/>
      <c r="BA6" s="41"/>
      <c r="BB6" s="41">
        <v>2.0733333333333332E-4</v>
      </c>
      <c r="BC6" s="41"/>
      <c r="BD6" s="41"/>
      <c r="BE6" s="41"/>
      <c r="BF6" s="41"/>
      <c r="BG6" s="41">
        <v>6.8999999999999997E-5</v>
      </c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>
        <v>4.6666666666666666E-4</v>
      </c>
      <c r="BX6" s="41"/>
      <c r="BY6" s="41"/>
      <c r="BZ6" s="41"/>
      <c r="CA6" s="41"/>
      <c r="CB6" s="41"/>
      <c r="CC6" s="41">
        <v>1.3999999999999999E-4</v>
      </c>
      <c r="CD6" s="41">
        <v>1.7000000000000001E-4</v>
      </c>
      <c r="CE6" s="41"/>
      <c r="CF6" s="41"/>
      <c r="CG6" s="41"/>
      <c r="CH6" s="41"/>
      <c r="CI6" s="41"/>
      <c r="CJ6" s="41"/>
      <c r="CK6" s="41">
        <v>2.52E-4</v>
      </c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89">
        <v>1.2246666666666667E-4</v>
      </c>
      <c r="CY6" s="89">
        <v>1.2246666666666667E-4</v>
      </c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252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</row>
    <row r="7" spans="1:215" s="42" customFormat="1">
      <c r="A7" s="40">
        <v>3</v>
      </c>
      <c r="B7" s="41"/>
      <c r="C7" s="41"/>
      <c r="D7" s="89">
        <v>8.3606002829973271E-6</v>
      </c>
      <c r="E7" s="41"/>
      <c r="F7" s="41"/>
      <c r="G7" s="41"/>
      <c r="H7" s="41"/>
      <c r="I7" s="41"/>
      <c r="J7" s="41"/>
      <c r="K7" s="41"/>
      <c r="L7" s="41">
        <v>6.6663333333333329E-5</v>
      </c>
      <c r="M7" s="41">
        <v>2.1433333333333338E-4</v>
      </c>
      <c r="N7" s="41">
        <v>1.08E-4</v>
      </c>
      <c r="O7" s="41"/>
      <c r="P7" s="41"/>
      <c r="Q7" s="41"/>
      <c r="R7" s="41"/>
      <c r="S7" s="41"/>
      <c r="T7" s="41"/>
      <c r="U7" s="41"/>
      <c r="V7" s="41"/>
      <c r="W7" s="41"/>
      <c r="X7" s="41"/>
      <c r="Y7" s="41">
        <v>4.6490665116031651E-5</v>
      </c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>
        <v>7.0000000000000007E-5</v>
      </c>
      <c r="AK7" s="41"/>
      <c r="AL7" s="41">
        <v>5.9999999999999995E-5</v>
      </c>
      <c r="AM7" s="41"/>
      <c r="AN7" s="41"/>
      <c r="AO7" s="41">
        <v>5.933333333333333E-5</v>
      </c>
      <c r="AP7" s="41"/>
      <c r="AQ7" s="41"/>
      <c r="AR7" s="41"/>
      <c r="AS7" s="41"/>
      <c r="AT7" s="41"/>
      <c r="AU7" s="41"/>
      <c r="AV7" s="41">
        <v>1.8471663752913753E-4</v>
      </c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>
        <v>9.3999999999999994E-5</v>
      </c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252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</row>
    <row r="8" spans="1:215" s="42" customFormat="1">
      <c r="A8" s="40">
        <v>4</v>
      </c>
      <c r="B8" s="41"/>
      <c r="C8" s="41"/>
      <c r="D8" s="41">
        <v>1.4471052716246757E-5</v>
      </c>
      <c r="E8" s="41"/>
      <c r="F8" s="41"/>
      <c r="G8" s="41"/>
      <c r="H8" s="41"/>
      <c r="I8" s="41"/>
      <c r="J8" s="41"/>
      <c r="K8" s="41"/>
      <c r="L8" s="41">
        <v>1E-4</v>
      </c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>
        <v>6.7500000000000001E-5</v>
      </c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>
        <v>1.8847635057774961E-4</v>
      </c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252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</row>
    <row r="9" spans="1:215" s="42" customFormat="1">
      <c r="A9" s="40">
        <v>5</v>
      </c>
      <c r="B9" s="41"/>
      <c r="C9" s="41"/>
      <c r="D9" s="41">
        <v>2.3253901566258395E-5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>
        <v>7.9544196280698437E-5</v>
      </c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</row>
    <row r="10" spans="1:215" s="42" customFormat="1">
      <c r="A10" s="40">
        <v>6</v>
      </c>
      <c r="B10" s="41"/>
      <c r="C10" s="41"/>
      <c r="D10" s="41">
        <v>9.153535623270151E-5</v>
      </c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>
        <v>1.4999999999999999E-4</v>
      </c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</row>
    <row r="11" spans="1:215" s="42" customFormat="1">
      <c r="A11" s="40">
        <v>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</row>
    <row r="12" spans="1:215" s="42" customFormat="1">
      <c r="A12" s="40">
        <v>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</row>
    <row r="13" spans="1:215" s="42" customFormat="1">
      <c r="A13" s="40">
        <v>9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</row>
    <row r="14" spans="1:215" s="42" customFormat="1">
      <c r="A14" s="40">
        <v>10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1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</row>
    <row r="15" spans="1:215" s="42" customFormat="1">
      <c r="A15" s="40">
        <v>11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89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</row>
    <row r="16" spans="1:215" s="44" customFormat="1">
      <c r="A16" s="45">
        <v>12</v>
      </c>
      <c r="N16" s="41"/>
    </row>
    <row r="17" spans="1:128">
      <c r="A17" s="46">
        <v>13</v>
      </c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</row>
    <row r="18" spans="1:128">
      <c r="A18" s="46">
        <v>14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</row>
    <row r="19" spans="1:128">
      <c r="A19" s="46">
        <v>15</v>
      </c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</row>
    <row r="20" spans="1:128">
      <c r="A20" s="46">
        <v>16</v>
      </c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</row>
    <row r="21" spans="1:128">
      <c r="A21" s="46">
        <v>17</v>
      </c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</row>
    <row r="22" spans="1:128">
      <c r="A22" s="46">
        <v>18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</row>
    <row r="23" spans="1:128">
      <c r="A23" s="46">
        <v>19</v>
      </c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</row>
    <row r="24" spans="1:128">
      <c r="A24" s="46">
        <v>20</v>
      </c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</row>
    <row r="25" spans="1:128">
      <c r="A25" s="46">
        <v>21</v>
      </c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</row>
    <row r="26" spans="1:128">
      <c r="A26" s="46">
        <v>22</v>
      </c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DX26" s="47"/>
    </row>
    <row r="27" spans="1:128">
      <c r="A27" s="46">
        <v>23</v>
      </c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DX27" s="47"/>
    </row>
    <row r="28" spans="1:128">
      <c r="A28" s="46">
        <v>24</v>
      </c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DX28" s="47"/>
    </row>
    <row r="29" spans="1:128">
      <c r="A29" s="46">
        <v>25</v>
      </c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DX29" s="47"/>
    </row>
    <row r="30" spans="1:128">
      <c r="A30" s="46">
        <v>26</v>
      </c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DX30" s="47"/>
    </row>
    <row r="31" spans="1:128">
      <c r="A31" s="46">
        <v>27</v>
      </c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DX31" s="47"/>
    </row>
    <row r="32" spans="1:128">
      <c r="A32" s="46">
        <v>28</v>
      </c>
      <c r="B32" s="48"/>
      <c r="C32" s="48"/>
      <c r="D32" s="48"/>
      <c r="E32" s="48"/>
      <c r="F32" s="48"/>
      <c r="G32" s="48"/>
      <c r="H32" s="48"/>
      <c r="I32" s="48"/>
      <c r="J32" s="49"/>
      <c r="K32" s="48"/>
      <c r="L32" s="46"/>
      <c r="M32" s="50"/>
      <c r="N32" s="51"/>
      <c r="O32" s="51"/>
      <c r="P32" s="51"/>
      <c r="Q32" s="51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DX32" s="47"/>
    </row>
    <row r="33" spans="1:467">
      <c r="A33" s="46">
        <v>29</v>
      </c>
      <c r="B33" s="48"/>
      <c r="C33" s="48"/>
      <c r="D33" s="48"/>
      <c r="E33" s="48"/>
      <c r="F33" s="48"/>
      <c r="G33" s="48"/>
      <c r="H33" s="48"/>
      <c r="I33" s="48"/>
      <c r="J33" s="49"/>
      <c r="K33" s="48"/>
      <c r="L33" s="48"/>
      <c r="M33" s="50"/>
      <c r="N33" s="51"/>
      <c r="O33" s="51"/>
      <c r="P33" s="51"/>
      <c r="Q33" s="51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DX33" s="47"/>
    </row>
    <row r="34" spans="1:467">
      <c r="A34" s="46">
        <v>30</v>
      </c>
      <c r="B34" s="48"/>
      <c r="C34" s="48"/>
      <c r="D34" s="48"/>
      <c r="E34" s="48"/>
      <c r="F34" s="48"/>
      <c r="G34" s="48"/>
      <c r="H34" s="48"/>
      <c r="I34" s="48"/>
      <c r="J34" s="49"/>
      <c r="K34" s="48"/>
      <c r="L34" s="48"/>
      <c r="M34" s="50"/>
      <c r="N34" s="51"/>
      <c r="O34" s="51"/>
      <c r="P34" s="51"/>
      <c r="Q34" s="51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DX34" s="47"/>
    </row>
    <row r="35" spans="1:467">
      <c r="A35" s="46">
        <v>31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</row>
    <row r="36" spans="1:467">
      <c r="A36" s="46">
        <v>32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</row>
    <row r="37" spans="1:467">
      <c r="A37" s="46">
        <v>33</v>
      </c>
      <c r="B37" s="52"/>
      <c r="C37" s="52"/>
      <c r="D37" s="52"/>
      <c r="E37" s="52"/>
      <c r="F37" s="52"/>
      <c r="G37" s="52"/>
      <c r="H37" s="52"/>
      <c r="I37" s="52"/>
      <c r="J37" s="52"/>
      <c r="K37" s="48"/>
      <c r="L37" s="48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</row>
    <row r="38" spans="1:467">
      <c r="A38" s="46">
        <v>34</v>
      </c>
      <c r="B38" s="52"/>
      <c r="C38" s="52"/>
      <c r="D38" s="52"/>
      <c r="E38" s="52"/>
      <c r="F38" s="52"/>
      <c r="G38" s="52"/>
      <c r="H38" s="52"/>
      <c r="I38" s="52"/>
      <c r="J38" s="52"/>
      <c r="K38" s="48"/>
      <c r="L38" s="4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</row>
    <row r="39" spans="1:467">
      <c r="A39" s="46">
        <v>35</v>
      </c>
      <c r="B39" s="52"/>
      <c r="C39" s="52"/>
      <c r="D39" s="52"/>
      <c r="E39" s="52"/>
      <c r="F39" s="52"/>
      <c r="G39" s="52"/>
      <c r="H39" s="52"/>
      <c r="I39" s="52"/>
      <c r="J39" s="52"/>
      <c r="K39" s="48"/>
      <c r="L39" s="48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</row>
    <row r="40" spans="1:467">
      <c r="A40" s="53"/>
      <c r="B40" s="54"/>
      <c r="C40" s="54"/>
      <c r="D40" s="54"/>
      <c r="E40" s="54"/>
      <c r="F40" s="54"/>
      <c r="G40" s="54"/>
      <c r="H40" s="54"/>
      <c r="I40" s="54"/>
      <c r="J40" s="49"/>
      <c r="K40" s="54"/>
      <c r="L40" s="54"/>
      <c r="M40" s="50"/>
      <c r="N40" s="51"/>
      <c r="O40" s="51"/>
      <c r="P40" s="51"/>
      <c r="Q40" s="51"/>
      <c r="R40" s="55"/>
      <c r="S40" s="55"/>
      <c r="T40" s="55"/>
      <c r="U40" s="55"/>
      <c r="V40" s="55"/>
      <c r="W40" s="56"/>
      <c r="X40" s="56"/>
      <c r="Y40" s="57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8"/>
      <c r="AN40" s="58"/>
      <c r="AO40" s="58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W40" s="55"/>
      <c r="BX40" s="55"/>
      <c r="BY40" s="55"/>
      <c r="BZ40" s="55"/>
      <c r="CA40" s="55"/>
      <c r="CB40" s="55"/>
      <c r="CC40" s="58"/>
      <c r="CD40" s="55"/>
      <c r="CE40" s="55"/>
      <c r="CF40" s="55"/>
      <c r="CG40" s="55"/>
      <c r="CH40" s="55"/>
      <c r="CI40" s="55"/>
      <c r="CJ40" s="59"/>
      <c r="CK40" s="59"/>
      <c r="CL40" s="55"/>
      <c r="CM40" s="55"/>
      <c r="CN40" s="55"/>
      <c r="CO40" s="55"/>
      <c r="CP40" s="55"/>
      <c r="CQ40" s="55"/>
      <c r="CR40" s="58"/>
      <c r="CS40" s="55"/>
      <c r="CT40" s="58"/>
      <c r="CU40" s="58"/>
      <c r="CV40" s="58"/>
      <c r="CW40" s="55"/>
      <c r="CX40" s="55"/>
      <c r="CY40" s="55"/>
      <c r="CZ40" s="55"/>
      <c r="DA40" s="58"/>
      <c r="DB40" s="55"/>
      <c r="DC40" s="55"/>
      <c r="DD40" s="55"/>
      <c r="DE40" s="58"/>
      <c r="DF40" s="58"/>
      <c r="DG40" s="58"/>
      <c r="DH40" s="58"/>
      <c r="DI40" s="58"/>
      <c r="DJ40" s="58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47"/>
      <c r="DY40" s="58"/>
      <c r="DZ40" s="55"/>
      <c r="EA40" s="55"/>
    </row>
    <row r="41" spans="1:467">
      <c r="A41" s="60" t="s">
        <v>30</v>
      </c>
      <c r="B41" s="53">
        <f>IF(B5="","",COUNT(B5:B39))</f>
        <v>2</v>
      </c>
      <c r="C41" s="53">
        <f t="shared" ref="C41:BN41" si="3">IF(C5="","",COUNT(C5:C39))</f>
        <v>2</v>
      </c>
      <c r="D41" s="53">
        <f t="shared" si="3"/>
        <v>6</v>
      </c>
      <c r="E41" s="53">
        <f t="shared" si="3"/>
        <v>2</v>
      </c>
      <c r="F41" s="53">
        <f t="shared" si="3"/>
        <v>2</v>
      </c>
      <c r="G41" s="53">
        <f t="shared" si="3"/>
        <v>2</v>
      </c>
      <c r="H41" s="53">
        <f t="shared" si="3"/>
        <v>1</v>
      </c>
      <c r="I41" s="53">
        <f t="shared" si="3"/>
        <v>2</v>
      </c>
      <c r="J41" s="53">
        <f t="shared" si="3"/>
        <v>2</v>
      </c>
      <c r="K41" s="53">
        <f t="shared" si="3"/>
        <v>1</v>
      </c>
      <c r="L41" s="53">
        <f t="shared" si="3"/>
        <v>4</v>
      </c>
      <c r="M41" s="53">
        <f t="shared" si="3"/>
        <v>3</v>
      </c>
      <c r="N41" s="53">
        <f t="shared" si="3"/>
        <v>3</v>
      </c>
      <c r="O41" s="53">
        <f t="shared" si="3"/>
        <v>1</v>
      </c>
      <c r="P41" s="53">
        <f t="shared" si="3"/>
        <v>1</v>
      </c>
      <c r="Q41" s="53">
        <f t="shared" si="3"/>
        <v>1</v>
      </c>
      <c r="R41" s="53">
        <f t="shared" si="3"/>
        <v>1</v>
      </c>
      <c r="S41" s="53">
        <f t="shared" si="3"/>
        <v>1</v>
      </c>
      <c r="T41" s="53">
        <f t="shared" si="3"/>
        <v>2</v>
      </c>
      <c r="U41" s="53">
        <f t="shared" si="3"/>
        <v>2</v>
      </c>
      <c r="V41" s="53">
        <f t="shared" si="3"/>
        <v>1</v>
      </c>
      <c r="W41" s="53">
        <f t="shared" si="3"/>
        <v>2</v>
      </c>
      <c r="X41" s="53">
        <f t="shared" si="3"/>
        <v>1</v>
      </c>
      <c r="Y41" s="53">
        <f t="shared" si="3"/>
        <v>6</v>
      </c>
      <c r="Z41" s="53">
        <f t="shared" si="3"/>
        <v>1</v>
      </c>
      <c r="AA41" s="53">
        <f t="shared" si="3"/>
        <v>2</v>
      </c>
      <c r="AB41" s="53">
        <f t="shared" si="3"/>
        <v>1</v>
      </c>
      <c r="AC41" s="53">
        <f t="shared" si="3"/>
        <v>1</v>
      </c>
      <c r="AD41" s="53">
        <f t="shared" si="3"/>
        <v>2</v>
      </c>
      <c r="AE41" s="53">
        <f t="shared" si="3"/>
        <v>1</v>
      </c>
      <c r="AF41" s="53">
        <f t="shared" si="3"/>
        <v>2</v>
      </c>
      <c r="AG41" s="53">
        <f t="shared" si="3"/>
        <v>2</v>
      </c>
      <c r="AH41" s="53">
        <f t="shared" si="3"/>
        <v>2</v>
      </c>
      <c r="AI41" s="53">
        <f t="shared" si="3"/>
        <v>2</v>
      </c>
      <c r="AJ41" s="53">
        <f t="shared" si="3"/>
        <v>3</v>
      </c>
      <c r="AK41" s="53">
        <f t="shared" si="3"/>
        <v>2</v>
      </c>
      <c r="AL41" s="53">
        <f t="shared" si="3"/>
        <v>3</v>
      </c>
      <c r="AM41" s="53">
        <f t="shared" si="3"/>
        <v>2</v>
      </c>
      <c r="AN41" s="53">
        <f t="shared" si="3"/>
        <v>2</v>
      </c>
      <c r="AO41" s="53">
        <f t="shared" si="3"/>
        <v>3</v>
      </c>
      <c r="AP41" s="53">
        <f t="shared" si="3"/>
        <v>2</v>
      </c>
      <c r="AQ41" s="53">
        <f t="shared" si="3"/>
        <v>1</v>
      </c>
      <c r="AR41" s="53">
        <f t="shared" si="3"/>
        <v>2</v>
      </c>
      <c r="AS41" s="53">
        <f t="shared" si="3"/>
        <v>1</v>
      </c>
      <c r="AT41" s="53">
        <f t="shared" si="3"/>
        <v>1</v>
      </c>
      <c r="AU41" s="53">
        <f t="shared" si="3"/>
        <v>2</v>
      </c>
      <c r="AV41" s="53">
        <f t="shared" si="3"/>
        <v>4</v>
      </c>
      <c r="AW41" s="53">
        <f t="shared" si="3"/>
        <v>1</v>
      </c>
      <c r="AX41" s="53">
        <f t="shared" si="3"/>
        <v>1</v>
      </c>
      <c r="AY41" s="53">
        <f t="shared" si="3"/>
        <v>1</v>
      </c>
      <c r="AZ41" s="53">
        <f t="shared" si="3"/>
        <v>1</v>
      </c>
      <c r="BA41" s="53">
        <f t="shared" si="3"/>
        <v>1</v>
      </c>
      <c r="BB41" s="53">
        <f t="shared" si="3"/>
        <v>2</v>
      </c>
      <c r="BC41" s="53">
        <f t="shared" si="3"/>
        <v>1</v>
      </c>
      <c r="BD41" s="53">
        <f t="shared" si="3"/>
        <v>1</v>
      </c>
      <c r="BE41" s="53">
        <f t="shared" si="3"/>
        <v>1</v>
      </c>
      <c r="BF41" s="53">
        <f t="shared" si="3"/>
        <v>1</v>
      </c>
      <c r="BG41" s="53">
        <f t="shared" si="3"/>
        <v>3</v>
      </c>
      <c r="BH41" s="53">
        <f t="shared" si="3"/>
        <v>1</v>
      </c>
      <c r="BI41" s="53">
        <f t="shared" si="3"/>
        <v>1</v>
      </c>
      <c r="BJ41" s="53">
        <f t="shared" si="3"/>
        <v>1</v>
      </c>
      <c r="BK41" s="53">
        <f t="shared" si="3"/>
        <v>1</v>
      </c>
      <c r="BL41" s="53">
        <f t="shared" si="3"/>
        <v>1</v>
      </c>
      <c r="BM41" s="53">
        <f t="shared" si="3"/>
        <v>1</v>
      </c>
      <c r="BN41" s="53">
        <f t="shared" si="3"/>
        <v>1</v>
      </c>
      <c r="BO41" s="53">
        <f t="shared" ref="BO41:DZ41" si="4">IF(BO5="","",COUNT(BO5:BO39))</f>
        <v>1</v>
      </c>
      <c r="BP41" s="53">
        <f t="shared" si="4"/>
        <v>1</v>
      </c>
      <c r="BQ41" s="53">
        <f t="shared" si="4"/>
        <v>1</v>
      </c>
      <c r="BR41" s="53">
        <f t="shared" si="4"/>
        <v>1</v>
      </c>
      <c r="BS41" s="53">
        <f t="shared" si="4"/>
        <v>1</v>
      </c>
      <c r="BT41" s="53">
        <f t="shared" si="4"/>
        <v>1</v>
      </c>
      <c r="BU41" s="53">
        <f t="shared" si="4"/>
        <v>1</v>
      </c>
      <c r="BV41" s="53">
        <f t="shared" si="4"/>
        <v>1</v>
      </c>
      <c r="BW41" s="53">
        <f t="shared" si="4"/>
        <v>2</v>
      </c>
      <c r="BX41" s="53">
        <f t="shared" si="4"/>
        <v>1</v>
      </c>
      <c r="BY41" s="53">
        <f t="shared" si="4"/>
        <v>1</v>
      </c>
      <c r="BZ41" s="53">
        <f t="shared" si="4"/>
        <v>1</v>
      </c>
      <c r="CA41" s="53">
        <f t="shared" si="4"/>
        <v>1</v>
      </c>
      <c r="CB41" s="53">
        <f t="shared" si="4"/>
        <v>1</v>
      </c>
      <c r="CC41" s="53">
        <f t="shared" si="4"/>
        <v>2</v>
      </c>
      <c r="CD41" s="53">
        <f t="shared" si="4"/>
        <v>2</v>
      </c>
      <c r="CE41" s="53">
        <f t="shared" si="4"/>
        <v>1</v>
      </c>
      <c r="CF41" s="53">
        <f t="shared" si="4"/>
        <v>1</v>
      </c>
      <c r="CG41" s="53">
        <f t="shared" si="4"/>
        <v>1</v>
      </c>
      <c r="CH41" s="53">
        <f t="shared" si="4"/>
        <v>1</v>
      </c>
      <c r="CI41" s="53">
        <f t="shared" si="4"/>
        <v>1</v>
      </c>
      <c r="CJ41" s="53">
        <f t="shared" si="4"/>
        <v>1</v>
      </c>
      <c r="CK41" s="53">
        <f t="shared" si="4"/>
        <v>2</v>
      </c>
      <c r="CL41" s="53">
        <f t="shared" si="4"/>
        <v>1</v>
      </c>
      <c r="CM41" s="53">
        <f t="shared" si="4"/>
        <v>1</v>
      </c>
      <c r="CN41" s="53">
        <f t="shared" si="4"/>
        <v>1</v>
      </c>
      <c r="CO41" s="53">
        <f t="shared" si="4"/>
        <v>1</v>
      </c>
      <c r="CP41" s="53">
        <f t="shared" si="4"/>
        <v>1</v>
      </c>
      <c r="CQ41" s="53">
        <f t="shared" si="4"/>
        <v>1</v>
      </c>
      <c r="CR41" s="53">
        <f t="shared" si="4"/>
        <v>1</v>
      </c>
      <c r="CS41" s="53">
        <f t="shared" si="4"/>
        <v>1</v>
      </c>
      <c r="CT41" s="53">
        <f t="shared" si="4"/>
        <v>1</v>
      </c>
      <c r="CU41" s="53">
        <f t="shared" si="4"/>
        <v>1</v>
      </c>
      <c r="CV41" s="53">
        <f t="shared" si="4"/>
        <v>1</v>
      </c>
      <c r="CW41" s="53">
        <f t="shared" si="4"/>
        <v>1</v>
      </c>
      <c r="CX41" s="53">
        <f t="shared" si="4"/>
        <v>2</v>
      </c>
      <c r="CY41" s="53">
        <f t="shared" si="4"/>
        <v>2</v>
      </c>
      <c r="CZ41" s="53">
        <f t="shared" si="4"/>
        <v>1</v>
      </c>
      <c r="DA41" s="53">
        <f t="shared" si="4"/>
        <v>1</v>
      </c>
      <c r="DB41" s="53">
        <f t="shared" si="4"/>
        <v>1</v>
      </c>
      <c r="DC41" s="53">
        <f t="shared" si="4"/>
        <v>1</v>
      </c>
      <c r="DD41" s="53">
        <f t="shared" si="4"/>
        <v>1</v>
      </c>
      <c r="DE41" s="53">
        <f t="shared" si="4"/>
        <v>1</v>
      </c>
      <c r="DF41" s="53">
        <f t="shared" si="4"/>
        <v>1</v>
      </c>
      <c r="DG41" s="53">
        <f t="shared" si="4"/>
        <v>1</v>
      </c>
      <c r="DH41" s="53">
        <f t="shared" si="4"/>
        <v>1</v>
      </c>
      <c r="DI41" s="53">
        <f t="shared" si="4"/>
        <v>1</v>
      </c>
      <c r="DJ41" s="53">
        <f t="shared" si="4"/>
        <v>1</v>
      </c>
      <c r="DK41" s="53">
        <f t="shared" si="4"/>
        <v>1</v>
      </c>
      <c r="DL41" s="53">
        <f t="shared" si="4"/>
        <v>1</v>
      </c>
      <c r="DM41" s="53">
        <f t="shared" si="4"/>
        <v>1</v>
      </c>
      <c r="DN41" s="53">
        <f t="shared" si="4"/>
        <v>1</v>
      </c>
      <c r="DO41" s="53">
        <f t="shared" si="4"/>
        <v>1</v>
      </c>
      <c r="DP41" s="53">
        <f t="shared" si="4"/>
        <v>1</v>
      </c>
      <c r="DQ41" s="53">
        <f t="shared" si="4"/>
        <v>1</v>
      </c>
      <c r="DR41" s="53">
        <f t="shared" si="4"/>
        <v>1</v>
      </c>
      <c r="DS41" s="53">
        <f t="shared" si="4"/>
        <v>1</v>
      </c>
      <c r="DT41" s="53">
        <f t="shared" si="4"/>
        <v>1</v>
      </c>
      <c r="DU41" s="53">
        <f t="shared" si="4"/>
        <v>1</v>
      </c>
      <c r="DV41" s="53">
        <f t="shared" si="4"/>
        <v>1</v>
      </c>
      <c r="DW41" s="53">
        <f t="shared" si="4"/>
        <v>1</v>
      </c>
      <c r="DX41" s="53">
        <f t="shared" si="4"/>
        <v>1</v>
      </c>
      <c r="DY41" s="53">
        <f t="shared" si="4"/>
        <v>1</v>
      </c>
      <c r="DZ41" s="53">
        <f t="shared" si="4"/>
        <v>1</v>
      </c>
      <c r="EA41" s="53">
        <f t="shared" ref="EA41:GG41" si="5">IF(EA5="","",COUNT(EA5:EA39))</f>
        <v>1</v>
      </c>
      <c r="EB41" s="53" t="str">
        <f t="shared" si="5"/>
        <v/>
      </c>
      <c r="EC41" s="53" t="str">
        <f t="shared" si="5"/>
        <v/>
      </c>
      <c r="ED41" s="53" t="str">
        <f t="shared" si="5"/>
        <v/>
      </c>
      <c r="EE41" s="53" t="str">
        <f t="shared" si="5"/>
        <v/>
      </c>
      <c r="EF41" s="53" t="str">
        <f t="shared" si="5"/>
        <v/>
      </c>
      <c r="EG41" s="53" t="str">
        <f t="shared" si="5"/>
        <v/>
      </c>
      <c r="EH41" s="53" t="str">
        <f t="shared" si="5"/>
        <v/>
      </c>
      <c r="EI41" s="53" t="str">
        <f t="shared" si="5"/>
        <v/>
      </c>
      <c r="EJ41" s="53" t="str">
        <f t="shared" si="5"/>
        <v/>
      </c>
      <c r="EK41" s="53" t="str">
        <f t="shared" si="5"/>
        <v/>
      </c>
      <c r="EL41" s="53" t="str">
        <f t="shared" si="5"/>
        <v/>
      </c>
      <c r="EM41" s="53" t="str">
        <f t="shared" si="5"/>
        <v/>
      </c>
      <c r="EN41" s="53" t="str">
        <f t="shared" si="5"/>
        <v/>
      </c>
      <c r="EO41" s="53" t="str">
        <f t="shared" si="5"/>
        <v/>
      </c>
      <c r="EP41" s="53" t="str">
        <f t="shared" si="5"/>
        <v/>
      </c>
      <c r="EQ41" s="53" t="str">
        <f t="shared" si="5"/>
        <v/>
      </c>
      <c r="ER41" s="53" t="str">
        <f t="shared" si="5"/>
        <v/>
      </c>
      <c r="ES41" s="53" t="str">
        <f t="shared" si="5"/>
        <v/>
      </c>
      <c r="ET41" s="53" t="str">
        <f t="shared" si="5"/>
        <v/>
      </c>
      <c r="EU41" s="53" t="str">
        <f t="shared" si="5"/>
        <v/>
      </c>
      <c r="EV41" s="53" t="str">
        <f t="shared" si="5"/>
        <v/>
      </c>
      <c r="EW41" s="53" t="str">
        <f t="shared" si="5"/>
        <v/>
      </c>
      <c r="EX41" s="53" t="str">
        <f t="shared" si="5"/>
        <v/>
      </c>
      <c r="EY41" s="53" t="str">
        <f t="shared" si="5"/>
        <v/>
      </c>
      <c r="EZ41" s="53" t="str">
        <f t="shared" si="5"/>
        <v/>
      </c>
      <c r="FA41" s="53" t="str">
        <f t="shared" si="5"/>
        <v/>
      </c>
      <c r="FB41" s="53" t="str">
        <f t="shared" si="5"/>
        <v/>
      </c>
      <c r="FC41" s="53" t="str">
        <f t="shared" si="5"/>
        <v/>
      </c>
      <c r="FD41" s="53" t="str">
        <f t="shared" si="5"/>
        <v/>
      </c>
      <c r="FE41" s="53" t="str">
        <f t="shared" si="5"/>
        <v/>
      </c>
      <c r="FF41" s="53" t="str">
        <f t="shared" si="5"/>
        <v/>
      </c>
      <c r="FG41" s="53" t="str">
        <f t="shared" si="5"/>
        <v/>
      </c>
      <c r="FH41" s="53" t="str">
        <f t="shared" si="5"/>
        <v/>
      </c>
      <c r="FI41" s="53" t="str">
        <f t="shared" si="5"/>
        <v/>
      </c>
      <c r="FJ41" s="53" t="str">
        <f t="shared" si="5"/>
        <v/>
      </c>
      <c r="FK41" s="53" t="str">
        <f t="shared" si="5"/>
        <v/>
      </c>
      <c r="FL41" s="53" t="str">
        <f t="shared" si="5"/>
        <v/>
      </c>
      <c r="FM41" s="53" t="str">
        <f t="shared" si="5"/>
        <v/>
      </c>
      <c r="FN41" s="53" t="str">
        <f t="shared" si="5"/>
        <v/>
      </c>
      <c r="FO41" s="53" t="str">
        <f t="shared" si="5"/>
        <v/>
      </c>
      <c r="FP41" s="53" t="str">
        <f t="shared" si="5"/>
        <v/>
      </c>
      <c r="FQ41" s="53" t="str">
        <f t="shared" si="5"/>
        <v/>
      </c>
      <c r="FR41" s="53" t="str">
        <f t="shared" si="5"/>
        <v/>
      </c>
      <c r="FS41" s="53" t="str">
        <f t="shared" si="5"/>
        <v/>
      </c>
      <c r="FT41" s="53" t="str">
        <f t="shared" si="5"/>
        <v/>
      </c>
      <c r="FU41" s="53" t="str">
        <f t="shared" si="5"/>
        <v/>
      </c>
      <c r="FV41" s="53" t="str">
        <f t="shared" si="5"/>
        <v/>
      </c>
      <c r="FW41" s="53" t="str">
        <f t="shared" si="5"/>
        <v/>
      </c>
      <c r="FX41" s="53" t="str">
        <f t="shared" si="5"/>
        <v/>
      </c>
      <c r="FY41" s="53" t="str">
        <f t="shared" si="5"/>
        <v/>
      </c>
      <c r="FZ41" s="53" t="str">
        <f t="shared" si="5"/>
        <v/>
      </c>
      <c r="GA41" s="53" t="str">
        <f t="shared" si="5"/>
        <v/>
      </c>
      <c r="GB41" s="53" t="str">
        <f t="shared" si="5"/>
        <v/>
      </c>
      <c r="GC41" s="53" t="str">
        <f t="shared" si="5"/>
        <v/>
      </c>
      <c r="GD41" s="53" t="str">
        <f t="shared" si="5"/>
        <v/>
      </c>
      <c r="GE41" s="53" t="str">
        <f t="shared" si="5"/>
        <v/>
      </c>
      <c r="GF41" s="53" t="str">
        <f t="shared" si="5"/>
        <v/>
      </c>
      <c r="GG41" s="53" t="str">
        <f t="shared" si="5"/>
        <v/>
      </c>
    </row>
    <row r="42" spans="1:467" s="61" customFormat="1">
      <c r="A42" s="293" t="s">
        <v>780</v>
      </c>
      <c r="Q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</row>
    <row r="43" spans="1:467">
      <c r="A43" s="62" t="s">
        <v>31</v>
      </c>
      <c r="B43" s="63"/>
      <c r="C43" s="64">
        <f>COUNT(B58:GG58)</f>
        <v>130</v>
      </c>
      <c r="D43" s="64"/>
      <c r="E43" s="65" t="s">
        <v>32</v>
      </c>
      <c r="F43" s="66"/>
      <c r="G43" s="53"/>
      <c r="H43" s="53"/>
      <c r="I43" s="53"/>
      <c r="J43" s="53"/>
      <c r="K43" s="53"/>
      <c r="L43" s="53"/>
      <c r="W43"/>
      <c r="X43"/>
      <c r="Y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467">
      <c r="A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W44"/>
      <c r="X44"/>
      <c r="Y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467">
      <c r="A45" s="53"/>
      <c r="C45" s="53"/>
      <c r="D45" s="53"/>
      <c r="E45" s="53"/>
      <c r="F45" s="53"/>
      <c r="G45" s="53"/>
      <c r="H45" s="53"/>
      <c r="I45" s="52"/>
      <c r="J45" s="52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467">
      <c r="A46" s="62" t="s">
        <v>33</v>
      </c>
      <c r="B46" s="63"/>
      <c r="C46" s="67">
        <f>SUM(B41:GG41)</f>
        <v>187</v>
      </c>
      <c r="D46" s="67"/>
      <c r="E46" s="68" t="s">
        <v>34</v>
      </c>
      <c r="F46" s="53" t="s">
        <v>35</v>
      </c>
      <c r="G46" s="53"/>
      <c r="H46" s="53"/>
      <c r="I46" s="53"/>
      <c r="J46" s="53"/>
      <c r="Q46" s="368" t="s">
        <v>36</v>
      </c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467">
      <c r="A47" s="53"/>
      <c r="C47" s="53"/>
      <c r="D47" s="53"/>
      <c r="E47" s="53"/>
      <c r="F47" s="53"/>
      <c r="G47" s="53"/>
      <c r="H47" s="53"/>
      <c r="I47" s="53"/>
      <c r="J47" s="53"/>
      <c r="Q47" s="369"/>
    </row>
    <row r="48" spans="1:467">
      <c r="A48" s="53"/>
      <c r="C48" s="53"/>
      <c r="D48" s="53"/>
      <c r="E48" s="53"/>
      <c r="F48" s="53"/>
      <c r="G48" s="53"/>
      <c r="H48" s="53"/>
      <c r="I48" s="53"/>
      <c r="J48" s="53"/>
      <c r="BK48" s="53"/>
    </row>
    <row r="49" spans="1:189">
      <c r="A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</row>
    <row r="50" spans="1:189">
      <c r="A50" s="53"/>
      <c r="C50" s="53"/>
      <c r="D50" s="53"/>
      <c r="E50" s="53"/>
      <c r="F50" s="53"/>
      <c r="G50" s="53"/>
      <c r="H50" s="53"/>
      <c r="I50" s="52"/>
      <c r="J50" s="52"/>
      <c r="AR50" s="53"/>
      <c r="AS50" s="53"/>
      <c r="AT50" s="53"/>
      <c r="AU50" s="53"/>
    </row>
    <row r="51" spans="1:189">
      <c r="A51" s="53"/>
      <c r="C51" s="69">
        <f>C46-1</f>
        <v>186</v>
      </c>
      <c r="D51" s="69"/>
      <c r="E51" s="53" t="s">
        <v>37</v>
      </c>
      <c r="F51" s="53"/>
      <c r="G51" s="53"/>
      <c r="H51" s="53"/>
      <c r="I51" s="52"/>
      <c r="J51" s="52"/>
    </row>
    <row r="52" spans="1:189">
      <c r="A52" s="53"/>
      <c r="B52" s="53"/>
      <c r="C52" s="53"/>
      <c r="D52" s="53"/>
      <c r="E52" s="53"/>
      <c r="F52" s="53"/>
      <c r="G52" s="53"/>
      <c r="H52" s="53"/>
      <c r="I52" s="52"/>
      <c r="J52" s="52"/>
    </row>
    <row r="53" spans="1:189">
      <c r="A53" s="53"/>
      <c r="B53" s="53"/>
      <c r="C53" s="53"/>
      <c r="D53" s="53"/>
      <c r="E53" s="53"/>
      <c r="F53" s="53"/>
      <c r="G53" s="53"/>
      <c r="H53" s="53"/>
      <c r="I53" s="52"/>
      <c r="J53" s="52"/>
    </row>
    <row r="54" spans="1:189">
      <c r="A54" s="53"/>
      <c r="B54" s="53"/>
      <c r="C54" s="53"/>
      <c r="D54" s="53"/>
      <c r="E54" s="53"/>
      <c r="F54" s="53"/>
      <c r="G54" s="53"/>
      <c r="H54" s="53"/>
      <c r="I54" s="52"/>
      <c r="J54" s="52"/>
    </row>
    <row r="55" spans="1:189">
      <c r="A55" s="53"/>
      <c r="B55" s="53"/>
      <c r="C55" s="53"/>
      <c r="D55" s="53"/>
      <c r="E55" s="53"/>
      <c r="F55" s="53"/>
      <c r="G55" s="70"/>
      <c r="H55" s="53"/>
      <c r="I55" s="52"/>
      <c r="J55" s="52"/>
    </row>
    <row r="56" spans="1:189">
      <c r="A56" s="60" t="s">
        <v>38</v>
      </c>
      <c r="B56" s="53"/>
      <c r="C56" s="53"/>
      <c r="D56" s="53"/>
      <c r="E56" s="53"/>
      <c r="F56" s="53"/>
      <c r="G56" s="53"/>
      <c r="H56" s="53"/>
      <c r="I56" s="52"/>
      <c r="J56" s="52"/>
    </row>
    <row r="57" spans="1:189">
      <c r="A57" s="53"/>
      <c r="B57" s="53"/>
      <c r="C57" s="53"/>
      <c r="D57" s="53"/>
      <c r="E57" s="53"/>
      <c r="F57" s="53"/>
      <c r="G57" s="53"/>
      <c r="H57" s="53"/>
      <c r="I57" s="52"/>
      <c r="J57" s="52"/>
      <c r="BK57" s="61"/>
    </row>
    <row r="58" spans="1:189">
      <c r="A58" s="53" t="s">
        <v>39</v>
      </c>
      <c r="B58" s="61">
        <f t="shared" ref="B58:BM58" si="6">IF(B5="","",B5)</f>
        <v>5.6866666666666667E-6</v>
      </c>
      <c r="C58" s="61">
        <f t="shared" si="6"/>
        <v>5.6866666666666667E-6</v>
      </c>
      <c r="D58" s="61">
        <f t="shared" si="6"/>
        <v>6.7369783626588435E-6</v>
      </c>
      <c r="E58" s="61">
        <f t="shared" si="6"/>
        <v>7.3682066405992618E-6</v>
      </c>
      <c r="F58" s="61">
        <f t="shared" si="6"/>
        <v>8.7974706620000006E-6</v>
      </c>
      <c r="G58" s="61">
        <f t="shared" si="6"/>
        <v>8.7974706620000006E-6</v>
      </c>
      <c r="H58" s="61">
        <f t="shared" si="6"/>
        <v>9.248915907258311E-6</v>
      </c>
      <c r="I58" s="61">
        <f t="shared" si="6"/>
        <v>9.5233237559516439E-6</v>
      </c>
      <c r="J58" s="61">
        <f t="shared" si="6"/>
        <v>9.7399999999999999E-6</v>
      </c>
      <c r="K58" s="61">
        <f t="shared" si="6"/>
        <v>1.1326500297088531E-5</v>
      </c>
      <c r="L58" s="61">
        <f t="shared" si="6"/>
        <v>1.3333333333333332E-5</v>
      </c>
      <c r="M58" s="61">
        <f t="shared" si="6"/>
        <v>1.5010917030567686E-5</v>
      </c>
      <c r="N58" s="61">
        <f t="shared" si="6"/>
        <v>1.5306556117243224E-5</v>
      </c>
      <c r="O58" s="61">
        <f t="shared" si="6"/>
        <v>2.1169999999999999E-5</v>
      </c>
      <c r="P58" s="61">
        <f t="shared" si="6"/>
        <v>2.1653933036851598E-5</v>
      </c>
      <c r="Q58" s="61">
        <f t="shared" si="6"/>
        <v>2.1653933036851598E-5</v>
      </c>
      <c r="R58" s="61">
        <f t="shared" si="6"/>
        <v>2.1653933036851598E-5</v>
      </c>
      <c r="S58" s="61">
        <f t="shared" si="6"/>
        <v>2.1653933036851598E-5</v>
      </c>
      <c r="T58" s="61">
        <f t="shared" si="6"/>
        <v>2.2410026789463284E-5</v>
      </c>
      <c r="U58" s="61">
        <f t="shared" si="6"/>
        <v>2.4700000000000001E-5</v>
      </c>
      <c r="V58" s="61">
        <f t="shared" si="6"/>
        <v>2.8E-5</v>
      </c>
      <c r="W58" s="61">
        <f t="shared" si="6"/>
        <v>2.8873454932100623E-5</v>
      </c>
      <c r="X58" s="61">
        <f t="shared" si="6"/>
        <v>2.9983454644210921E-5</v>
      </c>
      <c r="Y58" s="61">
        <f t="shared" si="6"/>
        <v>3.0000000000000001E-5</v>
      </c>
      <c r="Z58" s="61">
        <f t="shared" si="6"/>
        <v>3.1000000000000001E-5</v>
      </c>
      <c r="AA58" s="61">
        <f t="shared" si="6"/>
        <v>3.2600000000000006E-5</v>
      </c>
      <c r="AB58" s="61">
        <f t="shared" si="6"/>
        <v>3.5320400513404594E-5</v>
      </c>
      <c r="AC58" s="61">
        <f t="shared" si="6"/>
        <v>3.5320400513404594E-5</v>
      </c>
      <c r="AD58" s="61">
        <f t="shared" si="6"/>
        <v>4.1533333333333331E-5</v>
      </c>
      <c r="AE58" s="61">
        <f t="shared" si="6"/>
        <v>4.4955339049647304E-5</v>
      </c>
      <c r="AF58" s="61">
        <f t="shared" si="6"/>
        <v>4.9105188229678268E-5</v>
      </c>
      <c r="AG58" s="61">
        <f t="shared" si="6"/>
        <v>4.9757200409507591E-5</v>
      </c>
      <c r="AH58" s="61">
        <f t="shared" si="6"/>
        <v>5.0000000000000002E-5</v>
      </c>
      <c r="AI58" s="61">
        <f t="shared" si="6"/>
        <v>5.0100000000000005E-5</v>
      </c>
      <c r="AJ58" s="61">
        <f t="shared" si="6"/>
        <v>5.0205825056512413E-5</v>
      </c>
      <c r="AK58" s="61">
        <f t="shared" si="6"/>
        <v>5.0376666666666675E-5</v>
      </c>
      <c r="AL58" s="61">
        <f t="shared" si="6"/>
        <v>5.1999999999999997E-5</v>
      </c>
      <c r="AM58" s="61">
        <f t="shared" si="6"/>
        <v>5.2633333333333336E-5</v>
      </c>
      <c r="AN58" s="61">
        <f t="shared" si="6"/>
        <v>5.2633333333333336E-5</v>
      </c>
      <c r="AO58" s="61">
        <f t="shared" si="6"/>
        <v>5.4333333333333337E-5</v>
      </c>
      <c r="AP58" s="61">
        <f t="shared" si="6"/>
        <v>5.6145242224197967E-5</v>
      </c>
      <c r="AQ58" s="61">
        <f t="shared" si="6"/>
        <v>5.6230362407487695E-5</v>
      </c>
      <c r="AR58" s="61">
        <f t="shared" si="6"/>
        <v>5.6666666666666671E-5</v>
      </c>
      <c r="AS58" s="61">
        <f t="shared" si="6"/>
        <v>5.7205829835858556E-5</v>
      </c>
      <c r="AT58" s="61">
        <f t="shared" si="6"/>
        <v>5.7473891557784769E-5</v>
      </c>
      <c r="AU58" s="61">
        <f t="shared" si="6"/>
        <v>5.7895110475562963E-5</v>
      </c>
      <c r="AV58" s="61">
        <f t="shared" si="6"/>
        <v>5.9505691031829381E-5</v>
      </c>
      <c r="AW58" s="61">
        <f t="shared" si="6"/>
        <v>5.9544349936959351E-5</v>
      </c>
      <c r="AX58" s="61">
        <f t="shared" si="6"/>
        <v>6.0042992413619909E-5</v>
      </c>
      <c r="AY58" s="61">
        <f t="shared" si="6"/>
        <v>6.2111264427120569E-5</v>
      </c>
      <c r="AZ58" s="61">
        <f t="shared" si="6"/>
        <v>6.2331341373674429E-5</v>
      </c>
      <c r="BA58" s="61">
        <f t="shared" si="6"/>
        <v>6.3333333333333332E-5</v>
      </c>
      <c r="BB58" s="61">
        <f t="shared" si="6"/>
        <v>6.3999999999999997E-5</v>
      </c>
      <c r="BC58" s="61">
        <f t="shared" si="6"/>
        <v>6.5254713002610901E-5</v>
      </c>
      <c r="BD58" s="61">
        <f t="shared" si="6"/>
        <v>6.5791044464119419E-5</v>
      </c>
      <c r="BE58" s="61">
        <f t="shared" si="6"/>
        <v>6.5820558184296436E-5</v>
      </c>
      <c r="BF58" s="61">
        <f t="shared" si="6"/>
        <v>6.6758774555956889E-5</v>
      </c>
      <c r="BG58" s="61">
        <f t="shared" si="6"/>
        <v>6.7000000000000002E-5</v>
      </c>
      <c r="BH58" s="61">
        <f t="shared" si="6"/>
        <v>7.2460030086837827E-5</v>
      </c>
      <c r="BI58" s="61">
        <f t="shared" si="6"/>
        <v>7.3150045445385684E-5</v>
      </c>
      <c r="BJ58" s="61">
        <f t="shared" si="6"/>
        <v>7.3552964087129292E-5</v>
      </c>
      <c r="BK58" s="61">
        <f t="shared" si="6"/>
        <v>7.3847391096191049E-5</v>
      </c>
      <c r="BL58" s="61">
        <f t="shared" si="6"/>
        <v>7.6263021692990162E-5</v>
      </c>
      <c r="BM58" s="61">
        <f t="shared" si="6"/>
        <v>7.7926120420282482E-5</v>
      </c>
      <c r="BN58" s="61">
        <f t="shared" ref="BN58:DY58" si="7">IF(BN5="","",BN5)</f>
        <v>7.8953968300237194E-5</v>
      </c>
      <c r="BO58" s="61">
        <f t="shared" si="7"/>
        <v>8.1572328154487861E-5</v>
      </c>
      <c r="BP58" s="61">
        <f t="shared" si="7"/>
        <v>8.2223855437278388E-5</v>
      </c>
      <c r="BQ58" s="61">
        <f t="shared" si="7"/>
        <v>8.3899719035931847E-5</v>
      </c>
      <c r="BR58" s="61">
        <f t="shared" si="7"/>
        <v>8.4724155504772576E-5</v>
      </c>
      <c r="BS58" s="61">
        <f t="shared" si="7"/>
        <v>8.4781553243118838E-5</v>
      </c>
      <c r="BT58" s="61">
        <f t="shared" si="7"/>
        <v>8.6175465363034844E-5</v>
      </c>
      <c r="BU58" s="61">
        <f t="shared" si="7"/>
        <v>8.7302245290867627E-5</v>
      </c>
      <c r="BV58" s="61">
        <f t="shared" si="7"/>
        <v>8.7624223002553015E-5</v>
      </c>
      <c r="BW58" s="61">
        <f t="shared" si="7"/>
        <v>8.9130275034669622E-5</v>
      </c>
      <c r="BX58" s="61">
        <f t="shared" si="7"/>
        <v>8.980537012222654E-5</v>
      </c>
      <c r="BY58" s="61">
        <f t="shared" si="7"/>
        <v>9.1701943319339439E-5</v>
      </c>
      <c r="BZ58" s="61">
        <f t="shared" si="7"/>
        <v>9.1809948880925359E-5</v>
      </c>
      <c r="CA58" s="61">
        <f t="shared" si="7"/>
        <v>9.3168396900668107E-5</v>
      </c>
      <c r="CB58" s="61">
        <f t="shared" si="7"/>
        <v>9.3168396900668107E-5</v>
      </c>
      <c r="CC58" s="61">
        <f t="shared" si="7"/>
        <v>9.3473123434899947E-5</v>
      </c>
      <c r="CD58" s="61">
        <f t="shared" si="7"/>
        <v>9.45100825579908E-5</v>
      </c>
      <c r="CE58" s="61">
        <f t="shared" si="7"/>
        <v>9.7766255381281767E-5</v>
      </c>
      <c r="CF58" s="61">
        <f t="shared" si="7"/>
        <v>9.8457318607069366E-5</v>
      </c>
      <c r="CG58" s="61">
        <f t="shared" si="7"/>
        <v>9.9974010452454307E-5</v>
      </c>
      <c r="CH58" s="61">
        <f t="shared" si="7"/>
        <v>9.9974010452454307E-5</v>
      </c>
      <c r="CI58" s="61">
        <f t="shared" si="7"/>
        <v>9.9974010452454307E-5</v>
      </c>
      <c r="CJ58" s="61">
        <f t="shared" si="7"/>
        <v>9.9974010452454307E-5</v>
      </c>
      <c r="CK58" s="61">
        <f t="shared" si="7"/>
        <v>1E-4</v>
      </c>
      <c r="CL58" s="61">
        <f t="shared" si="7"/>
        <v>1E-4</v>
      </c>
      <c r="CM58" s="61">
        <f t="shared" si="7"/>
        <v>1.025249297886349E-4</v>
      </c>
      <c r="CN58" s="61">
        <f t="shared" si="7"/>
        <v>1.0626512360062801E-4</v>
      </c>
      <c r="CO58" s="61">
        <f t="shared" si="7"/>
        <v>1.0963286992664967E-4</v>
      </c>
      <c r="CP58" s="61">
        <f t="shared" si="7"/>
        <v>1.1110052853993846E-4</v>
      </c>
      <c r="CQ58" s="61">
        <f t="shared" si="7"/>
        <v>1.1284648212062037E-4</v>
      </c>
      <c r="CR58" s="61">
        <f t="shared" si="7"/>
        <v>1.1315636196331144E-4</v>
      </c>
      <c r="CS58" s="61">
        <f t="shared" si="7"/>
        <v>1.1555195522492338E-4</v>
      </c>
      <c r="CT58" s="61">
        <f t="shared" si="7"/>
        <v>1.1798824487483782E-4</v>
      </c>
      <c r="CU58" s="61">
        <f t="shared" si="7"/>
        <v>1.1798824487483782E-4</v>
      </c>
      <c r="CV58" s="61">
        <f t="shared" si="7"/>
        <v>1.1805845132110901E-4</v>
      </c>
      <c r="CW58" s="61">
        <f t="shared" si="7"/>
        <v>1.181308962185379E-4</v>
      </c>
      <c r="CX58" s="61">
        <f t="shared" si="7"/>
        <v>1.2019699866228652E-4</v>
      </c>
      <c r="CY58" s="61">
        <f t="shared" si="7"/>
        <v>1.2019699866228652E-4</v>
      </c>
      <c r="CZ58" s="61">
        <f t="shared" si="7"/>
        <v>1.2185810735632822E-4</v>
      </c>
      <c r="DA58" s="61">
        <f t="shared" si="7"/>
        <v>1.2656888013636304E-4</v>
      </c>
      <c r="DB58" s="61">
        <f t="shared" si="7"/>
        <v>1.2766693332212176E-4</v>
      </c>
      <c r="DC58" s="61">
        <f t="shared" si="7"/>
        <v>1.2964218602943759E-4</v>
      </c>
      <c r="DD58" s="61">
        <f t="shared" si="7"/>
        <v>1.2983387512386239E-4</v>
      </c>
      <c r="DE58" s="61">
        <f t="shared" si="7"/>
        <v>1.3533333333333333E-4</v>
      </c>
      <c r="DF58" s="61">
        <f t="shared" si="7"/>
        <v>1.3660983948181969E-4</v>
      </c>
      <c r="DG58" s="61">
        <f t="shared" si="7"/>
        <v>1.3822999560547607E-4</v>
      </c>
      <c r="DH58" s="61">
        <f t="shared" si="7"/>
        <v>1.4115205326849714E-4</v>
      </c>
      <c r="DI58" s="61">
        <f t="shared" si="7"/>
        <v>1.4200000000000001E-4</v>
      </c>
      <c r="DJ58" s="61">
        <f t="shared" si="7"/>
        <v>1.4362288528136868E-4</v>
      </c>
      <c r="DK58" s="61">
        <f t="shared" si="7"/>
        <v>1.4607556438470611E-4</v>
      </c>
      <c r="DL58" s="61">
        <f t="shared" si="7"/>
        <v>1.4607556438470611E-4</v>
      </c>
      <c r="DM58" s="61">
        <f t="shared" si="7"/>
        <v>1.4620648859912675E-4</v>
      </c>
      <c r="DN58" s="61">
        <f t="shared" si="7"/>
        <v>1.4666666666666666E-4</v>
      </c>
      <c r="DO58" s="61">
        <f t="shared" si="7"/>
        <v>1.4826815006240297E-4</v>
      </c>
      <c r="DP58" s="61">
        <f t="shared" si="7"/>
        <v>1.4995020522323059E-4</v>
      </c>
      <c r="DQ58" s="61">
        <f t="shared" si="7"/>
        <v>1.4995020522323059E-4</v>
      </c>
      <c r="DR58" s="61">
        <f t="shared" si="7"/>
        <v>1.5207148870173038E-4</v>
      </c>
      <c r="DS58" s="61">
        <f t="shared" si="7"/>
        <v>1.5864009008761907E-4</v>
      </c>
      <c r="DT58" s="61">
        <f t="shared" si="7"/>
        <v>1.688964829395815E-4</v>
      </c>
      <c r="DU58" s="61">
        <f t="shared" si="7"/>
        <v>1.6913825975701027E-4</v>
      </c>
      <c r="DV58" s="61">
        <f t="shared" si="7"/>
        <v>1.6939571150097465E-4</v>
      </c>
      <c r="DW58" s="61">
        <f t="shared" si="7"/>
        <v>1.7153019985941109E-4</v>
      </c>
      <c r="DX58" s="61">
        <f t="shared" si="7"/>
        <v>1.7168561116530132E-4</v>
      </c>
      <c r="DY58" s="61">
        <f t="shared" si="7"/>
        <v>1.7206135526247912E-4</v>
      </c>
      <c r="DZ58" s="61">
        <f t="shared" ref="DZ58:GG58" si="8">IF(DZ5="","",DZ5)</f>
        <v>1.7505440854930377E-4</v>
      </c>
      <c r="EA58" s="61">
        <f t="shared" si="8"/>
        <v>1.7508124189080448E-4</v>
      </c>
      <c r="EB58" s="61" t="str">
        <f t="shared" si="8"/>
        <v/>
      </c>
      <c r="EC58" s="61" t="str">
        <f t="shared" si="8"/>
        <v/>
      </c>
      <c r="ED58" s="61" t="str">
        <f t="shared" si="8"/>
        <v/>
      </c>
      <c r="EE58" s="61" t="str">
        <f t="shared" si="8"/>
        <v/>
      </c>
      <c r="EF58" s="61" t="str">
        <f t="shared" si="8"/>
        <v/>
      </c>
      <c r="EG58" s="61" t="str">
        <f t="shared" si="8"/>
        <v/>
      </c>
      <c r="EH58" s="61" t="str">
        <f t="shared" si="8"/>
        <v/>
      </c>
      <c r="EI58" s="61" t="str">
        <f t="shared" si="8"/>
        <v/>
      </c>
      <c r="EJ58" s="61" t="str">
        <f t="shared" si="8"/>
        <v/>
      </c>
      <c r="EK58" s="61" t="str">
        <f t="shared" si="8"/>
        <v/>
      </c>
      <c r="EL58" s="61" t="str">
        <f t="shared" si="8"/>
        <v/>
      </c>
      <c r="EM58" s="61" t="str">
        <f t="shared" si="8"/>
        <v/>
      </c>
      <c r="EN58" s="61" t="str">
        <f t="shared" si="8"/>
        <v/>
      </c>
      <c r="EO58" s="61" t="str">
        <f t="shared" si="8"/>
        <v/>
      </c>
      <c r="EP58" s="61" t="str">
        <f t="shared" si="8"/>
        <v/>
      </c>
      <c r="EQ58" s="61" t="str">
        <f t="shared" si="8"/>
        <v/>
      </c>
      <c r="ER58" s="61" t="str">
        <f t="shared" si="8"/>
        <v/>
      </c>
      <c r="ES58" s="61" t="str">
        <f t="shared" si="8"/>
        <v/>
      </c>
      <c r="ET58" s="61" t="str">
        <f t="shared" si="8"/>
        <v/>
      </c>
      <c r="EU58" s="61" t="str">
        <f t="shared" si="8"/>
        <v/>
      </c>
      <c r="EV58" s="61" t="str">
        <f t="shared" si="8"/>
        <v/>
      </c>
      <c r="EW58" s="61" t="str">
        <f t="shared" si="8"/>
        <v/>
      </c>
      <c r="EX58" s="61" t="str">
        <f t="shared" si="8"/>
        <v/>
      </c>
      <c r="EY58" s="61" t="str">
        <f t="shared" si="8"/>
        <v/>
      </c>
      <c r="EZ58" s="61" t="str">
        <f t="shared" si="8"/>
        <v/>
      </c>
      <c r="FA58" s="61" t="str">
        <f t="shared" si="8"/>
        <v/>
      </c>
      <c r="FB58" s="61" t="str">
        <f t="shared" si="8"/>
        <v/>
      </c>
      <c r="FC58" s="61" t="str">
        <f t="shared" si="8"/>
        <v/>
      </c>
      <c r="FD58" s="61" t="str">
        <f t="shared" si="8"/>
        <v/>
      </c>
      <c r="FE58" s="61" t="str">
        <f t="shared" si="8"/>
        <v/>
      </c>
      <c r="FF58" s="61" t="str">
        <f t="shared" si="8"/>
        <v/>
      </c>
      <c r="FG58" s="61" t="str">
        <f t="shared" si="8"/>
        <v/>
      </c>
      <c r="FH58" s="61" t="str">
        <f t="shared" si="8"/>
        <v/>
      </c>
      <c r="FI58" s="61" t="str">
        <f t="shared" si="8"/>
        <v/>
      </c>
      <c r="FJ58" s="61" t="str">
        <f t="shared" si="8"/>
        <v/>
      </c>
      <c r="FK58" s="61" t="str">
        <f t="shared" si="8"/>
        <v/>
      </c>
      <c r="FL58" s="61" t="str">
        <f t="shared" si="8"/>
        <v/>
      </c>
      <c r="FM58" s="61" t="str">
        <f t="shared" si="8"/>
        <v/>
      </c>
      <c r="FN58" s="61" t="str">
        <f t="shared" si="8"/>
        <v/>
      </c>
      <c r="FO58" s="61" t="str">
        <f t="shared" si="8"/>
        <v/>
      </c>
      <c r="FP58" s="61" t="str">
        <f t="shared" si="8"/>
        <v/>
      </c>
      <c r="FQ58" s="61" t="str">
        <f t="shared" si="8"/>
        <v/>
      </c>
      <c r="FR58" s="61" t="str">
        <f t="shared" si="8"/>
        <v/>
      </c>
      <c r="FS58" s="61" t="str">
        <f t="shared" si="8"/>
        <v/>
      </c>
      <c r="FT58" s="61" t="str">
        <f t="shared" si="8"/>
        <v/>
      </c>
      <c r="FU58" s="61" t="str">
        <f t="shared" si="8"/>
        <v/>
      </c>
      <c r="FV58" s="61" t="str">
        <f t="shared" si="8"/>
        <v/>
      </c>
      <c r="FW58" s="61" t="str">
        <f t="shared" si="8"/>
        <v/>
      </c>
      <c r="FX58" s="61" t="str">
        <f t="shared" si="8"/>
        <v/>
      </c>
      <c r="FY58" s="61" t="str">
        <f t="shared" si="8"/>
        <v/>
      </c>
      <c r="FZ58" s="61" t="str">
        <f t="shared" si="8"/>
        <v/>
      </c>
      <c r="GA58" s="61" t="str">
        <f t="shared" si="8"/>
        <v/>
      </c>
      <c r="GB58" s="61" t="str">
        <f t="shared" si="8"/>
        <v/>
      </c>
      <c r="GC58" s="61" t="str">
        <f t="shared" si="8"/>
        <v/>
      </c>
      <c r="GD58" s="61" t="str">
        <f t="shared" si="8"/>
        <v/>
      </c>
      <c r="GE58" s="61" t="str">
        <f t="shared" si="8"/>
        <v/>
      </c>
      <c r="GF58" s="61" t="str">
        <f t="shared" si="8"/>
        <v/>
      </c>
      <c r="GG58" s="61" t="str">
        <f t="shared" si="8"/>
        <v/>
      </c>
    </row>
    <row r="59" spans="1:189">
      <c r="A59" s="53"/>
      <c r="B59" s="53"/>
      <c r="C59" s="52"/>
      <c r="D59" s="53"/>
      <c r="E59" s="53"/>
      <c r="F59" s="53"/>
      <c r="G59" s="70"/>
      <c r="H59" s="53"/>
      <c r="I59" s="52"/>
      <c r="J59" s="53"/>
      <c r="AR59" s="61"/>
      <c r="AS59" s="61"/>
      <c r="AT59" s="61"/>
      <c r="AU59" s="61"/>
    </row>
    <row r="60" spans="1:189">
      <c r="A60" s="53"/>
      <c r="B60" s="53"/>
      <c r="C60" s="53"/>
      <c r="D60" s="53"/>
      <c r="E60" s="53"/>
      <c r="F60" s="53"/>
      <c r="G60" s="53"/>
      <c r="H60" s="53"/>
      <c r="I60" s="53"/>
      <c r="J60" s="53"/>
    </row>
    <row r="61" spans="1:189">
      <c r="A61" s="53"/>
      <c r="B61" s="53"/>
      <c r="C61" s="53"/>
      <c r="D61" s="53"/>
      <c r="E61" s="53"/>
      <c r="F61" s="53"/>
      <c r="G61" s="53"/>
      <c r="H61" s="53"/>
      <c r="I61" s="53"/>
      <c r="J61" s="53"/>
    </row>
    <row r="62" spans="1:189">
      <c r="A62" s="53"/>
      <c r="B62" s="70"/>
      <c r="C62" s="70"/>
      <c r="D62" s="70"/>
      <c r="E62" s="70"/>
      <c r="F62" s="70"/>
      <c r="G62" s="70"/>
      <c r="H62" s="70"/>
      <c r="I62" s="70"/>
      <c r="J62" s="70"/>
      <c r="K62" s="30"/>
    </row>
    <row r="63" spans="1:189">
      <c r="A63" s="53"/>
      <c r="B63" s="53"/>
      <c r="C63" s="53"/>
      <c r="D63" s="53"/>
      <c r="E63" s="53"/>
      <c r="F63" s="53"/>
      <c r="G63" s="53"/>
      <c r="H63" s="53"/>
      <c r="I63" s="53"/>
      <c r="J63" s="53"/>
    </row>
    <row r="64" spans="1:189">
      <c r="A64" s="53"/>
      <c r="B64" s="53"/>
      <c r="C64" s="53"/>
      <c r="D64" s="53"/>
      <c r="E64" s="53"/>
      <c r="F64" s="53"/>
      <c r="G64" s="53"/>
      <c r="H64" s="53"/>
      <c r="I64" s="53"/>
      <c r="J64" s="53"/>
    </row>
    <row r="65" spans="1:12">
      <c r="A65" s="53"/>
      <c r="C65" s="42">
        <f>AVERAGE(B58:GG58)</f>
        <v>8.1873456172035401E-5</v>
      </c>
      <c r="D65" s="61"/>
      <c r="E65" s="53"/>
      <c r="F65" s="53"/>
      <c r="G65" s="53"/>
      <c r="H65" s="53"/>
      <c r="I65" s="53"/>
      <c r="J65" s="53"/>
    </row>
    <row r="66" spans="1:12" ht="23.25">
      <c r="A66" s="60" t="s">
        <v>40</v>
      </c>
      <c r="B66" s="53"/>
      <c r="C66" s="53"/>
      <c r="D66" s="53"/>
      <c r="E66" s="53"/>
      <c r="F66" s="53"/>
      <c r="G66" s="71"/>
      <c r="H66" s="72" t="s">
        <v>41</v>
      </c>
      <c r="I66" s="72" t="s">
        <v>42</v>
      </c>
      <c r="J66" s="73"/>
      <c r="K66" s="73"/>
    </row>
    <row r="67" spans="1:12">
      <c r="A67" s="53"/>
      <c r="B67" s="53"/>
      <c r="C67" s="53"/>
      <c r="D67" s="53"/>
      <c r="E67" s="53"/>
      <c r="F67" s="53"/>
      <c r="G67" s="71"/>
      <c r="H67" s="71"/>
      <c r="I67" s="71"/>
      <c r="J67" s="73"/>
      <c r="K67" s="73"/>
    </row>
    <row r="68" spans="1:12">
      <c r="A68" s="53"/>
      <c r="B68" s="53"/>
      <c r="C68" s="53"/>
      <c r="D68" s="53"/>
      <c r="E68" s="53"/>
      <c r="F68" s="53"/>
      <c r="G68" s="74" t="s">
        <v>43</v>
      </c>
      <c r="H68" s="75">
        <f>SKEW(B5:GG5)</f>
        <v>0.20301388006714546</v>
      </c>
      <c r="I68" s="75" t="e">
        <f>SKEW(M64:Q66)</f>
        <v>#DIV/0!</v>
      </c>
      <c r="J68" s="73"/>
      <c r="K68" s="73"/>
    </row>
    <row r="69" spans="1:12">
      <c r="A69" s="53"/>
      <c r="B69" s="53"/>
      <c r="C69" s="53"/>
      <c r="D69" s="53"/>
      <c r="E69" s="53"/>
      <c r="F69" s="53"/>
      <c r="G69" s="74" t="s">
        <v>44</v>
      </c>
      <c r="H69" s="76">
        <f>SQRT(6/H74)</f>
        <v>0.21483446221182986</v>
      </c>
      <c r="I69" s="76" t="e">
        <f>SQRT(6/I74)</f>
        <v>#DIV/0!</v>
      </c>
      <c r="J69" s="73"/>
      <c r="K69" s="73"/>
    </row>
    <row r="70" spans="1:12">
      <c r="A70" s="60" t="s">
        <v>45</v>
      </c>
      <c r="B70" s="70"/>
      <c r="C70" s="42">
        <f>VAR(B5:GG39)</f>
        <v>4.0820706952614751E-9</v>
      </c>
      <c r="D70" s="42"/>
      <c r="E70" s="70"/>
      <c r="F70" s="70"/>
      <c r="G70" s="74" t="s">
        <v>46</v>
      </c>
      <c r="H70" s="77" t="str">
        <f>IF(H68&gt;2*H69,"non-normal","normal")</f>
        <v>normal</v>
      </c>
      <c r="I70" s="76" t="e">
        <f>IF(I68&gt;2*I69,"non-normal","normal")</f>
        <v>#DIV/0!</v>
      </c>
      <c r="J70" s="73"/>
      <c r="K70" s="73"/>
    </row>
    <row r="71" spans="1:12">
      <c r="A71" s="53"/>
      <c r="B71" s="53"/>
      <c r="C71" s="53"/>
      <c r="D71" s="53"/>
      <c r="E71" s="53"/>
      <c r="F71" s="53"/>
      <c r="G71" s="74" t="s">
        <v>47</v>
      </c>
      <c r="H71" s="75">
        <f>KURT(B5:GG5)</f>
        <v>-0.88645592833337661</v>
      </c>
      <c r="I71" s="75" t="e">
        <f>KURT(M64:Q66)</f>
        <v>#DIV/0!</v>
      </c>
      <c r="J71" s="73"/>
      <c r="K71" s="73"/>
    </row>
    <row r="72" spans="1:12">
      <c r="A72" s="53"/>
      <c r="B72" s="53"/>
      <c r="C72" s="53"/>
      <c r="D72" s="53"/>
      <c r="E72" s="53"/>
      <c r="F72" s="53"/>
      <c r="G72" s="74" t="s">
        <v>48</v>
      </c>
      <c r="H72" s="76">
        <f>SQRT(24/H74)</f>
        <v>0.42966892442365973</v>
      </c>
      <c r="I72" s="76" t="e">
        <f>SQRT(24/I74)</f>
        <v>#DIV/0!</v>
      </c>
      <c r="J72" s="73"/>
      <c r="K72" s="73"/>
    </row>
    <row r="73" spans="1:12">
      <c r="A73" s="53"/>
      <c r="B73" s="53"/>
      <c r="C73" s="53"/>
      <c r="D73" s="53"/>
      <c r="E73" s="53"/>
      <c r="F73" s="53"/>
      <c r="G73" s="74" t="s">
        <v>49</v>
      </c>
      <c r="H73" s="77" t="str">
        <f>IF(H71&gt;2*H72,"non-normal","normal")</f>
        <v>normal</v>
      </c>
      <c r="I73" s="76" t="e">
        <f>IF(I71&gt;2*I72,"non-normal","normal")</f>
        <v>#DIV/0!</v>
      </c>
      <c r="J73" s="73"/>
      <c r="K73" s="73"/>
    </row>
    <row r="74" spans="1:12">
      <c r="A74" s="53"/>
      <c r="B74" s="53"/>
      <c r="C74" s="53"/>
      <c r="D74" s="53"/>
      <c r="E74" s="53"/>
      <c r="F74" s="53"/>
      <c r="G74" s="74" t="s">
        <v>50</v>
      </c>
      <c r="H74" s="78">
        <f>COUNT(B5:GG5)</f>
        <v>130</v>
      </c>
      <c r="I74" s="78">
        <f>COUNT(M64:Q66)</f>
        <v>0</v>
      </c>
      <c r="J74" s="79" t="s">
        <v>51</v>
      </c>
      <c r="K74" s="80" t="s">
        <v>52</v>
      </c>
      <c r="L74" s="53"/>
    </row>
    <row r="75" spans="1:12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</row>
    <row r="76" spans="1:12">
      <c r="A76" s="53" t="s">
        <v>53</v>
      </c>
      <c r="C76" s="53">
        <v>1</v>
      </c>
      <c r="D76" s="53"/>
      <c r="E76" s="53"/>
      <c r="F76" s="53"/>
      <c r="G76" s="53"/>
      <c r="H76" s="53"/>
      <c r="I76" s="53"/>
      <c r="J76" s="53"/>
      <c r="K76" s="53"/>
      <c r="L76" s="53"/>
    </row>
    <row r="77" spans="1:12">
      <c r="A77" s="53"/>
      <c r="C77" s="53"/>
      <c r="D77" s="53"/>
      <c r="E77" s="53"/>
      <c r="F77" s="53"/>
      <c r="G77" s="53"/>
      <c r="H77" s="53"/>
      <c r="I77" s="53"/>
      <c r="J77" s="53"/>
      <c r="K77" s="53"/>
      <c r="L77" s="53"/>
    </row>
    <row r="78" spans="1:12">
      <c r="A78" s="53"/>
      <c r="C78" s="53"/>
      <c r="D78" s="53"/>
      <c r="E78" s="53"/>
      <c r="F78" s="53"/>
      <c r="G78" s="53"/>
      <c r="H78" s="53"/>
      <c r="I78" s="53"/>
      <c r="J78" s="53"/>
      <c r="K78" s="53"/>
      <c r="L78" s="53"/>
    </row>
    <row r="79" spans="1:12">
      <c r="A79" s="53" t="s">
        <v>54</v>
      </c>
      <c r="C79" s="81">
        <f>1/C43+1/C76</f>
        <v>1.0076923076923077</v>
      </c>
      <c r="D79" s="81"/>
      <c r="E79" s="81"/>
      <c r="F79" s="81"/>
      <c r="G79" s="81"/>
      <c r="H79" s="81"/>
      <c r="I79" s="81"/>
      <c r="J79" s="81"/>
      <c r="K79" s="81"/>
      <c r="L79" s="53"/>
    </row>
    <row r="80" spans="1:12">
      <c r="A80" s="53"/>
      <c r="C80" s="81"/>
      <c r="D80" s="81"/>
      <c r="E80" s="81"/>
      <c r="F80" s="81"/>
      <c r="G80" s="81"/>
      <c r="H80" s="81"/>
      <c r="I80" s="81"/>
      <c r="J80" s="81"/>
      <c r="K80" s="81"/>
      <c r="L80" s="53"/>
    </row>
    <row r="81" spans="1:12">
      <c r="A81" s="53"/>
      <c r="C81" s="81"/>
      <c r="D81" s="81"/>
      <c r="E81" s="81"/>
      <c r="F81" s="81"/>
      <c r="G81" s="81"/>
      <c r="H81" s="81"/>
      <c r="I81" s="81"/>
      <c r="J81" s="81"/>
      <c r="K81" s="81"/>
      <c r="L81" s="53"/>
    </row>
    <row r="82" spans="1:12">
      <c r="A82" s="53"/>
      <c r="C82" s="81"/>
      <c r="D82" s="81"/>
      <c r="E82" s="81"/>
      <c r="F82" s="81"/>
      <c r="G82" s="81"/>
      <c r="H82" s="81"/>
      <c r="I82" s="81"/>
      <c r="J82" s="81"/>
      <c r="K82" s="81"/>
      <c r="L82" s="53"/>
    </row>
    <row r="83" spans="1:12">
      <c r="A83" s="53" t="s">
        <v>55</v>
      </c>
      <c r="C83" s="42">
        <f>C70*C79</f>
        <v>4.1134712390711787E-9</v>
      </c>
      <c r="D83" s="42"/>
      <c r="E83" s="81"/>
      <c r="F83" s="81"/>
      <c r="G83" s="81"/>
      <c r="H83" s="81"/>
      <c r="I83" s="81"/>
      <c r="J83" s="81"/>
      <c r="K83" s="81"/>
      <c r="L83" s="53"/>
    </row>
    <row r="84" spans="1:12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</row>
    <row r="85" spans="1:12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</row>
    <row r="86" spans="1:12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</row>
    <row r="87" spans="1:12">
      <c r="A87" s="53"/>
      <c r="B87" s="53"/>
      <c r="C87" s="53"/>
      <c r="D87" s="53"/>
      <c r="E87" s="53"/>
      <c r="F87" s="53"/>
      <c r="G87" s="53"/>
      <c r="H87" s="53"/>
      <c r="I87" s="53"/>
      <c r="J87" s="53"/>
    </row>
    <row r="88" spans="1:12">
      <c r="A88" s="53"/>
      <c r="B88" s="53"/>
      <c r="C88" s="53"/>
      <c r="D88" s="53"/>
      <c r="E88" s="53"/>
      <c r="F88" s="53"/>
      <c r="G88" s="53"/>
      <c r="H88" s="53"/>
      <c r="I88" s="53"/>
      <c r="J88" s="53"/>
    </row>
    <row r="89" spans="1:12">
      <c r="A89" s="60" t="s">
        <v>56</v>
      </c>
      <c r="B89" s="53"/>
      <c r="C89" s="42">
        <f>SQRT(C83)</f>
        <v>6.4136348813065275E-5</v>
      </c>
      <c r="D89" s="53"/>
      <c r="E89" s="53"/>
      <c r="F89" s="53"/>
      <c r="G89" s="53"/>
      <c r="H89" s="53"/>
      <c r="I89" s="53"/>
      <c r="J89" s="53"/>
    </row>
    <row r="90" spans="1:12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</row>
    <row r="91" spans="1:12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</row>
    <row r="92" spans="1:12">
      <c r="A92" s="60" t="s">
        <v>57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</row>
    <row r="93" spans="1:12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</row>
    <row r="94" spans="1:12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</row>
    <row r="95" spans="1:12" ht="45">
      <c r="A95" s="53" t="s">
        <v>58</v>
      </c>
      <c r="B95" s="82" t="s">
        <v>59</v>
      </c>
      <c r="C95" s="83">
        <f>TINV(2*0.01,C51)</f>
        <v>2.3465630159408493</v>
      </c>
      <c r="D95" s="84"/>
      <c r="E95" s="53" t="s">
        <v>60</v>
      </c>
      <c r="F95" s="53"/>
      <c r="G95" s="53"/>
      <c r="I95" s="53"/>
      <c r="J95" s="53"/>
      <c r="K95" s="85"/>
      <c r="L95" s="53"/>
    </row>
    <row r="96" spans="1:12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</row>
    <row r="97" spans="1:12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</row>
    <row r="98" spans="1:12">
      <c r="A98" s="266" t="s">
        <v>61</v>
      </c>
      <c r="B98" s="266"/>
      <c r="C98" s="42">
        <f>C65+C95*C89</f>
        <v>2.3237344027425615E-4</v>
      </c>
      <c r="D98" s="53" t="str">
        <f>IFERROR(IF(FIND("MM",A$1,1)&gt;0,"lb/MMBtu","lb/MW"),"lb/MW")</f>
        <v>lb/MMBtu</v>
      </c>
      <c r="E98" s="240"/>
      <c r="F98" s="95"/>
      <c r="G98" s="95"/>
      <c r="H98" s="95"/>
      <c r="I98" s="53"/>
      <c r="J98" s="53"/>
      <c r="K98" s="53"/>
      <c r="L98" s="53"/>
    </row>
    <row r="99" spans="1:12">
      <c r="A99" s="266"/>
      <c r="B99" s="266"/>
      <c r="C99" s="266"/>
      <c r="D99" s="266"/>
      <c r="E99" s="95"/>
      <c r="F99" s="95"/>
      <c r="G99" s="95"/>
      <c r="H99" s="95"/>
      <c r="I99" s="53"/>
      <c r="J99" s="53"/>
      <c r="K99" s="53"/>
      <c r="L99" s="53"/>
    </row>
    <row r="100" spans="1:12">
      <c r="A100" s="266"/>
      <c r="B100" s="266"/>
      <c r="C100" s="266"/>
      <c r="D100" s="266"/>
      <c r="E100" s="95"/>
      <c r="F100" s="95"/>
      <c r="G100" s="95"/>
      <c r="H100" s="95"/>
      <c r="I100" s="53"/>
      <c r="J100" s="53"/>
    </row>
    <row r="101" spans="1:12">
      <c r="A101" s="266"/>
      <c r="B101" s="266"/>
      <c r="C101" s="266"/>
      <c r="D101" s="266"/>
      <c r="E101" s="53"/>
      <c r="F101" s="53"/>
      <c r="G101" s="53"/>
      <c r="H101" s="53"/>
      <c r="I101" s="53"/>
      <c r="J101" s="53"/>
    </row>
    <row r="102" spans="1:12">
      <c r="A102" s="53" t="s">
        <v>234</v>
      </c>
      <c r="B102" s="86" t="s">
        <v>760</v>
      </c>
      <c r="C102" s="42">
        <f>IFERROR(IF(FIND("MM",B1,1)&gt;0,VLOOKUP(A102,'[1]Summary_Pet Coke'!$A$70:$F$88,6,FALSE),VLOOKUP(A102,'[1]Summary_Pet Coke'!$A$70:$G$88,7,FALSE)),VLOOKUP(A102,'[1]Summary_Pet Coke'!$A$70:$G$88,7,FALSE))</f>
        <v>4.0000000000000002E-4</v>
      </c>
      <c r="D102" s="53" t="str">
        <f>IFERROR(IF(FIND("MM",A$1,1)&gt;0,"lb/MMBtu","lb/MW"),"lb/MW")</f>
        <v>lb/MMBtu</v>
      </c>
      <c r="E102" s="53"/>
      <c r="F102" s="53"/>
      <c r="G102" s="53"/>
      <c r="H102" s="53"/>
      <c r="I102" s="53"/>
      <c r="J102" s="53"/>
    </row>
    <row r="103" spans="1:12">
      <c r="A103" s="53"/>
      <c r="B103" s="53"/>
      <c r="C103" s="53"/>
      <c r="D103" s="53"/>
      <c r="E103" s="53"/>
      <c r="F103" s="53"/>
      <c r="G103" s="53"/>
      <c r="H103" s="53"/>
      <c r="I103" s="53"/>
      <c r="J103" s="53"/>
    </row>
    <row r="104" spans="1:12">
      <c r="A104" s="53"/>
      <c r="B104" s="53" t="s">
        <v>776</v>
      </c>
      <c r="C104" s="42">
        <f>IFERROR(IF(FIND("MM",B1,1)&gt;0,IF(C98&lt;C102,C102*1,C98*1),IF(C98&lt;C102,C102*1,C98*1)),IF(C98&lt;C102,C102*1,C98*1))</f>
        <v>4.0000000000000002E-4</v>
      </c>
      <c r="D104" s="53" t="str">
        <f>IFERROR(IF(FIND("MM",A$1,1)&gt;0,"lb/MMBtu","lb/MW"),"lb/MW")</f>
        <v>lb/MMBtu</v>
      </c>
      <c r="E104" s="53"/>
      <c r="F104" s="53"/>
      <c r="G104" s="53"/>
      <c r="H104" s="53"/>
      <c r="I104" s="53"/>
      <c r="J104" s="53"/>
    </row>
    <row r="105" spans="1:12">
      <c r="A105" s="53"/>
      <c r="B105" s="87"/>
      <c r="C105" s="53"/>
      <c r="D105" s="53"/>
      <c r="E105" s="53"/>
      <c r="F105" s="53"/>
      <c r="G105" s="53"/>
      <c r="H105" s="53"/>
      <c r="I105" s="53"/>
      <c r="J105" s="53"/>
    </row>
    <row r="106" spans="1:12">
      <c r="A106" s="88" t="s">
        <v>62</v>
      </c>
      <c r="B106" s="53"/>
      <c r="C106" s="53"/>
      <c r="D106" s="53"/>
      <c r="E106" s="53"/>
      <c r="F106" s="53"/>
      <c r="G106" s="53"/>
      <c r="H106" s="53"/>
      <c r="I106" s="53"/>
      <c r="J106" s="53"/>
    </row>
    <row r="107" spans="1:12">
      <c r="A107" s="53"/>
      <c r="B107" s="53"/>
      <c r="C107" s="53"/>
      <c r="D107" s="53"/>
      <c r="E107" s="53"/>
      <c r="F107" s="53"/>
      <c r="G107" s="53"/>
      <c r="H107" s="53"/>
      <c r="I107" s="53"/>
      <c r="J107" s="53"/>
    </row>
    <row r="108" spans="1:12">
      <c r="A108" s="53">
        <f>PERCENTILE($B$5:$GG$5,0.25)</f>
        <v>5.0025000000000003E-5</v>
      </c>
      <c r="B108" s="53" t="s">
        <v>63</v>
      </c>
      <c r="C108" s="53"/>
      <c r="D108" s="53"/>
      <c r="E108" s="53"/>
      <c r="F108" s="53"/>
      <c r="G108" s="53"/>
      <c r="H108" s="53"/>
      <c r="I108" s="53"/>
      <c r="J108" s="53"/>
    </row>
    <row r="109" spans="1:12">
      <c r="A109" s="53">
        <f>PERCENTILE($B$5:$GG$5,0.75)</f>
        <v>1.1798824487483782E-4</v>
      </c>
      <c r="B109" s="53" t="s">
        <v>64</v>
      </c>
      <c r="C109" s="53"/>
      <c r="D109" s="53"/>
      <c r="E109" s="53"/>
      <c r="F109" s="53"/>
      <c r="G109" s="53"/>
      <c r="H109" s="53"/>
      <c r="I109" s="53"/>
      <c r="J109" s="53"/>
    </row>
    <row r="110" spans="1:12">
      <c r="A110" s="53">
        <f>A109-A108</f>
        <v>6.7963244874837814E-5</v>
      </c>
      <c r="B110" s="53" t="s">
        <v>65</v>
      </c>
      <c r="C110" s="53"/>
      <c r="D110" s="53"/>
      <c r="E110" s="53"/>
      <c r="F110" s="53"/>
      <c r="G110" s="53"/>
      <c r="H110" s="53"/>
      <c r="I110" s="53"/>
      <c r="J110" s="53"/>
    </row>
    <row r="111" spans="1:12">
      <c r="A111" s="53"/>
      <c r="B111" s="53"/>
      <c r="C111" s="53"/>
      <c r="D111" s="53"/>
      <c r="E111" s="53"/>
      <c r="F111" s="53"/>
      <c r="G111" s="53"/>
      <c r="H111" s="53"/>
      <c r="I111" s="53"/>
      <c r="J111" s="53"/>
    </row>
    <row r="112" spans="1:12">
      <c r="A112" s="53"/>
      <c r="B112" s="53"/>
      <c r="C112" s="53"/>
      <c r="D112" s="53"/>
      <c r="E112" s="53"/>
      <c r="F112" s="53"/>
      <c r="G112" s="53"/>
      <c r="H112" s="53"/>
      <c r="I112" s="53"/>
      <c r="J112" s="53"/>
    </row>
    <row r="113" spans="1:189">
      <c r="A113" s="53" t="s">
        <v>66</v>
      </c>
      <c r="B113" s="53" t="str">
        <f>IF(COUNT(B5:B39)&gt;1,IF(MAX(B5:B39)&gt;100*MIN(B5:B39),"Gross Outlier",""),"")</f>
        <v/>
      </c>
      <c r="C113" s="53" t="str">
        <f t="shared" ref="C113:BN113" si="9">IF(COUNT(C5:C39)&gt;1,IF(MAX(C5:C39)&gt;100*MIN(C5:C39),"Gross Outlier",""),"")</f>
        <v/>
      </c>
      <c r="D113" s="53" t="str">
        <f t="shared" si="9"/>
        <v/>
      </c>
      <c r="E113" s="53" t="str">
        <f t="shared" si="9"/>
        <v/>
      </c>
      <c r="F113" s="53" t="str">
        <f t="shared" si="9"/>
        <v/>
      </c>
      <c r="G113" s="53" t="str">
        <f t="shared" si="9"/>
        <v/>
      </c>
      <c r="H113" s="53" t="str">
        <f t="shared" si="9"/>
        <v/>
      </c>
      <c r="I113" s="53" t="str">
        <f t="shared" si="9"/>
        <v/>
      </c>
      <c r="J113" s="53" t="str">
        <f t="shared" si="9"/>
        <v/>
      </c>
      <c r="K113" s="53" t="str">
        <f t="shared" si="9"/>
        <v/>
      </c>
      <c r="L113" s="53" t="str">
        <f t="shared" si="9"/>
        <v/>
      </c>
      <c r="M113" s="53" t="str">
        <f t="shared" si="9"/>
        <v/>
      </c>
      <c r="N113" s="53" t="str">
        <f t="shared" si="9"/>
        <v/>
      </c>
      <c r="O113" s="53" t="str">
        <f t="shared" si="9"/>
        <v/>
      </c>
      <c r="P113" s="53" t="str">
        <f t="shared" si="9"/>
        <v/>
      </c>
      <c r="Q113" s="53" t="str">
        <f t="shared" si="9"/>
        <v/>
      </c>
      <c r="R113" s="53" t="str">
        <f t="shared" si="9"/>
        <v/>
      </c>
      <c r="S113" s="53" t="str">
        <f t="shared" si="9"/>
        <v/>
      </c>
      <c r="T113" s="53" t="str">
        <f t="shared" si="9"/>
        <v/>
      </c>
      <c r="U113" s="53" t="str">
        <f t="shared" si="9"/>
        <v/>
      </c>
      <c r="V113" s="53" t="str">
        <f t="shared" si="9"/>
        <v/>
      </c>
      <c r="W113" s="53" t="str">
        <f t="shared" si="9"/>
        <v/>
      </c>
      <c r="X113" s="53" t="str">
        <f t="shared" si="9"/>
        <v/>
      </c>
      <c r="Y113" s="53" t="str">
        <f t="shared" si="9"/>
        <v/>
      </c>
      <c r="Z113" s="53" t="str">
        <f t="shared" si="9"/>
        <v/>
      </c>
      <c r="AA113" s="53" t="str">
        <f t="shared" si="9"/>
        <v/>
      </c>
      <c r="AB113" s="53" t="str">
        <f t="shared" si="9"/>
        <v/>
      </c>
      <c r="AC113" s="53" t="str">
        <f t="shared" si="9"/>
        <v/>
      </c>
      <c r="AD113" s="53" t="str">
        <f t="shared" si="9"/>
        <v/>
      </c>
      <c r="AE113" s="53" t="str">
        <f t="shared" si="9"/>
        <v/>
      </c>
      <c r="AF113" s="53" t="str">
        <f t="shared" si="9"/>
        <v/>
      </c>
      <c r="AG113" s="53" t="str">
        <f t="shared" si="9"/>
        <v/>
      </c>
      <c r="AH113" s="53" t="str">
        <f t="shared" si="9"/>
        <v/>
      </c>
      <c r="AI113" s="53" t="str">
        <f t="shared" si="9"/>
        <v/>
      </c>
      <c r="AJ113" s="53" t="str">
        <f t="shared" si="9"/>
        <v/>
      </c>
      <c r="AK113" s="53" t="str">
        <f t="shared" si="9"/>
        <v/>
      </c>
      <c r="AL113" s="53" t="str">
        <f t="shared" si="9"/>
        <v/>
      </c>
      <c r="AM113" s="53" t="str">
        <f t="shared" si="9"/>
        <v/>
      </c>
      <c r="AN113" s="53" t="str">
        <f t="shared" si="9"/>
        <v/>
      </c>
      <c r="AO113" s="53" t="str">
        <f t="shared" si="9"/>
        <v/>
      </c>
      <c r="AP113" s="53" t="str">
        <f t="shared" si="9"/>
        <v/>
      </c>
      <c r="AQ113" s="53" t="str">
        <f t="shared" si="9"/>
        <v/>
      </c>
      <c r="AR113" s="53" t="str">
        <f t="shared" si="9"/>
        <v/>
      </c>
      <c r="AS113" s="53" t="str">
        <f t="shared" si="9"/>
        <v/>
      </c>
      <c r="AT113" s="53" t="str">
        <f t="shared" si="9"/>
        <v/>
      </c>
      <c r="AU113" s="53" t="str">
        <f t="shared" si="9"/>
        <v/>
      </c>
      <c r="AV113" s="53" t="str">
        <f t="shared" si="9"/>
        <v/>
      </c>
      <c r="AW113" s="53" t="str">
        <f t="shared" si="9"/>
        <v/>
      </c>
      <c r="AX113" s="53" t="str">
        <f t="shared" si="9"/>
        <v/>
      </c>
      <c r="AY113" s="53" t="str">
        <f t="shared" si="9"/>
        <v/>
      </c>
      <c r="AZ113" s="53" t="str">
        <f t="shared" si="9"/>
        <v/>
      </c>
      <c r="BA113" s="53" t="str">
        <f t="shared" si="9"/>
        <v/>
      </c>
      <c r="BB113" s="53" t="str">
        <f t="shared" si="9"/>
        <v/>
      </c>
      <c r="BC113" s="53" t="str">
        <f t="shared" si="9"/>
        <v/>
      </c>
      <c r="BD113" s="53" t="str">
        <f t="shared" si="9"/>
        <v/>
      </c>
      <c r="BE113" s="53" t="str">
        <f t="shared" si="9"/>
        <v/>
      </c>
      <c r="BF113" s="53" t="str">
        <f t="shared" si="9"/>
        <v/>
      </c>
      <c r="BG113" s="53" t="str">
        <f t="shared" si="9"/>
        <v/>
      </c>
      <c r="BH113" s="53" t="str">
        <f t="shared" si="9"/>
        <v/>
      </c>
      <c r="BI113" s="53" t="str">
        <f t="shared" si="9"/>
        <v/>
      </c>
      <c r="BJ113" s="53" t="str">
        <f t="shared" si="9"/>
        <v/>
      </c>
      <c r="BK113" s="53" t="str">
        <f t="shared" si="9"/>
        <v/>
      </c>
      <c r="BL113" s="53" t="str">
        <f t="shared" si="9"/>
        <v/>
      </c>
      <c r="BM113" s="53" t="str">
        <f t="shared" si="9"/>
        <v/>
      </c>
      <c r="BN113" s="53" t="str">
        <f t="shared" si="9"/>
        <v/>
      </c>
      <c r="BO113" s="53" t="str">
        <f t="shared" ref="BO113:DZ113" si="10">IF(COUNT(BO5:BO39)&gt;1,IF(MAX(BO5:BO39)&gt;100*MIN(BO5:BO39),"Gross Outlier",""),"")</f>
        <v/>
      </c>
      <c r="BP113" s="53" t="str">
        <f t="shared" si="10"/>
        <v/>
      </c>
      <c r="BQ113" s="53" t="str">
        <f t="shared" si="10"/>
        <v/>
      </c>
      <c r="BR113" s="53" t="str">
        <f t="shared" si="10"/>
        <v/>
      </c>
      <c r="BS113" s="53" t="str">
        <f t="shared" si="10"/>
        <v/>
      </c>
      <c r="BT113" s="53" t="str">
        <f t="shared" si="10"/>
        <v/>
      </c>
      <c r="BU113" s="53" t="str">
        <f t="shared" si="10"/>
        <v/>
      </c>
      <c r="BV113" s="53" t="str">
        <f t="shared" si="10"/>
        <v/>
      </c>
      <c r="BW113" s="53" t="str">
        <f t="shared" si="10"/>
        <v/>
      </c>
      <c r="BX113" s="53" t="str">
        <f t="shared" si="10"/>
        <v/>
      </c>
      <c r="BY113" s="53" t="str">
        <f t="shared" si="10"/>
        <v/>
      </c>
      <c r="BZ113" s="53" t="str">
        <f t="shared" si="10"/>
        <v/>
      </c>
      <c r="CA113" s="53" t="str">
        <f t="shared" si="10"/>
        <v/>
      </c>
      <c r="CB113" s="53" t="str">
        <f t="shared" si="10"/>
        <v/>
      </c>
      <c r="CC113" s="53" t="str">
        <f t="shared" si="10"/>
        <v/>
      </c>
      <c r="CD113" s="53" t="str">
        <f t="shared" si="10"/>
        <v/>
      </c>
      <c r="CE113" s="53" t="str">
        <f t="shared" si="10"/>
        <v/>
      </c>
      <c r="CF113" s="53" t="str">
        <f t="shared" si="10"/>
        <v/>
      </c>
      <c r="CG113" s="53" t="str">
        <f t="shared" si="10"/>
        <v/>
      </c>
      <c r="CH113" s="53" t="str">
        <f t="shared" si="10"/>
        <v/>
      </c>
      <c r="CI113" s="53" t="str">
        <f t="shared" si="10"/>
        <v/>
      </c>
      <c r="CJ113" s="53" t="str">
        <f t="shared" si="10"/>
        <v/>
      </c>
      <c r="CK113" s="53" t="str">
        <f t="shared" si="10"/>
        <v/>
      </c>
      <c r="CL113" s="53" t="str">
        <f t="shared" si="10"/>
        <v/>
      </c>
      <c r="CM113" s="53" t="str">
        <f t="shared" si="10"/>
        <v/>
      </c>
      <c r="CN113" s="53" t="str">
        <f t="shared" si="10"/>
        <v/>
      </c>
      <c r="CO113" s="53" t="str">
        <f t="shared" si="10"/>
        <v/>
      </c>
      <c r="CP113" s="53" t="str">
        <f t="shared" si="10"/>
        <v/>
      </c>
      <c r="CQ113" s="53" t="str">
        <f t="shared" si="10"/>
        <v/>
      </c>
      <c r="CR113" s="53" t="str">
        <f t="shared" si="10"/>
        <v/>
      </c>
      <c r="CS113" s="53" t="str">
        <f t="shared" si="10"/>
        <v/>
      </c>
      <c r="CT113" s="53" t="str">
        <f t="shared" si="10"/>
        <v/>
      </c>
      <c r="CU113" s="53" t="str">
        <f t="shared" si="10"/>
        <v/>
      </c>
      <c r="CV113" s="53" t="str">
        <f t="shared" si="10"/>
        <v/>
      </c>
      <c r="CW113" s="53" t="str">
        <f t="shared" si="10"/>
        <v/>
      </c>
      <c r="CX113" s="53" t="str">
        <f t="shared" si="10"/>
        <v/>
      </c>
      <c r="CY113" s="53" t="str">
        <f t="shared" si="10"/>
        <v/>
      </c>
      <c r="CZ113" s="53" t="str">
        <f t="shared" si="10"/>
        <v/>
      </c>
      <c r="DA113" s="53" t="str">
        <f t="shared" si="10"/>
        <v/>
      </c>
      <c r="DB113" s="53" t="str">
        <f t="shared" si="10"/>
        <v/>
      </c>
      <c r="DC113" s="53" t="str">
        <f t="shared" si="10"/>
        <v/>
      </c>
      <c r="DD113" s="53" t="str">
        <f t="shared" si="10"/>
        <v/>
      </c>
      <c r="DE113" s="53" t="str">
        <f t="shared" si="10"/>
        <v/>
      </c>
      <c r="DF113" s="53" t="str">
        <f t="shared" si="10"/>
        <v/>
      </c>
      <c r="DG113" s="53" t="str">
        <f t="shared" si="10"/>
        <v/>
      </c>
      <c r="DH113" s="53" t="str">
        <f t="shared" si="10"/>
        <v/>
      </c>
      <c r="DI113" s="53" t="str">
        <f t="shared" si="10"/>
        <v/>
      </c>
      <c r="DJ113" s="53" t="str">
        <f t="shared" si="10"/>
        <v/>
      </c>
      <c r="DK113" s="53" t="str">
        <f t="shared" si="10"/>
        <v/>
      </c>
      <c r="DL113" s="53" t="str">
        <f t="shared" si="10"/>
        <v/>
      </c>
      <c r="DM113" s="53" t="str">
        <f t="shared" si="10"/>
        <v/>
      </c>
      <c r="DN113" s="53" t="str">
        <f t="shared" si="10"/>
        <v/>
      </c>
      <c r="DO113" s="53" t="str">
        <f t="shared" si="10"/>
        <v/>
      </c>
      <c r="DP113" s="53" t="str">
        <f t="shared" si="10"/>
        <v/>
      </c>
      <c r="DQ113" s="53" t="str">
        <f t="shared" si="10"/>
        <v/>
      </c>
      <c r="DR113" s="53" t="str">
        <f t="shared" si="10"/>
        <v/>
      </c>
      <c r="DS113" s="53" t="str">
        <f t="shared" si="10"/>
        <v/>
      </c>
      <c r="DT113" s="53" t="str">
        <f t="shared" si="10"/>
        <v/>
      </c>
      <c r="DU113" s="53" t="str">
        <f t="shared" si="10"/>
        <v/>
      </c>
      <c r="DV113" s="53" t="str">
        <f t="shared" si="10"/>
        <v/>
      </c>
      <c r="DW113" s="53" t="str">
        <f t="shared" si="10"/>
        <v/>
      </c>
      <c r="DX113" s="53" t="str">
        <f t="shared" si="10"/>
        <v/>
      </c>
      <c r="DY113" s="53" t="str">
        <f t="shared" si="10"/>
        <v/>
      </c>
      <c r="DZ113" s="53" t="str">
        <f t="shared" si="10"/>
        <v/>
      </c>
      <c r="EA113" s="53" t="str">
        <f t="shared" ref="EA113:GG113" si="11">IF(COUNT(EA5:EA39)&gt;1,IF(MAX(EA5:EA39)&gt;100*MIN(EA5:EA39),"Gross Outlier",""),"")</f>
        <v/>
      </c>
      <c r="EB113" s="53" t="str">
        <f t="shared" si="11"/>
        <v/>
      </c>
      <c r="EC113" s="53" t="str">
        <f t="shared" si="11"/>
        <v/>
      </c>
      <c r="ED113" s="53" t="str">
        <f t="shared" si="11"/>
        <v/>
      </c>
      <c r="EE113" s="53" t="str">
        <f t="shared" si="11"/>
        <v/>
      </c>
      <c r="EF113" s="53" t="str">
        <f t="shared" si="11"/>
        <v/>
      </c>
      <c r="EG113" s="53" t="str">
        <f t="shared" si="11"/>
        <v/>
      </c>
      <c r="EH113" s="53" t="str">
        <f t="shared" si="11"/>
        <v/>
      </c>
      <c r="EI113" s="53" t="str">
        <f t="shared" si="11"/>
        <v/>
      </c>
      <c r="EJ113" s="53" t="str">
        <f t="shared" si="11"/>
        <v/>
      </c>
      <c r="EK113" s="53" t="str">
        <f t="shared" si="11"/>
        <v/>
      </c>
      <c r="EL113" s="53" t="str">
        <f t="shared" si="11"/>
        <v/>
      </c>
      <c r="EM113" s="53" t="str">
        <f t="shared" si="11"/>
        <v/>
      </c>
      <c r="EN113" s="53" t="str">
        <f t="shared" si="11"/>
        <v/>
      </c>
      <c r="EO113" s="53" t="str">
        <f t="shared" si="11"/>
        <v/>
      </c>
      <c r="EP113" s="53" t="str">
        <f t="shared" si="11"/>
        <v/>
      </c>
      <c r="EQ113" s="53" t="str">
        <f t="shared" si="11"/>
        <v/>
      </c>
      <c r="ER113" s="53" t="str">
        <f t="shared" si="11"/>
        <v/>
      </c>
      <c r="ES113" s="53" t="str">
        <f t="shared" si="11"/>
        <v/>
      </c>
      <c r="ET113" s="53" t="str">
        <f t="shared" si="11"/>
        <v/>
      </c>
      <c r="EU113" s="53" t="str">
        <f t="shared" si="11"/>
        <v/>
      </c>
      <c r="EV113" s="53" t="str">
        <f t="shared" si="11"/>
        <v/>
      </c>
      <c r="EW113" s="53" t="str">
        <f t="shared" si="11"/>
        <v/>
      </c>
      <c r="EX113" s="53" t="str">
        <f t="shared" si="11"/>
        <v/>
      </c>
      <c r="EY113" s="53" t="str">
        <f t="shared" si="11"/>
        <v/>
      </c>
      <c r="EZ113" s="53" t="str">
        <f t="shared" si="11"/>
        <v/>
      </c>
      <c r="FA113" s="53" t="str">
        <f t="shared" si="11"/>
        <v/>
      </c>
      <c r="FB113" s="53" t="str">
        <f t="shared" si="11"/>
        <v/>
      </c>
      <c r="FC113" s="53" t="str">
        <f t="shared" si="11"/>
        <v/>
      </c>
      <c r="FD113" s="53" t="str">
        <f t="shared" si="11"/>
        <v/>
      </c>
      <c r="FE113" s="53" t="str">
        <f t="shared" si="11"/>
        <v/>
      </c>
      <c r="FF113" s="53" t="str">
        <f t="shared" si="11"/>
        <v/>
      </c>
      <c r="FG113" s="53" t="str">
        <f t="shared" si="11"/>
        <v/>
      </c>
      <c r="FH113" s="53" t="str">
        <f t="shared" si="11"/>
        <v/>
      </c>
      <c r="FI113" s="53" t="str">
        <f t="shared" si="11"/>
        <v/>
      </c>
      <c r="FJ113" s="53" t="str">
        <f t="shared" si="11"/>
        <v/>
      </c>
      <c r="FK113" s="53" t="str">
        <f t="shared" si="11"/>
        <v/>
      </c>
      <c r="FL113" s="53" t="str">
        <f t="shared" si="11"/>
        <v/>
      </c>
      <c r="FM113" s="53" t="str">
        <f t="shared" si="11"/>
        <v/>
      </c>
      <c r="FN113" s="53" t="str">
        <f t="shared" si="11"/>
        <v/>
      </c>
      <c r="FO113" s="53" t="str">
        <f t="shared" si="11"/>
        <v/>
      </c>
      <c r="FP113" s="53" t="str">
        <f t="shared" si="11"/>
        <v/>
      </c>
      <c r="FQ113" s="53" t="str">
        <f t="shared" si="11"/>
        <v/>
      </c>
      <c r="FR113" s="53" t="str">
        <f t="shared" si="11"/>
        <v/>
      </c>
      <c r="FS113" s="53" t="str">
        <f t="shared" si="11"/>
        <v/>
      </c>
      <c r="FT113" s="53" t="str">
        <f t="shared" si="11"/>
        <v/>
      </c>
      <c r="FU113" s="53" t="str">
        <f t="shared" si="11"/>
        <v/>
      </c>
      <c r="FV113" s="53" t="str">
        <f t="shared" si="11"/>
        <v/>
      </c>
      <c r="FW113" s="53" t="str">
        <f t="shared" si="11"/>
        <v/>
      </c>
      <c r="FX113" s="53" t="str">
        <f t="shared" si="11"/>
        <v/>
      </c>
      <c r="FY113" s="53" t="str">
        <f t="shared" si="11"/>
        <v/>
      </c>
      <c r="FZ113" s="53" t="str">
        <f t="shared" si="11"/>
        <v/>
      </c>
      <c r="GA113" s="53" t="str">
        <f t="shared" si="11"/>
        <v/>
      </c>
      <c r="GB113" s="53" t="str">
        <f t="shared" si="11"/>
        <v/>
      </c>
      <c r="GC113" s="53" t="str">
        <f t="shared" si="11"/>
        <v/>
      </c>
      <c r="GD113" s="53" t="str">
        <f t="shared" si="11"/>
        <v/>
      </c>
      <c r="GE113" s="53" t="str">
        <f t="shared" si="11"/>
        <v/>
      </c>
      <c r="GF113" s="53" t="str">
        <f t="shared" si="11"/>
        <v/>
      </c>
      <c r="GG113" s="53" t="str">
        <f t="shared" si="11"/>
        <v/>
      </c>
    </row>
    <row r="114" spans="1:189">
      <c r="A114" s="53" t="s">
        <v>67</v>
      </c>
      <c r="B114" s="53" t="str">
        <f>IF(B5="","",IF(B$5&lt;$A108-(3*$A$110),"Far Outlier Low",""))</f>
        <v/>
      </c>
      <c r="C114" s="53" t="str">
        <f t="shared" ref="C114:BN114" si="12">IF(C5="","",IF(C$5&lt;$A108-(3*$A$110),"Far Outlier Low",""))</f>
        <v/>
      </c>
      <c r="D114" s="53" t="str">
        <f t="shared" si="12"/>
        <v/>
      </c>
      <c r="E114" s="53" t="str">
        <f t="shared" si="12"/>
        <v/>
      </c>
      <c r="F114" s="53" t="str">
        <f t="shared" si="12"/>
        <v/>
      </c>
      <c r="G114" s="53" t="str">
        <f t="shared" si="12"/>
        <v/>
      </c>
      <c r="H114" s="53" t="str">
        <f t="shared" si="12"/>
        <v/>
      </c>
      <c r="I114" s="53" t="str">
        <f t="shared" si="12"/>
        <v/>
      </c>
      <c r="J114" s="53" t="str">
        <f t="shared" si="12"/>
        <v/>
      </c>
      <c r="K114" s="53" t="str">
        <f t="shared" si="12"/>
        <v/>
      </c>
      <c r="L114" s="53" t="str">
        <f t="shared" si="12"/>
        <v/>
      </c>
      <c r="M114" s="53" t="str">
        <f t="shared" si="12"/>
        <v/>
      </c>
      <c r="N114" s="53" t="str">
        <f t="shared" si="12"/>
        <v/>
      </c>
      <c r="O114" s="53" t="str">
        <f t="shared" si="12"/>
        <v/>
      </c>
      <c r="P114" s="53" t="str">
        <f t="shared" si="12"/>
        <v/>
      </c>
      <c r="Q114" s="53" t="str">
        <f t="shared" si="12"/>
        <v/>
      </c>
      <c r="R114" s="53" t="str">
        <f t="shared" si="12"/>
        <v/>
      </c>
      <c r="S114" s="53" t="str">
        <f t="shared" si="12"/>
        <v/>
      </c>
      <c r="T114" s="53" t="str">
        <f t="shared" si="12"/>
        <v/>
      </c>
      <c r="U114" s="53" t="str">
        <f t="shared" si="12"/>
        <v/>
      </c>
      <c r="V114" s="53" t="str">
        <f t="shared" si="12"/>
        <v/>
      </c>
      <c r="W114" s="53" t="str">
        <f t="shared" si="12"/>
        <v/>
      </c>
      <c r="X114" s="53" t="str">
        <f t="shared" si="12"/>
        <v/>
      </c>
      <c r="Y114" s="53" t="str">
        <f t="shared" si="12"/>
        <v/>
      </c>
      <c r="Z114" s="53" t="str">
        <f t="shared" si="12"/>
        <v/>
      </c>
      <c r="AA114" s="53" t="str">
        <f t="shared" si="12"/>
        <v/>
      </c>
      <c r="AB114" s="53" t="str">
        <f t="shared" si="12"/>
        <v/>
      </c>
      <c r="AC114" s="53" t="str">
        <f t="shared" si="12"/>
        <v/>
      </c>
      <c r="AD114" s="53" t="str">
        <f t="shared" si="12"/>
        <v/>
      </c>
      <c r="AE114" s="53" t="str">
        <f t="shared" si="12"/>
        <v/>
      </c>
      <c r="AF114" s="53" t="str">
        <f t="shared" si="12"/>
        <v/>
      </c>
      <c r="AG114" s="53" t="str">
        <f t="shared" si="12"/>
        <v/>
      </c>
      <c r="AH114" s="53" t="str">
        <f t="shared" si="12"/>
        <v/>
      </c>
      <c r="AI114" s="53" t="str">
        <f t="shared" si="12"/>
        <v/>
      </c>
      <c r="AJ114" s="53" t="str">
        <f t="shared" si="12"/>
        <v/>
      </c>
      <c r="AK114" s="53" t="str">
        <f t="shared" si="12"/>
        <v/>
      </c>
      <c r="AL114" s="53" t="str">
        <f t="shared" si="12"/>
        <v/>
      </c>
      <c r="AM114" s="53" t="str">
        <f t="shared" si="12"/>
        <v/>
      </c>
      <c r="AN114" s="53" t="str">
        <f t="shared" si="12"/>
        <v/>
      </c>
      <c r="AO114" s="53" t="str">
        <f t="shared" si="12"/>
        <v/>
      </c>
      <c r="AP114" s="53" t="str">
        <f t="shared" si="12"/>
        <v/>
      </c>
      <c r="AQ114" s="53" t="str">
        <f t="shared" si="12"/>
        <v/>
      </c>
      <c r="AR114" s="53" t="str">
        <f t="shared" si="12"/>
        <v/>
      </c>
      <c r="AS114" s="53" t="str">
        <f t="shared" si="12"/>
        <v/>
      </c>
      <c r="AT114" s="53" t="str">
        <f t="shared" si="12"/>
        <v/>
      </c>
      <c r="AU114" s="53" t="str">
        <f t="shared" si="12"/>
        <v/>
      </c>
      <c r="AV114" s="53" t="str">
        <f t="shared" si="12"/>
        <v/>
      </c>
      <c r="AW114" s="53" t="str">
        <f t="shared" si="12"/>
        <v/>
      </c>
      <c r="AX114" s="53" t="str">
        <f t="shared" si="12"/>
        <v/>
      </c>
      <c r="AY114" s="53" t="str">
        <f t="shared" si="12"/>
        <v/>
      </c>
      <c r="AZ114" s="53" t="str">
        <f t="shared" si="12"/>
        <v/>
      </c>
      <c r="BA114" s="53" t="str">
        <f t="shared" si="12"/>
        <v/>
      </c>
      <c r="BB114" s="53" t="str">
        <f t="shared" si="12"/>
        <v/>
      </c>
      <c r="BC114" s="53" t="str">
        <f t="shared" si="12"/>
        <v/>
      </c>
      <c r="BD114" s="53" t="str">
        <f t="shared" si="12"/>
        <v/>
      </c>
      <c r="BE114" s="53" t="str">
        <f t="shared" si="12"/>
        <v/>
      </c>
      <c r="BF114" s="53" t="str">
        <f t="shared" si="12"/>
        <v/>
      </c>
      <c r="BG114" s="53" t="str">
        <f t="shared" si="12"/>
        <v/>
      </c>
      <c r="BH114" s="53" t="str">
        <f t="shared" si="12"/>
        <v/>
      </c>
      <c r="BI114" s="53" t="str">
        <f t="shared" si="12"/>
        <v/>
      </c>
      <c r="BJ114" s="53" t="str">
        <f t="shared" si="12"/>
        <v/>
      </c>
      <c r="BK114" s="53" t="str">
        <f t="shared" si="12"/>
        <v/>
      </c>
      <c r="BL114" s="53" t="str">
        <f t="shared" si="12"/>
        <v/>
      </c>
      <c r="BM114" s="53" t="str">
        <f t="shared" si="12"/>
        <v/>
      </c>
      <c r="BN114" s="53" t="str">
        <f t="shared" si="12"/>
        <v/>
      </c>
      <c r="BO114" s="53" t="str">
        <f t="shared" ref="BO114:DZ114" si="13">IF(BO5="","",IF(BO$5&lt;$A108-(3*$A$110),"Far Outlier Low",""))</f>
        <v/>
      </c>
      <c r="BP114" s="53" t="str">
        <f t="shared" si="13"/>
        <v/>
      </c>
      <c r="BQ114" s="53" t="str">
        <f t="shared" si="13"/>
        <v/>
      </c>
      <c r="BR114" s="53" t="str">
        <f t="shared" si="13"/>
        <v/>
      </c>
      <c r="BS114" s="53" t="str">
        <f t="shared" si="13"/>
        <v/>
      </c>
      <c r="BT114" s="53" t="str">
        <f t="shared" si="13"/>
        <v/>
      </c>
      <c r="BU114" s="53" t="str">
        <f t="shared" si="13"/>
        <v/>
      </c>
      <c r="BV114" s="53" t="str">
        <f t="shared" si="13"/>
        <v/>
      </c>
      <c r="BW114" s="53" t="str">
        <f t="shared" si="13"/>
        <v/>
      </c>
      <c r="BX114" s="53" t="str">
        <f t="shared" si="13"/>
        <v/>
      </c>
      <c r="BY114" s="53" t="str">
        <f t="shared" si="13"/>
        <v/>
      </c>
      <c r="BZ114" s="53" t="str">
        <f t="shared" si="13"/>
        <v/>
      </c>
      <c r="CA114" s="53" t="str">
        <f t="shared" si="13"/>
        <v/>
      </c>
      <c r="CB114" s="53" t="str">
        <f t="shared" si="13"/>
        <v/>
      </c>
      <c r="CC114" s="53" t="str">
        <f t="shared" si="13"/>
        <v/>
      </c>
      <c r="CD114" s="53" t="str">
        <f t="shared" si="13"/>
        <v/>
      </c>
      <c r="CE114" s="53" t="str">
        <f t="shared" si="13"/>
        <v/>
      </c>
      <c r="CF114" s="53" t="str">
        <f t="shared" si="13"/>
        <v/>
      </c>
      <c r="CG114" s="53" t="str">
        <f t="shared" si="13"/>
        <v/>
      </c>
      <c r="CH114" s="53" t="str">
        <f t="shared" si="13"/>
        <v/>
      </c>
      <c r="CI114" s="53" t="str">
        <f t="shared" si="13"/>
        <v/>
      </c>
      <c r="CJ114" s="53" t="str">
        <f t="shared" si="13"/>
        <v/>
      </c>
      <c r="CK114" s="53" t="str">
        <f t="shared" si="13"/>
        <v/>
      </c>
      <c r="CL114" s="53" t="str">
        <f t="shared" si="13"/>
        <v/>
      </c>
      <c r="CM114" s="53" t="str">
        <f t="shared" si="13"/>
        <v/>
      </c>
      <c r="CN114" s="53" t="str">
        <f t="shared" si="13"/>
        <v/>
      </c>
      <c r="CO114" s="53" t="str">
        <f t="shared" si="13"/>
        <v/>
      </c>
      <c r="CP114" s="53" t="str">
        <f t="shared" si="13"/>
        <v/>
      </c>
      <c r="CQ114" s="53" t="str">
        <f t="shared" si="13"/>
        <v/>
      </c>
      <c r="CR114" s="53" t="str">
        <f t="shared" si="13"/>
        <v/>
      </c>
      <c r="CS114" s="53" t="str">
        <f t="shared" si="13"/>
        <v/>
      </c>
      <c r="CT114" s="53" t="str">
        <f t="shared" si="13"/>
        <v/>
      </c>
      <c r="CU114" s="53" t="str">
        <f t="shared" si="13"/>
        <v/>
      </c>
      <c r="CV114" s="53" t="str">
        <f t="shared" si="13"/>
        <v/>
      </c>
      <c r="CW114" s="53" t="str">
        <f t="shared" si="13"/>
        <v/>
      </c>
      <c r="CX114" s="53" t="str">
        <f t="shared" si="13"/>
        <v/>
      </c>
      <c r="CY114" s="53" t="str">
        <f t="shared" si="13"/>
        <v/>
      </c>
      <c r="CZ114" s="53" t="str">
        <f t="shared" si="13"/>
        <v/>
      </c>
      <c r="DA114" s="53" t="str">
        <f t="shared" si="13"/>
        <v/>
      </c>
      <c r="DB114" s="53" t="str">
        <f t="shared" si="13"/>
        <v/>
      </c>
      <c r="DC114" s="53" t="str">
        <f t="shared" si="13"/>
        <v/>
      </c>
      <c r="DD114" s="53" t="str">
        <f t="shared" si="13"/>
        <v/>
      </c>
      <c r="DE114" s="53" t="str">
        <f t="shared" si="13"/>
        <v/>
      </c>
      <c r="DF114" s="53" t="str">
        <f t="shared" si="13"/>
        <v/>
      </c>
      <c r="DG114" s="53" t="str">
        <f t="shared" si="13"/>
        <v/>
      </c>
      <c r="DH114" s="53" t="str">
        <f t="shared" si="13"/>
        <v/>
      </c>
      <c r="DI114" s="53" t="str">
        <f t="shared" si="13"/>
        <v/>
      </c>
      <c r="DJ114" s="53" t="str">
        <f t="shared" si="13"/>
        <v/>
      </c>
      <c r="DK114" s="53" t="str">
        <f t="shared" si="13"/>
        <v/>
      </c>
      <c r="DL114" s="53" t="str">
        <f t="shared" si="13"/>
        <v/>
      </c>
      <c r="DM114" s="53" t="str">
        <f t="shared" si="13"/>
        <v/>
      </c>
      <c r="DN114" s="53" t="str">
        <f t="shared" si="13"/>
        <v/>
      </c>
      <c r="DO114" s="53" t="str">
        <f t="shared" si="13"/>
        <v/>
      </c>
      <c r="DP114" s="53" t="str">
        <f t="shared" si="13"/>
        <v/>
      </c>
      <c r="DQ114" s="53" t="str">
        <f t="shared" si="13"/>
        <v/>
      </c>
      <c r="DR114" s="53" t="str">
        <f t="shared" si="13"/>
        <v/>
      </c>
      <c r="DS114" s="53" t="str">
        <f t="shared" si="13"/>
        <v/>
      </c>
      <c r="DT114" s="53" t="str">
        <f t="shared" si="13"/>
        <v/>
      </c>
      <c r="DU114" s="53" t="str">
        <f t="shared" si="13"/>
        <v/>
      </c>
      <c r="DV114" s="53" t="str">
        <f t="shared" si="13"/>
        <v/>
      </c>
      <c r="DW114" s="53" t="str">
        <f t="shared" si="13"/>
        <v/>
      </c>
      <c r="DX114" s="53" t="str">
        <f t="shared" si="13"/>
        <v/>
      </c>
      <c r="DY114" s="53" t="str">
        <f t="shared" si="13"/>
        <v/>
      </c>
      <c r="DZ114" s="53" t="str">
        <f t="shared" si="13"/>
        <v/>
      </c>
      <c r="EA114" s="53" t="str">
        <f t="shared" ref="EA114:GG114" si="14">IF(EA5="","",IF(EA$5&lt;$A108-(3*$A$110),"Far Outlier Low",""))</f>
        <v/>
      </c>
      <c r="EB114" s="53" t="str">
        <f t="shared" si="14"/>
        <v/>
      </c>
      <c r="EC114" s="53" t="str">
        <f t="shared" si="14"/>
        <v/>
      </c>
      <c r="ED114" s="53" t="str">
        <f t="shared" si="14"/>
        <v/>
      </c>
      <c r="EE114" s="53" t="str">
        <f t="shared" si="14"/>
        <v/>
      </c>
      <c r="EF114" s="53" t="str">
        <f t="shared" si="14"/>
        <v/>
      </c>
      <c r="EG114" s="53" t="str">
        <f t="shared" si="14"/>
        <v/>
      </c>
      <c r="EH114" s="53" t="str">
        <f t="shared" si="14"/>
        <v/>
      </c>
      <c r="EI114" s="53" t="str">
        <f t="shared" si="14"/>
        <v/>
      </c>
      <c r="EJ114" s="53" t="str">
        <f t="shared" si="14"/>
        <v/>
      </c>
      <c r="EK114" s="53" t="str">
        <f t="shared" si="14"/>
        <v/>
      </c>
      <c r="EL114" s="53" t="str">
        <f t="shared" si="14"/>
        <v/>
      </c>
      <c r="EM114" s="53" t="str">
        <f t="shared" si="14"/>
        <v/>
      </c>
      <c r="EN114" s="53" t="str">
        <f t="shared" si="14"/>
        <v/>
      </c>
      <c r="EO114" s="53" t="str">
        <f t="shared" si="14"/>
        <v/>
      </c>
      <c r="EP114" s="53" t="str">
        <f t="shared" si="14"/>
        <v/>
      </c>
      <c r="EQ114" s="53" t="str">
        <f t="shared" si="14"/>
        <v/>
      </c>
      <c r="ER114" s="53" t="str">
        <f t="shared" si="14"/>
        <v/>
      </c>
      <c r="ES114" s="53" t="str">
        <f t="shared" si="14"/>
        <v/>
      </c>
      <c r="ET114" s="53" t="str">
        <f t="shared" si="14"/>
        <v/>
      </c>
      <c r="EU114" s="53" t="str">
        <f t="shared" si="14"/>
        <v/>
      </c>
      <c r="EV114" s="53" t="str">
        <f t="shared" si="14"/>
        <v/>
      </c>
      <c r="EW114" s="53" t="str">
        <f t="shared" si="14"/>
        <v/>
      </c>
      <c r="EX114" s="53" t="str">
        <f t="shared" si="14"/>
        <v/>
      </c>
      <c r="EY114" s="53" t="str">
        <f t="shared" si="14"/>
        <v/>
      </c>
      <c r="EZ114" s="53" t="str">
        <f t="shared" si="14"/>
        <v/>
      </c>
      <c r="FA114" s="53" t="str">
        <f t="shared" si="14"/>
        <v/>
      </c>
      <c r="FB114" s="53" t="str">
        <f t="shared" si="14"/>
        <v/>
      </c>
      <c r="FC114" s="53" t="str">
        <f t="shared" si="14"/>
        <v/>
      </c>
      <c r="FD114" s="53" t="str">
        <f t="shared" si="14"/>
        <v/>
      </c>
      <c r="FE114" s="53" t="str">
        <f t="shared" si="14"/>
        <v/>
      </c>
      <c r="FF114" s="53" t="str">
        <f t="shared" si="14"/>
        <v/>
      </c>
      <c r="FG114" s="53" t="str">
        <f t="shared" si="14"/>
        <v/>
      </c>
      <c r="FH114" s="53" t="str">
        <f t="shared" si="14"/>
        <v/>
      </c>
      <c r="FI114" s="53" t="str">
        <f t="shared" si="14"/>
        <v/>
      </c>
      <c r="FJ114" s="53" t="str">
        <f t="shared" si="14"/>
        <v/>
      </c>
      <c r="FK114" s="53" t="str">
        <f t="shared" si="14"/>
        <v/>
      </c>
      <c r="FL114" s="53" t="str">
        <f t="shared" si="14"/>
        <v/>
      </c>
      <c r="FM114" s="53" t="str">
        <f t="shared" si="14"/>
        <v/>
      </c>
      <c r="FN114" s="53" t="str">
        <f t="shared" si="14"/>
        <v/>
      </c>
      <c r="FO114" s="53" t="str">
        <f t="shared" si="14"/>
        <v/>
      </c>
      <c r="FP114" s="53" t="str">
        <f t="shared" si="14"/>
        <v/>
      </c>
      <c r="FQ114" s="53" t="str">
        <f t="shared" si="14"/>
        <v/>
      </c>
      <c r="FR114" s="53" t="str">
        <f t="shared" si="14"/>
        <v/>
      </c>
      <c r="FS114" s="53" t="str">
        <f t="shared" si="14"/>
        <v/>
      </c>
      <c r="FT114" s="53" t="str">
        <f t="shared" si="14"/>
        <v/>
      </c>
      <c r="FU114" s="53" t="str">
        <f t="shared" si="14"/>
        <v/>
      </c>
      <c r="FV114" s="53" t="str">
        <f t="shared" si="14"/>
        <v/>
      </c>
      <c r="FW114" s="53" t="str">
        <f t="shared" si="14"/>
        <v/>
      </c>
      <c r="FX114" s="53" t="str">
        <f t="shared" si="14"/>
        <v/>
      </c>
      <c r="FY114" s="53" t="str">
        <f t="shared" si="14"/>
        <v/>
      </c>
      <c r="FZ114" s="53" t="str">
        <f t="shared" si="14"/>
        <v/>
      </c>
      <c r="GA114" s="53" t="str">
        <f t="shared" si="14"/>
        <v/>
      </c>
      <c r="GB114" s="53" t="str">
        <f t="shared" si="14"/>
        <v/>
      </c>
      <c r="GC114" s="53" t="str">
        <f t="shared" si="14"/>
        <v/>
      </c>
      <c r="GD114" s="53" t="str">
        <f t="shared" si="14"/>
        <v/>
      </c>
      <c r="GE114" s="53" t="str">
        <f t="shared" si="14"/>
        <v/>
      </c>
      <c r="GF114" s="53" t="str">
        <f t="shared" si="14"/>
        <v/>
      </c>
      <c r="GG114" s="53" t="str">
        <f t="shared" si="14"/>
        <v/>
      </c>
    </row>
    <row r="115" spans="1:189">
      <c r="A115" s="53" t="s">
        <v>68</v>
      </c>
      <c r="B115" s="53" t="str">
        <f>IF(B5="","",IF(B$5&gt;$A109+(3*$A$110),"Far Outlier High",""))</f>
        <v/>
      </c>
      <c r="C115" s="53" t="str">
        <f t="shared" ref="C115:BN115" si="15">IF(C5="","",IF(C$5&gt;$A109+(3*$A$110),"Far Outlier High",""))</f>
        <v/>
      </c>
      <c r="D115" s="53" t="str">
        <f t="shared" si="15"/>
        <v/>
      </c>
      <c r="E115" s="53" t="str">
        <f t="shared" si="15"/>
        <v/>
      </c>
      <c r="F115" s="53" t="str">
        <f t="shared" si="15"/>
        <v/>
      </c>
      <c r="G115" s="53" t="str">
        <f t="shared" si="15"/>
        <v/>
      </c>
      <c r="H115" s="53" t="str">
        <f t="shared" si="15"/>
        <v/>
      </c>
      <c r="I115" s="53" t="str">
        <f t="shared" si="15"/>
        <v/>
      </c>
      <c r="J115" s="53" t="str">
        <f t="shared" si="15"/>
        <v/>
      </c>
      <c r="K115" s="53" t="str">
        <f t="shared" si="15"/>
        <v/>
      </c>
      <c r="L115" s="53" t="str">
        <f t="shared" si="15"/>
        <v/>
      </c>
      <c r="M115" s="53" t="str">
        <f t="shared" si="15"/>
        <v/>
      </c>
      <c r="N115" s="53" t="str">
        <f t="shared" si="15"/>
        <v/>
      </c>
      <c r="O115" s="53" t="str">
        <f t="shared" si="15"/>
        <v/>
      </c>
      <c r="P115" s="53" t="str">
        <f t="shared" si="15"/>
        <v/>
      </c>
      <c r="Q115" s="53" t="str">
        <f t="shared" si="15"/>
        <v/>
      </c>
      <c r="R115" s="53" t="str">
        <f t="shared" si="15"/>
        <v/>
      </c>
      <c r="S115" s="53" t="str">
        <f t="shared" si="15"/>
        <v/>
      </c>
      <c r="T115" s="53" t="str">
        <f t="shared" si="15"/>
        <v/>
      </c>
      <c r="U115" s="53" t="str">
        <f t="shared" si="15"/>
        <v/>
      </c>
      <c r="V115" s="53" t="str">
        <f t="shared" si="15"/>
        <v/>
      </c>
      <c r="W115" s="53" t="str">
        <f t="shared" si="15"/>
        <v/>
      </c>
      <c r="X115" s="53" t="str">
        <f t="shared" si="15"/>
        <v/>
      </c>
      <c r="Y115" s="53" t="str">
        <f t="shared" si="15"/>
        <v/>
      </c>
      <c r="Z115" s="53" t="str">
        <f t="shared" si="15"/>
        <v/>
      </c>
      <c r="AA115" s="53" t="str">
        <f t="shared" si="15"/>
        <v/>
      </c>
      <c r="AB115" s="53" t="str">
        <f t="shared" si="15"/>
        <v/>
      </c>
      <c r="AC115" s="53" t="str">
        <f t="shared" si="15"/>
        <v/>
      </c>
      <c r="AD115" s="53" t="str">
        <f t="shared" si="15"/>
        <v/>
      </c>
      <c r="AE115" s="53" t="str">
        <f t="shared" si="15"/>
        <v/>
      </c>
      <c r="AF115" s="53" t="str">
        <f t="shared" si="15"/>
        <v/>
      </c>
      <c r="AG115" s="53" t="str">
        <f t="shared" si="15"/>
        <v/>
      </c>
      <c r="AH115" s="53" t="str">
        <f t="shared" si="15"/>
        <v/>
      </c>
      <c r="AI115" s="53" t="str">
        <f t="shared" si="15"/>
        <v/>
      </c>
      <c r="AJ115" s="53" t="str">
        <f t="shared" si="15"/>
        <v/>
      </c>
      <c r="AK115" s="53" t="str">
        <f t="shared" si="15"/>
        <v/>
      </c>
      <c r="AL115" s="53" t="str">
        <f t="shared" si="15"/>
        <v/>
      </c>
      <c r="AM115" s="53" t="str">
        <f t="shared" si="15"/>
        <v/>
      </c>
      <c r="AN115" s="53" t="str">
        <f t="shared" si="15"/>
        <v/>
      </c>
      <c r="AO115" s="53" t="str">
        <f t="shared" si="15"/>
        <v/>
      </c>
      <c r="AP115" s="53" t="str">
        <f t="shared" si="15"/>
        <v/>
      </c>
      <c r="AQ115" s="53" t="str">
        <f t="shared" si="15"/>
        <v/>
      </c>
      <c r="AR115" s="53" t="str">
        <f t="shared" si="15"/>
        <v/>
      </c>
      <c r="AS115" s="53" t="str">
        <f t="shared" si="15"/>
        <v/>
      </c>
      <c r="AT115" s="53" t="str">
        <f t="shared" si="15"/>
        <v/>
      </c>
      <c r="AU115" s="53" t="str">
        <f t="shared" si="15"/>
        <v/>
      </c>
      <c r="AV115" s="53" t="str">
        <f t="shared" si="15"/>
        <v/>
      </c>
      <c r="AW115" s="53" t="str">
        <f t="shared" si="15"/>
        <v/>
      </c>
      <c r="AX115" s="53" t="str">
        <f t="shared" si="15"/>
        <v/>
      </c>
      <c r="AY115" s="53" t="str">
        <f t="shared" si="15"/>
        <v/>
      </c>
      <c r="AZ115" s="53" t="str">
        <f t="shared" si="15"/>
        <v/>
      </c>
      <c r="BA115" s="53" t="str">
        <f t="shared" si="15"/>
        <v/>
      </c>
      <c r="BB115" s="53" t="str">
        <f t="shared" si="15"/>
        <v/>
      </c>
      <c r="BC115" s="53" t="str">
        <f t="shared" si="15"/>
        <v/>
      </c>
      <c r="BD115" s="53" t="str">
        <f t="shared" si="15"/>
        <v/>
      </c>
      <c r="BE115" s="53" t="str">
        <f t="shared" si="15"/>
        <v/>
      </c>
      <c r="BF115" s="53" t="str">
        <f t="shared" si="15"/>
        <v/>
      </c>
      <c r="BG115" s="53" t="str">
        <f t="shared" si="15"/>
        <v/>
      </c>
      <c r="BH115" s="53" t="str">
        <f t="shared" si="15"/>
        <v/>
      </c>
      <c r="BI115" s="53" t="str">
        <f t="shared" si="15"/>
        <v/>
      </c>
      <c r="BJ115" s="53" t="str">
        <f t="shared" si="15"/>
        <v/>
      </c>
      <c r="BK115" s="53" t="str">
        <f t="shared" si="15"/>
        <v/>
      </c>
      <c r="BL115" s="53" t="str">
        <f t="shared" si="15"/>
        <v/>
      </c>
      <c r="BM115" s="53" t="str">
        <f t="shared" si="15"/>
        <v/>
      </c>
      <c r="BN115" s="53" t="str">
        <f t="shared" si="15"/>
        <v/>
      </c>
      <c r="BO115" s="53" t="str">
        <f t="shared" ref="BO115:DZ115" si="16">IF(BO5="","",IF(BO$5&gt;$A109+(3*$A$110),"Far Outlier High",""))</f>
        <v/>
      </c>
      <c r="BP115" s="53" t="str">
        <f t="shared" si="16"/>
        <v/>
      </c>
      <c r="BQ115" s="53" t="str">
        <f t="shared" si="16"/>
        <v/>
      </c>
      <c r="BR115" s="53" t="str">
        <f t="shared" si="16"/>
        <v/>
      </c>
      <c r="BS115" s="53" t="str">
        <f t="shared" si="16"/>
        <v/>
      </c>
      <c r="BT115" s="53" t="str">
        <f t="shared" si="16"/>
        <v/>
      </c>
      <c r="BU115" s="53" t="str">
        <f t="shared" si="16"/>
        <v/>
      </c>
      <c r="BV115" s="53" t="str">
        <f t="shared" si="16"/>
        <v/>
      </c>
      <c r="BW115" s="53" t="str">
        <f t="shared" si="16"/>
        <v/>
      </c>
      <c r="BX115" s="53" t="str">
        <f t="shared" si="16"/>
        <v/>
      </c>
      <c r="BY115" s="53" t="str">
        <f t="shared" si="16"/>
        <v/>
      </c>
      <c r="BZ115" s="53" t="str">
        <f t="shared" si="16"/>
        <v/>
      </c>
      <c r="CA115" s="53" t="str">
        <f t="shared" si="16"/>
        <v/>
      </c>
      <c r="CB115" s="53" t="str">
        <f t="shared" si="16"/>
        <v/>
      </c>
      <c r="CC115" s="53" t="str">
        <f t="shared" si="16"/>
        <v/>
      </c>
      <c r="CD115" s="53" t="str">
        <f t="shared" si="16"/>
        <v/>
      </c>
      <c r="CE115" s="53" t="str">
        <f t="shared" si="16"/>
        <v/>
      </c>
      <c r="CF115" s="53" t="str">
        <f t="shared" si="16"/>
        <v/>
      </c>
      <c r="CG115" s="53" t="str">
        <f t="shared" si="16"/>
        <v/>
      </c>
      <c r="CH115" s="53" t="str">
        <f t="shared" si="16"/>
        <v/>
      </c>
      <c r="CI115" s="53" t="str">
        <f t="shared" si="16"/>
        <v/>
      </c>
      <c r="CJ115" s="53" t="str">
        <f t="shared" si="16"/>
        <v/>
      </c>
      <c r="CK115" s="53" t="str">
        <f t="shared" si="16"/>
        <v/>
      </c>
      <c r="CL115" s="53" t="str">
        <f t="shared" si="16"/>
        <v/>
      </c>
      <c r="CM115" s="53" t="str">
        <f t="shared" si="16"/>
        <v/>
      </c>
      <c r="CN115" s="53" t="str">
        <f t="shared" si="16"/>
        <v/>
      </c>
      <c r="CO115" s="53" t="str">
        <f t="shared" si="16"/>
        <v/>
      </c>
      <c r="CP115" s="53" t="str">
        <f t="shared" si="16"/>
        <v/>
      </c>
      <c r="CQ115" s="53" t="str">
        <f t="shared" si="16"/>
        <v/>
      </c>
      <c r="CR115" s="53" t="str">
        <f t="shared" si="16"/>
        <v/>
      </c>
      <c r="CS115" s="53" t="str">
        <f t="shared" si="16"/>
        <v/>
      </c>
      <c r="CT115" s="53" t="str">
        <f t="shared" si="16"/>
        <v/>
      </c>
      <c r="CU115" s="53" t="str">
        <f t="shared" si="16"/>
        <v/>
      </c>
      <c r="CV115" s="53" t="str">
        <f t="shared" si="16"/>
        <v/>
      </c>
      <c r="CW115" s="53" t="str">
        <f t="shared" si="16"/>
        <v/>
      </c>
      <c r="CX115" s="53" t="str">
        <f t="shared" si="16"/>
        <v/>
      </c>
      <c r="CY115" s="53" t="str">
        <f t="shared" si="16"/>
        <v/>
      </c>
      <c r="CZ115" s="53" t="str">
        <f t="shared" si="16"/>
        <v/>
      </c>
      <c r="DA115" s="53" t="str">
        <f t="shared" si="16"/>
        <v/>
      </c>
      <c r="DB115" s="53" t="str">
        <f t="shared" si="16"/>
        <v/>
      </c>
      <c r="DC115" s="53" t="str">
        <f t="shared" si="16"/>
        <v/>
      </c>
      <c r="DD115" s="53" t="str">
        <f t="shared" si="16"/>
        <v/>
      </c>
      <c r="DE115" s="53" t="str">
        <f t="shared" si="16"/>
        <v/>
      </c>
      <c r="DF115" s="53" t="str">
        <f t="shared" si="16"/>
        <v/>
      </c>
      <c r="DG115" s="53" t="str">
        <f t="shared" si="16"/>
        <v/>
      </c>
      <c r="DH115" s="53" t="str">
        <f t="shared" si="16"/>
        <v/>
      </c>
      <c r="DI115" s="53" t="str">
        <f t="shared" si="16"/>
        <v/>
      </c>
      <c r="DJ115" s="53" t="str">
        <f t="shared" si="16"/>
        <v/>
      </c>
      <c r="DK115" s="53" t="str">
        <f t="shared" si="16"/>
        <v/>
      </c>
      <c r="DL115" s="53" t="str">
        <f t="shared" si="16"/>
        <v/>
      </c>
      <c r="DM115" s="53" t="str">
        <f t="shared" si="16"/>
        <v/>
      </c>
      <c r="DN115" s="53" t="str">
        <f t="shared" si="16"/>
        <v/>
      </c>
      <c r="DO115" s="53" t="str">
        <f t="shared" si="16"/>
        <v/>
      </c>
      <c r="DP115" s="53" t="str">
        <f t="shared" si="16"/>
        <v/>
      </c>
      <c r="DQ115" s="53" t="str">
        <f t="shared" si="16"/>
        <v/>
      </c>
      <c r="DR115" s="53" t="str">
        <f t="shared" si="16"/>
        <v/>
      </c>
      <c r="DS115" s="53" t="str">
        <f t="shared" si="16"/>
        <v/>
      </c>
      <c r="DT115" s="53" t="str">
        <f t="shared" si="16"/>
        <v/>
      </c>
      <c r="DU115" s="53" t="str">
        <f t="shared" si="16"/>
        <v/>
      </c>
      <c r="DV115" s="53" t="str">
        <f t="shared" si="16"/>
        <v/>
      </c>
      <c r="DW115" s="53" t="str">
        <f t="shared" si="16"/>
        <v/>
      </c>
      <c r="DX115" s="53" t="str">
        <f t="shared" si="16"/>
        <v/>
      </c>
      <c r="DY115" s="53" t="str">
        <f t="shared" si="16"/>
        <v/>
      </c>
      <c r="DZ115" s="53" t="str">
        <f t="shared" si="16"/>
        <v/>
      </c>
      <c r="EA115" s="53" t="str">
        <f t="shared" ref="EA115:GG115" si="17">IF(EA5="","",IF(EA$5&gt;$A109+(3*$A$110),"Far Outlier High",""))</f>
        <v/>
      </c>
      <c r="EB115" s="53" t="str">
        <f t="shared" si="17"/>
        <v/>
      </c>
      <c r="EC115" s="53" t="str">
        <f t="shared" si="17"/>
        <v/>
      </c>
      <c r="ED115" s="53" t="str">
        <f t="shared" si="17"/>
        <v/>
      </c>
      <c r="EE115" s="53" t="str">
        <f t="shared" si="17"/>
        <v/>
      </c>
      <c r="EF115" s="53" t="str">
        <f t="shared" si="17"/>
        <v/>
      </c>
      <c r="EG115" s="53" t="str">
        <f t="shared" si="17"/>
        <v/>
      </c>
      <c r="EH115" s="53" t="str">
        <f t="shared" si="17"/>
        <v/>
      </c>
      <c r="EI115" s="53" t="str">
        <f t="shared" si="17"/>
        <v/>
      </c>
      <c r="EJ115" s="53" t="str">
        <f t="shared" si="17"/>
        <v/>
      </c>
      <c r="EK115" s="53" t="str">
        <f t="shared" si="17"/>
        <v/>
      </c>
      <c r="EL115" s="53" t="str">
        <f t="shared" si="17"/>
        <v/>
      </c>
      <c r="EM115" s="53" t="str">
        <f t="shared" si="17"/>
        <v/>
      </c>
      <c r="EN115" s="53" t="str">
        <f t="shared" si="17"/>
        <v/>
      </c>
      <c r="EO115" s="53" t="str">
        <f t="shared" si="17"/>
        <v/>
      </c>
      <c r="EP115" s="53" t="str">
        <f t="shared" si="17"/>
        <v/>
      </c>
      <c r="EQ115" s="53" t="str">
        <f t="shared" si="17"/>
        <v/>
      </c>
      <c r="ER115" s="53" t="str">
        <f t="shared" si="17"/>
        <v/>
      </c>
      <c r="ES115" s="53" t="str">
        <f t="shared" si="17"/>
        <v/>
      </c>
      <c r="ET115" s="53" t="str">
        <f t="shared" si="17"/>
        <v/>
      </c>
      <c r="EU115" s="53" t="str">
        <f t="shared" si="17"/>
        <v/>
      </c>
      <c r="EV115" s="53" t="str">
        <f t="shared" si="17"/>
        <v/>
      </c>
      <c r="EW115" s="53" t="str">
        <f t="shared" si="17"/>
        <v/>
      </c>
      <c r="EX115" s="53" t="str">
        <f t="shared" si="17"/>
        <v/>
      </c>
      <c r="EY115" s="53" t="str">
        <f t="shared" si="17"/>
        <v/>
      </c>
      <c r="EZ115" s="53" t="str">
        <f t="shared" si="17"/>
        <v/>
      </c>
      <c r="FA115" s="53" t="str">
        <f t="shared" si="17"/>
        <v/>
      </c>
      <c r="FB115" s="53" t="str">
        <f t="shared" si="17"/>
        <v/>
      </c>
      <c r="FC115" s="53" t="str">
        <f t="shared" si="17"/>
        <v/>
      </c>
      <c r="FD115" s="53" t="str">
        <f t="shared" si="17"/>
        <v/>
      </c>
      <c r="FE115" s="53" t="str">
        <f t="shared" si="17"/>
        <v/>
      </c>
      <c r="FF115" s="53" t="str">
        <f t="shared" si="17"/>
        <v/>
      </c>
      <c r="FG115" s="53" t="str">
        <f t="shared" si="17"/>
        <v/>
      </c>
      <c r="FH115" s="53" t="str">
        <f t="shared" si="17"/>
        <v/>
      </c>
      <c r="FI115" s="53" t="str">
        <f t="shared" si="17"/>
        <v/>
      </c>
      <c r="FJ115" s="53" t="str">
        <f t="shared" si="17"/>
        <v/>
      </c>
      <c r="FK115" s="53" t="str">
        <f t="shared" si="17"/>
        <v/>
      </c>
      <c r="FL115" s="53" t="str">
        <f t="shared" si="17"/>
        <v/>
      </c>
      <c r="FM115" s="53" t="str">
        <f t="shared" si="17"/>
        <v/>
      </c>
      <c r="FN115" s="53" t="str">
        <f t="shared" si="17"/>
        <v/>
      </c>
      <c r="FO115" s="53" t="str">
        <f t="shared" si="17"/>
        <v/>
      </c>
      <c r="FP115" s="53" t="str">
        <f t="shared" si="17"/>
        <v/>
      </c>
      <c r="FQ115" s="53" t="str">
        <f t="shared" si="17"/>
        <v/>
      </c>
      <c r="FR115" s="53" t="str">
        <f t="shared" si="17"/>
        <v/>
      </c>
      <c r="FS115" s="53" t="str">
        <f t="shared" si="17"/>
        <v/>
      </c>
      <c r="FT115" s="53" t="str">
        <f t="shared" si="17"/>
        <v/>
      </c>
      <c r="FU115" s="53" t="str">
        <f t="shared" si="17"/>
        <v/>
      </c>
      <c r="FV115" s="53" t="str">
        <f t="shared" si="17"/>
        <v/>
      </c>
      <c r="FW115" s="53" t="str">
        <f t="shared" si="17"/>
        <v/>
      </c>
      <c r="FX115" s="53" t="str">
        <f t="shared" si="17"/>
        <v/>
      </c>
      <c r="FY115" s="53" t="str">
        <f t="shared" si="17"/>
        <v/>
      </c>
      <c r="FZ115" s="53" t="str">
        <f t="shared" si="17"/>
        <v/>
      </c>
      <c r="GA115" s="53" t="str">
        <f t="shared" si="17"/>
        <v/>
      </c>
      <c r="GB115" s="53" t="str">
        <f t="shared" si="17"/>
        <v/>
      </c>
      <c r="GC115" s="53" t="str">
        <f t="shared" si="17"/>
        <v/>
      </c>
      <c r="GD115" s="53" t="str">
        <f t="shared" si="17"/>
        <v/>
      </c>
      <c r="GE115" s="53" t="str">
        <f t="shared" si="17"/>
        <v/>
      </c>
      <c r="GF115" s="53" t="str">
        <f t="shared" si="17"/>
        <v/>
      </c>
      <c r="GG115" s="53" t="str">
        <f t="shared" si="17"/>
        <v/>
      </c>
    </row>
    <row r="116" spans="1:189">
      <c r="A116" s="53" t="s">
        <v>69</v>
      </c>
      <c r="B116" s="53" t="str">
        <f>IF(B5="","",IF(B$5&lt;$A108-(1.5*$A$110),"Near Outlier Low",""))</f>
        <v/>
      </c>
      <c r="C116" s="53" t="str">
        <f t="shared" ref="C116:BN116" si="18">IF(C5="","",IF(C$5&lt;$A108-(1.5*$A$110),"Near Outlier Low",""))</f>
        <v/>
      </c>
      <c r="D116" s="53" t="str">
        <f t="shared" si="18"/>
        <v/>
      </c>
      <c r="E116" s="53" t="str">
        <f t="shared" si="18"/>
        <v/>
      </c>
      <c r="F116" s="53" t="str">
        <f t="shared" si="18"/>
        <v/>
      </c>
      <c r="G116" s="53" t="str">
        <f t="shared" si="18"/>
        <v/>
      </c>
      <c r="H116" s="53" t="str">
        <f t="shared" si="18"/>
        <v/>
      </c>
      <c r="I116" s="53" t="str">
        <f t="shared" si="18"/>
        <v/>
      </c>
      <c r="J116" s="53" t="str">
        <f t="shared" si="18"/>
        <v/>
      </c>
      <c r="K116" s="53" t="str">
        <f t="shared" si="18"/>
        <v/>
      </c>
      <c r="L116" s="53" t="str">
        <f t="shared" si="18"/>
        <v/>
      </c>
      <c r="M116" s="53" t="str">
        <f t="shared" si="18"/>
        <v/>
      </c>
      <c r="N116" s="53" t="str">
        <f t="shared" si="18"/>
        <v/>
      </c>
      <c r="O116" s="53" t="str">
        <f t="shared" si="18"/>
        <v/>
      </c>
      <c r="P116" s="53" t="str">
        <f t="shared" si="18"/>
        <v/>
      </c>
      <c r="Q116" s="53" t="str">
        <f t="shared" si="18"/>
        <v/>
      </c>
      <c r="R116" s="53" t="str">
        <f t="shared" si="18"/>
        <v/>
      </c>
      <c r="S116" s="53" t="str">
        <f t="shared" si="18"/>
        <v/>
      </c>
      <c r="T116" s="53" t="str">
        <f t="shared" si="18"/>
        <v/>
      </c>
      <c r="U116" s="53" t="str">
        <f t="shared" si="18"/>
        <v/>
      </c>
      <c r="V116" s="53" t="str">
        <f t="shared" si="18"/>
        <v/>
      </c>
      <c r="W116" s="53" t="str">
        <f t="shared" si="18"/>
        <v/>
      </c>
      <c r="X116" s="53" t="str">
        <f t="shared" si="18"/>
        <v/>
      </c>
      <c r="Y116" s="53" t="str">
        <f t="shared" si="18"/>
        <v/>
      </c>
      <c r="Z116" s="53" t="str">
        <f t="shared" si="18"/>
        <v/>
      </c>
      <c r="AA116" s="53" t="str">
        <f t="shared" si="18"/>
        <v/>
      </c>
      <c r="AB116" s="53" t="str">
        <f t="shared" si="18"/>
        <v/>
      </c>
      <c r="AC116" s="53" t="str">
        <f t="shared" si="18"/>
        <v/>
      </c>
      <c r="AD116" s="53" t="str">
        <f t="shared" si="18"/>
        <v/>
      </c>
      <c r="AE116" s="53" t="str">
        <f t="shared" si="18"/>
        <v/>
      </c>
      <c r="AF116" s="53" t="str">
        <f t="shared" si="18"/>
        <v/>
      </c>
      <c r="AG116" s="53" t="str">
        <f t="shared" si="18"/>
        <v/>
      </c>
      <c r="AH116" s="53" t="str">
        <f t="shared" si="18"/>
        <v/>
      </c>
      <c r="AI116" s="53" t="str">
        <f t="shared" si="18"/>
        <v/>
      </c>
      <c r="AJ116" s="53" t="str">
        <f t="shared" si="18"/>
        <v/>
      </c>
      <c r="AK116" s="53" t="str">
        <f t="shared" si="18"/>
        <v/>
      </c>
      <c r="AL116" s="53" t="str">
        <f t="shared" si="18"/>
        <v/>
      </c>
      <c r="AM116" s="53" t="str">
        <f t="shared" si="18"/>
        <v/>
      </c>
      <c r="AN116" s="53" t="str">
        <f t="shared" si="18"/>
        <v/>
      </c>
      <c r="AO116" s="53" t="str">
        <f t="shared" si="18"/>
        <v/>
      </c>
      <c r="AP116" s="53" t="str">
        <f t="shared" si="18"/>
        <v/>
      </c>
      <c r="AQ116" s="53" t="str">
        <f t="shared" si="18"/>
        <v/>
      </c>
      <c r="AR116" s="53" t="str">
        <f t="shared" si="18"/>
        <v/>
      </c>
      <c r="AS116" s="53" t="str">
        <f t="shared" si="18"/>
        <v/>
      </c>
      <c r="AT116" s="53" t="str">
        <f t="shared" si="18"/>
        <v/>
      </c>
      <c r="AU116" s="53" t="str">
        <f t="shared" si="18"/>
        <v/>
      </c>
      <c r="AV116" s="53" t="str">
        <f t="shared" si="18"/>
        <v/>
      </c>
      <c r="AW116" s="53" t="str">
        <f t="shared" si="18"/>
        <v/>
      </c>
      <c r="AX116" s="53" t="str">
        <f t="shared" si="18"/>
        <v/>
      </c>
      <c r="AY116" s="53" t="str">
        <f t="shared" si="18"/>
        <v/>
      </c>
      <c r="AZ116" s="53" t="str">
        <f t="shared" si="18"/>
        <v/>
      </c>
      <c r="BA116" s="53" t="str">
        <f t="shared" si="18"/>
        <v/>
      </c>
      <c r="BB116" s="53" t="str">
        <f t="shared" si="18"/>
        <v/>
      </c>
      <c r="BC116" s="53" t="str">
        <f t="shared" si="18"/>
        <v/>
      </c>
      <c r="BD116" s="53" t="str">
        <f t="shared" si="18"/>
        <v/>
      </c>
      <c r="BE116" s="53" t="str">
        <f t="shared" si="18"/>
        <v/>
      </c>
      <c r="BF116" s="53" t="str">
        <f t="shared" si="18"/>
        <v/>
      </c>
      <c r="BG116" s="53" t="str">
        <f t="shared" si="18"/>
        <v/>
      </c>
      <c r="BH116" s="53" t="str">
        <f t="shared" si="18"/>
        <v/>
      </c>
      <c r="BI116" s="53" t="str">
        <f t="shared" si="18"/>
        <v/>
      </c>
      <c r="BJ116" s="53" t="str">
        <f t="shared" si="18"/>
        <v/>
      </c>
      <c r="BK116" s="53" t="str">
        <f t="shared" si="18"/>
        <v/>
      </c>
      <c r="BL116" s="53" t="str">
        <f t="shared" si="18"/>
        <v/>
      </c>
      <c r="BM116" s="53" t="str">
        <f t="shared" si="18"/>
        <v/>
      </c>
      <c r="BN116" s="53" t="str">
        <f t="shared" si="18"/>
        <v/>
      </c>
      <c r="BO116" s="53" t="str">
        <f t="shared" ref="BO116:DZ116" si="19">IF(BO5="","",IF(BO$5&lt;$A108-(1.5*$A$110),"Near Outlier Low",""))</f>
        <v/>
      </c>
      <c r="BP116" s="53" t="str">
        <f t="shared" si="19"/>
        <v/>
      </c>
      <c r="BQ116" s="53" t="str">
        <f t="shared" si="19"/>
        <v/>
      </c>
      <c r="BR116" s="53" t="str">
        <f t="shared" si="19"/>
        <v/>
      </c>
      <c r="BS116" s="53" t="str">
        <f t="shared" si="19"/>
        <v/>
      </c>
      <c r="BT116" s="53" t="str">
        <f t="shared" si="19"/>
        <v/>
      </c>
      <c r="BU116" s="53" t="str">
        <f t="shared" si="19"/>
        <v/>
      </c>
      <c r="BV116" s="53" t="str">
        <f t="shared" si="19"/>
        <v/>
      </c>
      <c r="BW116" s="53" t="str">
        <f t="shared" si="19"/>
        <v/>
      </c>
      <c r="BX116" s="53" t="str">
        <f t="shared" si="19"/>
        <v/>
      </c>
      <c r="BY116" s="53" t="str">
        <f t="shared" si="19"/>
        <v/>
      </c>
      <c r="BZ116" s="53" t="str">
        <f t="shared" si="19"/>
        <v/>
      </c>
      <c r="CA116" s="53" t="str">
        <f t="shared" si="19"/>
        <v/>
      </c>
      <c r="CB116" s="53" t="str">
        <f t="shared" si="19"/>
        <v/>
      </c>
      <c r="CC116" s="53" t="str">
        <f t="shared" si="19"/>
        <v/>
      </c>
      <c r="CD116" s="53" t="str">
        <f t="shared" si="19"/>
        <v/>
      </c>
      <c r="CE116" s="53" t="str">
        <f t="shared" si="19"/>
        <v/>
      </c>
      <c r="CF116" s="53" t="str">
        <f t="shared" si="19"/>
        <v/>
      </c>
      <c r="CG116" s="53" t="str">
        <f t="shared" si="19"/>
        <v/>
      </c>
      <c r="CH116" s="53" t="str">
        <f t="shared" si="19"/>
        <v/>
      </c>
      <c r="CI116" s="53" t="str">
        <f t="shared" si="19"/>
        <v/>
      </c>
      <c r="CJ116" s="53" t="str">
        <f t="shared" si="19"/>
        <v/>
      </c>
      <c r="CK116" s="53" t="str">
        <f t="shared" si="19"/>
        <v/>
      </c>
      <c r="CL116" s="53" t="str">
        <f t="shared" si="19"/>
        <v/>
      </c>
      <c r="CM116" s="53" t="str">
        <f t="shared" si="19"/>
        <v/>
      </c>
      <c r="CN116" s="53" t="str">
        <f t="shared" si="19"/>
        <v/>
      </c>
      <c r="CO116" s="53" t="str">
        <f t="shared" si="19"/>
        <v/>
      </c>
      <c r="CP116" s="53" t="str">
        <f t="shared" si="19"/>
        <v/>
      </c>
      <c r="CQ116" s="53" t="str">
        <f t="shared" si="19"/>
        <v/>
      </c>
      <c r="CR116" s="53" t="str">
        <f t="shared" si="19"/>
        <v/>
      </c>
      <c r="CS116" s="53" t="str">
        <f t="shared" si="19"/>
        <v/>
      </c>
      <c r="CT116" s="53" t="str">
        <f t="shared" si="19"/>
        <v/>
      </c>
      <c r="CU116" s="53" t="str">
        <f t="shared" si="19"/>
        <v/>
      </c>
      <c r="CV116" s="53" t="str">
        <f t="shared" si="19"/>
        <v/>
      </c>
      <c r="CW116" s="53" t="str">
        <f t="shared" si="19"/>
        <v/>
      </c>
      <c r="CX116" s="53" t="str">
        <f t="shared" si="19"/>
        <v/>
      </c>
      <c r="CY116" s="53" t="str">
        <f t="shared" si="19"/>
        <v/>
      </c>
      <c r="CZ116" s="53" t="str">
        <f t="shared" si="19"/>
        <v/>
      </c>
      <c r="DA116" s="53" t="str">
        <f t="shared" si="19"/>
        <v/>
      </c>
      <c r="DB116" s="53" t="str">
        <f t="shared" si="19"/>
        <v/>
      </c>
      <c r="DC116" s="53" t="str">
        <f t="shared" si="19"/>
        <v/>
      </c>
      <c r="DD116" s="53" t="str">
        <f t="shared" si="19"/>
        <v/>
      </c>
      <c r="DE116" s="53" t="str">
        <f t="shared" si="19"/>
        <v/>
      </c>
      <c r="DF116" s="53" t="str">
        <f t="shared" si="19"/>
        <v/>
      </c>
      <c r="DG116" s="53" t="str">
        <f t="shared" si="19"/>
        <v/>
      </c>
      <c r="DH116" s="53" t="str">
        <f t="shared" si="19"/>
        <v/>
      </c>
      <c r="DI116" s="53" t="str">
        <f t="shared" si="19"/>
        <v/>
      </c>
      <c r="DJ116" s="53" t="str">
        <f t="shared" si="19"/>
        <v/>
      </c>
      <c r="DK116" s="53" t="str">
        <f t="shared" si="19"/>
        <v/>
      </c>
      <c r="DL116" s="53" t="str">
        <f t="shared" si="19"/>
        <v/>
      </c>
      <c r="DM116" s="53" t="str">
        <f t="shared" si="19"/>
        <v/>
      </c>
      <c r="DN116" s="53" t="str">
        <f t="shared" si="19"/>
        <v/>
      </c>
      <c r="DO116" s="53" t="str">
        <f t="shared" si="19"/>
        <v/>
      </c>
      <c r="DP116" s="53" t="str">
        <f t="shared" si="19"/>
        <v/>
      </c>
      <c r="DQ116" s="53" t="str">
        <f t="shared" si="19"/>
        <v/>
      </c>
      <c r="DR116" s="53" t="str">
        <f t="shared" si="19"/>
        <v/>
      </c>
      <c r="DS116" s="53" t="str">
        <f t="shared" si="19"/>
        <v/>
      </c>
      <c r="DT116" s="53" t="str">
        <f t="shared" si="19"/>
        <v/>
      </c>
      <c r="DU116" s="53" t="str">
        <f t="shared" si="19"/>
        <v/>
      </c>
      <c r="DV116" s="53" t="str">
        <f t="shared" si="19"/>
        <v/>
      </c>
      <c r="DW116" s="53" t="str">
        <f t="shared" si="19"/>
        <v/>
      </c>
      <c r="DX116" s="53" t="str">
        <f t="shared" si="19"/>
        <v/>
      </c>
      <c r="DY116" s="53" t="str">
        <f t="shared" si="19"/>
        <v/>
      </c>
      <c r="DZ116" s="53" t="str">
        <f t="shared" si="19"/>
        <v/>
      </c>
      <c r="EA116" s="53" t="str">
        <f t="shared" ref="EA116:GG116" si="20">IF(EA5="","",IF(EA$5&lt;$A108-(1.5*$A$110),"Near Outlier Low",""))</f>
        <v/>
      </c>
      <c r="EB116" s="53" t="str">
        <f t="shared" si="20"/>
        <v/>
      </c>
      <c r="EC116" s="53" t="str">
        <f t="shared" si="20"/>
        <v/>
      </c>
      <c r="ED116" s="53" t="str">
        <f t="shared" si="20"/>
        <v/>
      </c>
      <c r="EE116" s="53" t="str">
        <f t="shared" si="20"/>
        <v/>
      </c>
      <c r="EF116" s="53" t="str">
        <f t="shared" si="20"/>
        <v/>
      </c>
      <c r="EG116" s="53" t="str">
        <f t="shared" si="20"/>
        <v/>
      </c>
      <c r="EH116" s="53" t="str">
        <f t="shared" si="20"/>
        <v/>
      </c>
      <c r="EI116" s="53" t="str">
        <f t="shared" si="20"/>
        <v/>
      </c>
      <c r="EJ116" s="53" t="str">
        <f t="shared" si="20"/>
        <v/>
      </c>
      <c r="EK116" s="53" t="str">
        <f t="shared" si="20"/>
        <v/>
      </c>
      <c r="EL116" s="53" t="str">
        <f t="shared" si="20"/>
        <v/>
      </c>
      <c r="EM116" s="53" t="str">
        <f t="shared" si="20"/>
        <v/>
      </c>
      <c r="EN116" s="53" t="str">
        <f t="shared" si="20"/>
        <v/>
      </c>
      <c r="EO116" s="53" t="str">
        <f t="shared" si="20"/>
        <v/>
      </c>
      <c r="EP116" s="53" t="str">
        <f t="shared" si="20"/>
        <v/>
      </c>
      <c r="EQ116" s="53" t="str">
        <f t="shared" si="20"/>
        <v/>
      </c>
      <c r="ER116" s="53" t="str">
        <f t="shared" si="20"/>
        <v/>
      </c>
      <c r="ES116" s="53" t="str">
        <f t="shared" si="20"/>
        <v/>
      </c>
      <c r="ET116" s="53" t="str">
        <f t="shared" si="20"/>
        <v/>
      </c>
      <c r="EU116" s="53" t="str">
        <f t="shared" si="20"/>
        <v/>
      </c>
      <c r="EV116" s="53" t="str">
        <f t="shared" si="20"/>
        <v/>
      </c>
      <c r="EW116" s="53" t="str">
        <f t="shared" si="20"/>
        <v/>
      </c>
      <c r="EX116" s="53" t="str">
        <f t="shared" si="20"/>
        <v/>
      </c>
      <c r="EY116" s="53" t="str">
        <f t="shared" si="20"/>
        <v/>
      </c>
      <c r="EZ116" s="53" t="str">
        <f t="shared" si="20"/>
        <v/>
      </c>
      <c r="FA116" s="53" t="str">
        <f t="shared" si="20"/>
        <v/>
      </c>
      <c r="FB116" s="53" t="str">
        <f t="shared" si="20"/>
        <v/>
      </c>
      <c r="FC116" s="53" t="str">
        <f t="shared" si="20"/>
        <v/>
      </c>
      <c r="FD116" s="53" t="str">
        <f t="shared" si="20"/>
        <v/>
      </c>
      <c r="FE116" s="53" t="str">
        <f t="shared" si="20"/>
        <v/>
      </c>
      <c r="FF116" s="53" t="str">
        <f t="shared" si="20"/>
        <v/>
      </c>
      <c r="FG116" s="53" t="str">
        <f t="shared" si="20"/>
        <v/>
      </c>
      <c r="FH116" s="53" t="str">
        <f t="shared" si="20"/>
        <v/>
      </c>
      <c r="FI116" s="53" t="str">
        <f t="shared" si="20"/>
        <v/>
      </c>
      <c r="FJ116" s="53" t="str">
        <f t="shared" si="20"/>
        <v/>
      </c>
      <c r="FK116" s="53" t="str">
        <f t="shared" si="20"/>
        <v/>
      </c>
      <c r="FL116" s="53" t="str">
        <f t="shared" si="20"/>
        <v/>
      </c>
      <c r="FM116" s="53" t="str">
        <f t="shared" si="20"/>
        <v/>
      </c>
      <c r="FN116" s="53" t="str">
        <f t="shared" si="20"/>
        <v/>
      </c>
      <c r="FO116" s="53" t="str">
        <f t="shared" si="20"/>
        <v/>
      </c>
      <c r="FP116" s="53" t="str">
        <f t="shared" si="20"/>
        <v/>
      </c>
      <c r="FQ116" s="53" t="str">
        <f t="shared" si="20"/>
        <v/>
      </c>
      <c r="FR116" s="53" t="str">
        <f t="shared" si="20"/>
        <v/>
      </c>
      <c r="FS116" s="53" t="str">
        <f t="shared" si="20"/>
        <v/>
      </c>
      <c r="FT116" s="53" t="str">
        <f t="shared" si="20"/>
        <v/>
      </c>
      <c r="FU116" s="53" t="str">
        <f t="shared" si="20"/>
        <v/>
      </c>
      <c r="FV116" s="53" t="str">
        <f t="shared" si="20"/>
        <v/>
      </c>
      <c r="FW116" s="53" t="str">
        <f t="shared" si="20"/>
        <v/>
      </c>
      <c r="FX116" s="53" t="str">
        <f t="shared" si="20"/>
        <v/>
      </c>
      <c r="FY116" s="53" t="str">
        <f t="shared" si="20"/>
        <v/>
      </c>
      <c r="FZ116" s="53" t="str">
        <f t="shared" si="20"/>
        <v/>
      </c>
      <c r="GA116" s="53" t="str">
        <f t="shared" si="20"/>
        <v/>
      </c>
      <c r="GB116" s="53" t="str">
        <f t="shared" si="20"/>
        <v/>
      </c>
      <c r="GC116" s="53" t="str">
        <f t="shared" si="20"/>
        <v/>
      </c>
      <c r="GD116" s="53" t="str">
        <f t="shared" si="20"/>
        <v/>
      </c>
      <c r="GE116" s="53" t="str">
        <f t="shared" si="20"/>
        <v/>
      </c>
      <c r="GF116" s="53" t="str">
        <f t="shared" si="20"/>
        <v/>
      </c>
      <c r="GG116" s="53" t="str">
        <f t="shared" si="20"/>
        <v/>
      </c>
    </row>
    <row r="117" spans="1:189">
      <c r="A117" s="53" t="s">
        <v>70</v>
      </c>
      <c r="B117" s="53" t="str">
        <f>IF(B5="","",IF(B$5&gt;$A109+(1.5*$A$110),"Near Outlier High",""))</f>
        <v/>
      </c>
      <c r="C117" s="53" t="str">
        <f t="shared" ref="C117:BN117" si="21">IF(C5="","",IF(C$5&gt;$A109+(1.5*$A$110),"Near Outlier High",""))</f>
        <v/>
      </c>
      <c r="D117" s="53" t="str">
        <f t="shared" si="21"/>
        <v/>
      </c>
      <c r="E117" s="53" t="str">
        <f t="shared" si="21"/>
        <v/>
      </c>
      <c r="F117" s="53" t="str">
        <f t="shared" si="21"/>
        <v/>
      </c>
      <c r="G117" s="53" t="str">
        <f t="shared" si="21"/>
        <v/>
      </c>
      <c r="H117" s="53" t="str">
        <f t="shared" si="21"/>
        <v/>
      </c>
      <c r="I117" s="53" t="str">
        <f t="shared" si="21"/>
        <v/>
      </c>
      <c r="J117" s="53" t="str">
        <f t="shared" si="21"/>
        <v/>
      </c>
      <c r="K117" s="53" t="str">
        <f t="shared" si="21"/>
        <v/>
      </c>
      <c r="L117" s="53" t="str">
        <f t="shared" si="21"/>
        <v/>
      </c>
      <c r="M117" s="53" t="str">
        <f t="shared" si="21"/>
        <v/>
      </c>
      <c r="N117" s="53" t="str">
        <f t="shared" si="21"/>
        <v/>
      </c>
      <c r="O117" s="53" t="str">
        <f t="shared" si="21"/>
        <v/>
      </c>
      <c r="P117" s="53" t="str">
        <f t="shared" si="21"/>
        <v/>
      </c>
      <c r="Q117" s="53" t="str">
        <f t="shared" si="21"/>
        <v/>
      </c>
      <c r="R117" s="53" t="str">
        <f t="shared" si="21"/>
        <v/>
      </c>
      <c r="S117" s="53" t="str">
        <f t="shared" si="21"/>
        <v/>
      </c>
      <c r="T117" s="53" t="str">
        <f t="shared" si="21"/>
        <v/>
      </c>
      <c r="U117" s="53" t="str">
        <f t="shared" si="21"/>
        <v/>
      </c>
      <c r="V117" s="53" t="str">
        <f t="shared" si="21"/>
        <v/>
      </c>
      <c r="W117" s="53" t="str">
        <f t="shared" si="21"/>
        <v/>
      </c>
      <c r="X117" s="53" t="str">
        <f t="shared" si="21"/>
        <v/>
      </c>
      <c r="Y117" s="53" t="str">
        <f t="shared" si="21"/>
        <v/>
      </c>
      <c r="Z117" s="53" t="str">
        <f t="shared" si="21"/>
        <v/>
      </c>
      <c r="AA117" s="53" t="str">
        <f t="shared" si="21"/>
        <v/>
      </c>
      <c r="AB117" s="53" t="str">
        <f t="shared" si="21"/>
        <v/>
      </c>
      <c r="AC117" s="53" t="str">
        <f t="shared" si="21"/>
        <v/>
      </c>
      <c r="AD117" s="53" t="str">
        <f t="shared" si="21"/>
        <v/>
      </c>
      <c r="AE117" s="53" t="str">
        <f t="shared" si="21"/>
        <v/>
      </c>
      <c r="AF117" s="53" t="str">
        <f t="shared" si="21"/>
        <v/>
      </c>
      <c r="AG117" s="53" t="str">
        <f t="shared" si="21"/>
        <v/>
      </c>
      <c r="AH117" s="53" t="str">
        <f t="shared" si="21"/>
        <v/>
      </c>
      <c r="AI117" s="53" t="str">
        <f t="shared" si="21"/>
        <v/>
      </c>
      <c r="AJ117" s="53" t="str">
        <f t="shared" si="21"/>
        <v/>
      </c>
      <c r="AK117" s="53" t="str">
        <f t="shared" si="21"/>
        <v/>
      </c>
      <c r="AL117" s="53" t="str">
        <f t="shared" si="21"/>
        <v/>
      </c>
      <c r="AM117" s="53" t="str">
        <f t="shared" si="21"/>
        <v/>
      </c>
      <c r="AN117" s="53" t="str">
        <f t="shared" si="21"/>
        <v/>
      </c>
      <c r="AO117" s="53" t="str">
        <f t="shared" si="21"/>
        <v/>
      </c>
      <c r="AP117" s="53" t="str">
        <f t="shared" si="21"/>
        <v/>
      </c>
      <c r="AQ117" s="53" t="str">
        <f t="shared" si="21"/>
        <v/>
      </c>
      <c r="AR117" s="53" t="str">
        <f t="shared" si="21"/>
        <v/>
      </c>
      <c r="AS117" s="53" t="str">
        <f t="shared" si="21"/>
        <v/>
      </c>
      <c r="AT117" s="53" t="str">
        <f t="shared" si="21"/>
        <v/>
      </c>
      <c r="AU117" s="53" t="str">
        <f t="shared" si="21"/>
        <v/>
      </c>
      <c r="AV117" s="53" t="str">
        <f t="shared" si="21"/>
        <v/>
      </c>
      <c r="AW117" s="53" t="str">
        <f t="shared" si="21"/>
        <v/>
      </c>
      <c r="AX117" s="53" t="str">
        <f t="shared" si="21"/>
        <v/>
      </c>
      <c r="AY117" s="53" t="str">
        <f t="shared" si="21"/>
        <v/>
      </c>
      <c r="AZ117" s="53" t="str">
        <f t="shared" si="21"/>
        <v/>
      </c>
      <c r="BA117" s="53" t="str">
        <f t="shared" si="21"/>
        <v/>
      </c>
      <c r="BB117" s="53" t="str">
        <f t="shared" si="21"/>
        <v/>
      </c>
      <c r="BC117" s="53" t="str">
        <f t="shared" si="21"/>
        <v/>
      </c>
      <c r="BD117" s="53" t="str">
        <f t="shared" si="21"/>
        <v/>
      </c>
      <c r="BE117" s="53" t="str">
        <f t="shared" si="21"/>
        <v/>
      </c>
      <c r="BF117" s="53" t="str">
        <f t="shared" si="21"/>
        <v/>
      </c>
      <c r="BG117" s="53" t="str">
        <f t="shared" si="21"/>
        <v/>
      </c>
      <c r="BH117" s="53" t="str">
        <f t="shared" si="21"/>
        <v/>
      </c>
      <c r="BI117" s="53" t="str">
        <f t="shared" si="21"/>
        <v/>
      </c>
      <c r="BJ117" s="53" t="str">
        <f t="shared" si="21"/>
        <v/>
      </c>
      <c r="BK117" s="53" t="str">
        <f t="shared" si="21"/>
        <v/>
      </c>
      <c r="BL117" s="53" t="str">
        <f t="shared" si="21"/>
        <v/>
      </c>
      <c r="BM117" s="53" t="str">
        <f t="shared" si="21"/>
        <v/>
      </c>
      <c r="BN117" s="53" t="str">
        <f t="shared" si="21"/>
        <v/>
      </c>
      <c r="BO117" s="53" t="str">
        <f t="shared" ref="BO117:DZ117" si="22">IF(BO5="","",IF(BO$5&gt;$A109+(1.5*$A$110),"Near Outlier High",""))</f>
        <v/>
      </c>
      <c r="BP117" s="53" t="str">
        <f t="shared" si="22"/>
        <v/>
      </c>
      <c r="BQ117" s="53" t="str">
        <f t="shared" si="22"/>
        <v/>
      </c>
      <c r="BR117" s="53" t="str">
        <f t="shared" si="22"/>
        <v/>
      </c>
      <c r="BS117" s="53" t="str">
        <f t="shared" si="22"/>
        <v/>
      </c>
      <c r="BT117" s="53" t="str">
        <f t="shared" si="22"/>
        <v/>
      </c>
      <c r="BU117" s="53" t="str">
        <f t="shared" si="22"/>
        <v/>
      </c>
      <c r="BV117" s="53" t="str">
        <f t="shared" si="22"/>
        <v/>
      </c>
      <c r="BW117" s="53" t="str">
        <f t="shared" si="22"/>
        <v/>
      </c>
      <c r="BX117" s="53" t="str">
        <f t="shared" si="22"/>
        <v/>
      </c>
      <c r="BY117" s="53" t="str">
        <f t="shared" si="22"/>
        <v/>
      </c>
      <c r="BZ117" s="53" t="str">
        <f t="shared" si="22"/>
        <v/>
      </c>
      <c r="CA117" s="53" t="str">
        <f t="shared" si="22"/>
        <v/>
      </c>
      <c r="CB117" s="53" t="str">
        <f t="shared" si="22"/>
        <v/>
      </c>
      <c r="CC117" s="53" t="str">
        <f t="shared" si="22"/>
        <v/>
      </c>
      <c r="CD117" s="53" t="str">
        <f t="shared" si="22"/>
        <v/>
      </c>
      <c r="CE117" s="53" t="str">
        <f t="shared" si="22"/>
        <v/>
      </c>
      <c r="CF117" s="53" t="str">
        <f t="shared" si="22"/>
        <v/>
      </c>
      <c r="CG117" s="53" t="str">
        <f t="shared" si="22"/>
        <v/>
      </c>
      <c r="CH117" s="53" t="str">
        <f t="shared" si="22"/>
        <v/>
      </c>
      <c r="CI117" s="53" t="str">
        <f t="shared" si="22"/>
        <v/>
      </c>
      <c r="CJ117" s="53" t="str">
        <f t="shared" si="22"/>
        <v/>
      </c>
      <c r="CK117" s="53" t="str">
        <f t="shared" si="22"/>
        <v/>
      </c>
      <c r="CL117" s="53" t="str">
        <f t="shared" si="22"/>
        <v/>
      </c>
      <c r="CM117" s="53" t="str">
        <f t="shared" si="22"/>
        <v/>
      </c>
      <c r="CN117" s="53" t="str">
        <f t="shared" si="22"/>
        <v/>
      </c>
      <c r="CO117" s="53" t="str">
        <f t="shared" si="22"/>
        <v/>
      </c>
      <c r="CP117" s="53" t="str">
        <f t="shared" si="22"/>
        <v/>
      </c>
      <c r="CQ117" s="53" t="str">
        <f t="shared" si="22"/>
        <v/>
      </c>
      <c r="CR117" s="53" t="str">
        <f t="shared" si="22"/>
        <v/>
      </c>
      <c r="CS117" s="53" t="str">
        <f t="shared" si="22"/>
        <v/>
      </c>
      <c r="CT117" s="53" t="str">
        <f t="shared" si="22"/>
        <v/>
      </c>
      <c r="CU117" s="53" t="str">
        <f t="shared" si="22"/>
        <v/>
      </c>
      <c r="CV117" s="53" t="str">
        <f t="shared" si="22"/>
        <v/>
      </c>
      <c r="CW117" s="53" t="str">
        <f t="shared" si="22"/>
        <v/>
      </c>
      <c r="CX117" s="53" t="str">
        <f t="shared" si="22"/>
        <v/>
      </c>
      <c r="CY117" s="53" t="str">
        <f t="shared" si="22"/>
        <v/>
      </c>
      <c r="CZ117" s="53" t="str">
        <f t="shared" si="22"/>
        <v/>
      </c>
      <c r="DA117" s="53" t="str">
        <f t="shared" si="22"/>
        <v/>
      </c>
      <c r="DB117" s="53" t="str">
        <f t="shared" si="22"/>
        <v/>
      </c>
      <c r="DC117" s="53" t="str">
        <f t="shared" si="22"/>
        <v/>
      </c>
      <c r="DD117" s="53" t="str">
        <f t="shared" si="22"/>
        <v/>
      </c>
      <c r="DE117" s="53" t="str">
        <f t="shared" si="22"/>
        <v/>
      </c>
      <c r="DF117" s="53" t="str">
        <f t="shared" si="22"/>
        <v/>
      </c>
      <c r="DG117" s="53" t="str">
        <f t="shared" si="22"/>
        <v/>
      </c>
      <c r="DH117" s="53" t="str">
        <f t="shared" si="22"/>
        <v/>
      </c>
      <c r="DI117" s="53" t="str">
        <f t="shared" si="22"/>
        <v/>
      </c>
      <c r="DJ117" s="53" t="str">
        <f t="shared" si="22"/>
        <v/>
      </c>
      <c r="DK117" s="53" t="str">
        <f t="shared" si="22"/>
        <v/>
      </c>
      <c r="DL117" s="53" t="str">
        <f t="shared" si="22"/>
        <v/>
      </c>
      <c r="DM117" s="53" t="str">
        <f t="shared" si="22"/>
        <v/>
      </c>
      <c r="DN117" s="53" t="str">
        <f t="shared" si="22"/>
        <v/>
      </c>
      <c r="DO117" s="53" t="str">
        <f t="shared" si="22"/>
        <v/>
      </c>
      <c r="DP117" s="53" t="str">
        <f t="shared" si="22"/>
        <v/>
      </c>
      <c r="DQ117" s="53" t="str">
        <f t="shared" si="22"/>
        <v/>
      </c>
      <c r="DR117" s="53" t="str">
        <f t="shared" si="22"/>
        <v/>
      </c>
      <c r="DS117" s="53" t="str">
        <f t="shared" si="22"/>
        <v/>
      </c>
      <c r="DT117" s="53" t="str">
        <f t="shared" si="22"/>
        <v/>
      </c>
      <c r="DU117" s="53" t="str">
        <f t="shared" si="22"/>
        <v/>
      </c>
      <c r="DV117" s="53" t="str">
        <f t="shared" si="22"/>
        <v/>
      </c>
      <c r="DW117" s="53" t="str">
        <f t="shared" si="22"/>
        <v/>
      </c>
      <c r="DX117" s="53" t="str">
        <f t="shared" si="22"/>
        <v/>
      </c>
      <c r="DY117" s="53" t="str">
        <f t="shared" si="22"/>
        <v/>
      </c>
      <c r="DZ117" s="53" t="str">
        <f t="shared" si="22"/>
        <v/>
      </c>
      <c r="EA117" s="53" t="str">
        <f t="shared" ref="EA117:GG117" si="23">IF(EA5="","",IF(EA$5&gt;$A109+(1.5*$A$110),"Near Outlier High",""))</f>
        <v/>
      </c>
      <c r="EB117" s="53" t="str">
        <f t="shared" si="23"/>
        <v/>
      </c>
      <c r="EC117" s="53" t="str">
        <f t="shared" si="23"/>
        <v/>
      </c>
      <c r="ED117" s="53" t="str">
        <f t="shared" si="23"/>
        <v/>
      </c>
      <c r="EE117" s="53" t="str">
        <f t="shared" si="23"/>
        <v/>
      </c>
      <c r="EF117" s="53" t="str">
        <f t="shared" si="23"/>
        <v/>
      </c>
      <c r="EG117" s="53" t="str">
        <f t="shared" si="23"/>
        <v/>
      </c>
      <c r="EH117" s="53" t="str">
        <f t="shared" si="23"/>
        <v/>
      </c>
      <c r="EI117" s="53" t="str">
        <f t="shared" si="23"/>
        <v/>
      </c>
      <c r="EJ117" s="53" t="str">
        <f t="shared" si="23"/>
        <v/>
      </c>
      <c r="EK117" s="53" t="str">
        <f t="shared" si="23"/>
        <v/>
      </c>
      <c r="EL117" s="53" t="str">
        <f t="shared" si="23"/>
        <v/>
      </c>
      <c r="EM117" s="53" t="str">
        <f t="shared" si="23"/>
        <v/>
      </c>
      <c r="EN117" s="53" t="str">
        <f t="shared" si="23"/>
        <v/>
      </c>
      <c r="EO117" s="53" t="str">
        <f t="shared" si="23"/>
        <v/>
      </c>
      <c r="EP117" s="53" t="str">
        <f t="shared" si="23"/>
        <v/>
      </c>
      <c r="EQ117" s="53" t="str">
        <f t="shared" si="23"/>
        <v/>
      </c>
      <c r="ER117" s="53" t="str">
        <f t="shared" si="23"/>
        <v/>
      </c>
      <c r="ES117" s="53" t="str">
        <f t="shared" si="23"/>
        <v/>
      </c>
      <c r="ET117" s="53" t="str">
        <f t="shared" si="23"/>
        <v/>
      </c>
      <c r="EU117" s="53" t="str">
        <f t="shared" si="23"/>
        <v/>
      </c>
      <c r="EV117" s="53" t="str">
        <f t="shared" si="23"/>
        <v/>
      </c>
      <c r="EW117" s="53" t="str">
        <f t="shared" si="23"/>
        <v/>
      </c>
      <c r="EX117" s="53" t="str">
        <f t="shared" si="23"/>
        <v/>
      </c>
      <c r="EY117" s="53" t="str">
        <f t="shared" si="23"/>
        <v/>
      </c>
      <c r="EZ117" s="53" t="str">
        <f t="shared" si="23"/>
        <v/>
      </c>
      <c r="FA117" s="53" t="str">
        <f t="shared" si="23"/>
        <v/>
      </c>
      <c r="FB117" s="53" t="str">
        <f t="shared" si="23"/>
        <v/>
      </c>
      <c r="FC117" s="53" t="str">
        <f t="shared" si="23"/>
        <v/>
      </c>
      <c r="FD117" s="53" t="str">
        <f t="shared" si="23"/>
        <v/>
      </c>
      <c r="FE117" s="53" t="str">
        <f t="shared" si="23"/>
        <v/>
      </c>
      <c r="FF117" s="53" t="str">
        <f t="shared" si="23"/>
        <v/>
      </c>
      <c r="FG117" s="53" t="str">
        <f t="shared" si="23"/>
        <v/>
      </c>
      <c r="FH117" s="53" t="str">
        <f t="shared" si="23"/>
        <v/>
      </c>
      <c r="FI117" s="53" t="str">
        <f t="shared" si="23"/>
        <v/>
      </c>
      <c r="FJ117" s="53" t="str">
        <f t="shared" si="23"/>
        <v/>
      </c>
      <c r="FK117" s="53" t="str">
        <f t="shared" si="23"/>
        <v/>
      </c>
      <c r="FL117" s="53" t="str">
        <f t="shared" si="23"/>
        <v/>
      </c>
      <c r="FM117" s="53" t="str">
        <f t="shared" si="23"/>
        <v/>
      </c>
      <c r="FN117" s="53" t="str">
        <f t="shared" si="23"/>
        <v/>
      </c>
      <c r="FO117" s="53" t="str">
        <f t="shared" si="23"/>
        <v/>
      </c>
      <c r="FP117" s="53" t="str">
        <f t="shared" si="23"/>
        <v/>
      </c>
      <c r="FQ117" s="53" t="str">
        <f t="shared" si="23"/>
        <v/>
      </c>
      <c r="FR117" s="53" t="str">
        <f t="shared" si="23"/>
        <v/>
      </c>
      <c r="FS117" s="53" t="str">
        <f t="shared" si="23"/>
        <v/>
      </c>
      <c r="FT117" s="53" t="str">
        <f t="shared" si="23"/>
        <v/>
      </c>
      <c r="FU117" s="53" t="str">
        <f t="shared" si="23"/>
        <v/>
      </c>
      <c r="FV117" s="53" t="str">
        <f t="shared" si="23"/>
        <v/>
      </c>
      <c r="FW117" s="53" t="str">
        <f t="shared" si="23"/>
        <v/>
      </c>
      <c r="FX117" s="53" t="str">
        <f t="shared" si="23"/>
        <v/>
      </c>
      <c r="FY117" s="53" t="str">
        <f t="shared" si="23"/>
        <v/>
      </c>
      <c r="FZ117" s="53" t="str">
        <f t="shared" si="23"/>
        <v/>
      </c>
      <c r="GA117" s="53" t="str">
        <f t="shared" si="23"/>
        <v/>
      </c>
      <c r="GB117" s="53" t="str">
        <f t="shared" si="23"/>
        <v/>
      </c>
      <c r="GC117" s="53" t="str">
        <f t="shared" si="23"/>
        <v/>
      </c>
      <c r="GD117" s="53" t="str">
        <f t="shared" si="23"/>
        <v/>
      </c>
      <c r="GE117" s="53" t="str">
        <f t="shared" si="23"/>
        <v/>
      </c>
      <c r="GF117" s="53" t="str">
        <f t="shared" si="23"/>
        <v/>
      </c>
      <c r="GG117" s="53" t="str">
        <f t="shared" si="23"/>
        <v/>
      </c>
    </row>
    <row r="119" spans="1:189">
      <c r="A119" s="53"/>
      <c r="B119" s="53"/>
      <c r="C119" s="53"/>
      <c r="D119" s="53"/>
      <c r="E119" s="53"/>
      <c r="F119" s="53"/>
      <c r="G119" s="53"/>
      <c r="H119" s="53"/>
      <c r="I119" s="53"/>
      <c r="J119" s="53"/>
    </row>
    <row r="120" spans="1:189">
      <c r="A120" s="53"/>
      <c r="B120" s="53"/>
      <c r="C120" s="53"/>
      <c r="D120" s="53"/>
      <c r="E120" s="53"/>
      <c r="F120" s="53"/>
      <c r="G120" s="53"/>
      <c r="H120" s="53"/>
      <c r="I120" s="53"/>
      <c r="J120" s="53"/>
    </row>
    <row r="121" spans="1:189">
      <c r="A121" s="53"/>
      <c r="B121" s="53"/>
      <c r="C121" s="53"/>
      <c r="D121" s="53"/>
      <c r="E121" s="53"/>
      <c r="F121" s="53"/>
      <c r="G121" s="53"/>
      <c r="H121" s="53"/>
      <c r="I121" s="53"/>
      <c r="J121" s="53"/>
    </row>
    <row r="122" spans="1:189">
      <c r="A122" s="53"/>
      <c r="B122" s="53"/>
      <c r="C122" s="53"/>
      <c r="D122" s="53"/>
      <c r="E122" s="53"/>
      <c r="F122" s="53"/>
      <c r="G122" s="53"/>
      <c r="H122" s="53"/>
      <c r="I122" s="53"/>
      <c r="J122" s="53"/>
    </row>
    <row r="123" spans="1:189">
      <c r="A123" s="53"/>
      <c r="B123" s="53"/>
      <c r="C123" s="53"/>
      <c r="D123" s="53"/>
      <c r="E123" s="53"/>
      <c r="F123" s="53"/>
      <c r="G123" s="53"/>
      <c r="H123" s="53"/>
      <c r="I123" s="53"/>
      <c r="J123" s="53"/>
    </row>
    <row r="124" spans="1:189">
      <c r="A124" s="53"/>
      <c r="B124" s="53"/>
      <c r="C124" s="53"/>
      <c r="D124" s="53"/>
      <c r="E124" s="53"/>
      <c r="F124" s="53"/>
      <c r="G124" s="53"/>
      <c r="H124" s="53"/>
      <c r="I124" s="53"/>
      <c r="J124" s="53"/>
    </row>
    <row r="125" spans="1:189">
      <c r="A125" s="53"/>
      <c r="B125" s="53"/>
      <c r="C125" s="53"/>
      <c r="D125" s="53"/>
      <c r="E125" s="53"/>
      <c r="F125" s="53"/>
      <c r="G125" s="53"/>
      <c r="H125" s="53"/>
      <c r="I125" s="53"/>
      <c r="J125" s="53"/>
    </row>
    <row r="126" spans="1:189">
      <c r="A126" s="53"/>
      <c r="B126" s="53"/>
      <c r="C126" s="53"/>
      <c r="D126" s="53"/>
      <c r="E126" s="53"/>
      <c r="F126" s="53"/>
      <c r="G126" s="53"/>
      <c r="H126" s="53"/>
      <c r="I126" s="53"/>
      <c r="J126" s="53"/>
    </row>
    <row r="127" spans="1:189">
      <c r="A127" s="53"/>
      <c r="B127" s="53"/>
      <c r="C127" s="53"/>
      <c r="D127" s="53"/>
      <c r="E127" s="53"/>
      <c r="F127" s="53"/>
      <c r="G127" s="53"/>
      <c r="H127" s="53"/>
      <c r="I127" s="53"/>
      <c r="J127" s="53"/>
    </row>
    <row r="128" spans="1:189">
      <c r="A128" s="53"/>
      <c r="B128" s="53"/>
      <c r="C128" s="53"/>
      <c r="D128" s="53"/>
      <c r="E128" s="53"/>
      <c r="F128" s="53"/>
      <c r="G128" s="53"/>
      <c r="H128" s="53"/>
      <c r="I128" s="53"/>
      <c r="J128" s="53"/>
    </row>
    <row r="129" spans="1:10">
      <c r="A129" s="53"/>
      <c r="B129" s="53"/>
      <c r="C129" s="53"/>
      <c r="D129" s="53"/>
      <c r="E129" s="53"/>
      <c r="F129" s="53"/>
      <c r="G129" s="53"/>
      <c r="H129" s="53"/>
      <c r="I129" s="53"/>
      <c r="J129" s="53"/>
    </row>
    <row r="130" spans="1:10">
      <c r="A130" s="53"/>
      <c r="B130" s="53"/>
      <c r="C130" s="53"/>
      <c r="D130" s="53"/>
      <c r="E130" s="53"/>
      <c r="F130" s="53"/>
      <c r="G130" s="53"/>
      <c r="H130" s="53"/>
      <c r="I130" s="53"/>
      <c r="J130" s="53"/>
    </row>
    <row r="131" spans="1:10">
      <c r="A131" s="53"/>
      <c r="B131" s="53"/>
      <c r="C131" s="53"/>
      <c r="D131" s="53"/>
      <c r="E131" s="53"/>
      <c r="F131" s="53"/>
      <c r="G131" s="53"/>
      <c r="H131" s="53"/>
      <c r="I131" s="53"/>
      <c r="J131" s="53"/>
    </row>
    <row r="132" spans="1:10">
      <c r="A132" s="53"/>
      <c r="B132" s="53"/>
      <c r="C132" s="53"/>
      <c r="D132" s="53"/>
      <c r="E132" s="53"/>
      <c r="F132" s="53"/>
      <c r="G132" s="53"/>
      <c r="H132" s="53"/>
      <c r="I132" s="53"/>
      <c r="J132" s="53"/>
    </row>
    <row r="133" spans="1:10">
      <c r="A133" s="53"/>
      <c r="B133" s="53"/>
      <c r="C133" s="53"/>
      <c r="D133" s="53"/>
      <c r="E133" s="53"/>
      <c r="F133" s="53"/>
      <c r="G133" s="53"/>
      <c r="H133" s="53"/>
      <c r="I133" s="53"/>
      <c r="J133" s="53"/>
    </row>
    <row r="134" spans="1:10">
      <c r="A134" s="53"/>
      <c r="B134" s="53"/>
      <c r="C134" s="53"/>
      <c r="D134" s="53"/>
      <c r="E134" s="53"/>
      <c r="F134" s="53"/>
      <c r="G134" s="53"/>
      <c r="H134" s="53"/>
      <c r="I134" s="53"/>
      <c r="J134" s="53"/>
    </row>
    <row r="135" spans="1:10">
      <c r="A135" s="53"/>
      <c r="B135" s="53"/>
      <c r="C135" s="53"/>
      <c r="D135" s="53"/>
      <c r="E135" s="53"/>
      <c r="F135" s="53"/>
      <c r="G135" s="53"/>
      <c r="H135" s="53"/>
      <c r="I135" s="53"/>
      <c r="J135" s="53"/>
    </row>
    <row r="136" spans="1:10">
      <c r="A136" s="53"/>
      <c r="B136" s="53"/>
      <c r="C136" s="53"/>
      <c r="D136" s="53"/>
      <c r="E136" s="53"/>
      <c r="F136" s="53"/>
      <c r="G136" s="53"/>
      <c r="H136" s="53"/>
      <c r="I136" s="53"/>
      <c r="J136" s="53"/>
    </row>
    <row r="137" spans="1:10">
      <c r="A137" s="53"/>
      <c r="B137" s="53"/>
      <c r="C137" s="53"/>
      <c r="D137" s="53"/>
      <c r="E137" s="53"/>
      <c r="F137" s="53"/>
      <c r="G137" s="53"/>
      <c r="H137" s="53"/>
      <c r="I137" s="53"/>
      <c r="J137" s="53"/>
    </row>
    <row r="138" spans="1:10">
      <c r="A138" s="53"/>
      <c r="B138" s="53"/>
      <c r="C138" s="53"/>
      <c r="D138" s="53"/>
      <c r="E138" s="53"/>
      <c r="F138" s="53"/>
      <c r="G138" s="53"/>
      <c r="H138" s="53"/>
      <c r="I138" s="53"/>
      <c r="J138" s="53"/>
    </row>
    <row r="139" spans="1:10">
      <c r="A139" s="53"/>
      <c r="B139" s="53"/>
      <c r="C139" s="53"/>
      <c r="D139" s="53"/>
      <c r="E139" s="53"/>
      <c r="F139" s="53"/>
      <c r="G139" s="53"/>
      <c r="H139" s="53"/>
      <c r="I139" s="53"/>
      <c r="J139" s="53"/>
    </row>
    <row r="140" spans="1:10">
      <c r="A140" s="53"/>
      <c r="B140" s="53"/>
      <c r="C140" s="53"/>
      <c r="D140" s="53"/>
      <c r="E140" s="53"/>
      <c r="F140" s="53"/>
      <c r="G140" s="53"/>
      <c r="H140" s="53"/>
      <c r="I140" s="53"/>
      <c r="J140" s="53"/>
    </row>
    <row r="141" spans="1:10">
      <c r="A141" s="53"/>
      <c r="B141" s="53"/>
      <c r="C141" s="53"/>
      <c r="D141" s="53"/>
      <c r="E141" s="53"/>
      <c r="F141" s="53"/>
      <c r="G141" s="53"/>
      <c r="H141" s="53"/>
      <c r="I141" s="53"/>
      <c r="J141" s="53"/>
    </row>
    <row r="142" spans="1:10">
      <c r="A142" s="53"/>
      <c r="B142" s="53"/>
      <c r="C142" s="53"/>
      <c r="D142" s="53"/>
      <c r="E142" s="53"/>
      <c r="F142" s="53"/>
      <c r="G142" s="53"/>
      <c r="H142" s="53"/>
      <c r="I142" s="53"/>
      <c r="J142" s="53"/>
    </row>
    <row r="143" spans="1:10">
      <c r="A143" s="53"/>
      <c r="B143" s="53"/>
      <c r="C143" s="53"/>
      <c r="D143" s="53"/>
      <c r="E143" s="53"/>
      <c r="F143" s="53"/>
      <c r="G143" s="53"/>
      <c r="H143" s="53"/>
      <c r="I143" s="53"/>
      <c r="J143" s="53"/>
    </row>
    <row r="144" spans="1:10">
      <c r="A144" s="53"/>
      <c r="B144" s="53"/>
      <c r="C144" s="53"/>
      <c r="D144" s="53"/>
      <c r="E144" s="53"/>
      <c r="F144" s="53"/>
      <c r="G144" s="53"/>
      <c r="H144" s="53"/>
      <c r="I144" s="53"/>
      <c r="J144" s="53"/>
    </row>
    <row r="145" spans="1:10">
      <c r="A145" s="53"/>
      <c r="B145" s="53"/>
      <c r="C145" s="53"/>
      <c r="D145" s="53"/>
      <c r="E145" s="53"/>
      <c r="F145" s="53"/>
      <c r="G145" s="53"/>
      <c r="H145" s="53"/>
      <c r="I145" s="53"/>
      <c r="J145" s="53"/>
    </row>
    <row r="146" spans="1:10">
      <c r="A146" s="53"/>
      <c r="B146" s="53"/>
      <c r="C146" s="53"/>
      <c r="D146" s="53"/>
      <c r="E146" s="53"/>
      <c r="F146" s="53"/>
      <c r="G146" s="53"/>
      <c r="H146" s="53"/>
      <c r="I146" s="53"/>
      <c r="J146" s="53"/>
    </row>
    <row r="147" spans="1:10">
      <c r="A147" s="53"/>
      <c r="B147" s="53"/>
      <c r="C147" s="53"/>
      <c r="D147" s="53"/>
      <c r="E147" s="53"/>
      <c r="F147" s="53"/>
      <c r="G147" s="53"/>
      <c r="H147" s="53"/>
      <c r="I147" s="53"/>
      <c r="J147" s="53"/>
    </row>
    <row r="148" spans="1:10">
      <c r="A148" s="53"/>
      <c r="B148" s="53"/>
      <c r="C148" s="53"/>
      <c r="D148" s="53"/>
      <c r="E148" s="53"/>
      <c r="F148" s="53"/>
      <c r="G148" s="53"/>
      <c r="H148" s="53"/>
      <c r="I148" s="53"/>
      <c r="J148" s="53"/>
    </row>
    <row r="149" spans="1:10">
      <c r="A149" s="53"/>
      <c r="B149" s="53"/>
      <c r="C149" s="53"/>
      <c r="D149" s="53"/>
      <c r="E149" s="53"/>
      <c r="F149" s="53"/>
      <c r="G149" s="53"/>
      <c r="H149" s="53"/>
      <c r="I149" s="53"/>
      <c r="J149" s="53"/>
    </row>
    <row r="150" spans="1:10">
      <c r="A150" s="53"/>
      <c r="B150" s="53"/>
      <c r="C150" s="53"/>
      <c r="D150" s="53"/>
      <c r="E150" s="53"/>
      <c r="F150" s="53"/>
      <c r="G150" s="53"/>
      <c r="H150" s="53"/>
      <c r="I150" s="53"/>
      <c r="J150" s="53"/>
    </row>
    <row r="151" spans="1:10">
      <c r="A151" s="53"/>
      <c r="B151" s="53"/>
      <c r="C151" s="53"/>
      <c r="D151" s="53"/>
      <c r="E151" s="53"/>
      <c r="F151" s="53"/>
      <c r="G151" s="53"/>
      <c r="H151" s="53"/>
      <c r="I151" s="53"/>
      <c r="J151" s="53"/>
    </row>
    <row r="152" spans="1:10">
      <c r="A152" s="53"/>
      <c r="B152" s="53"/>
      <c r="C152" s="53"/>
      <c r="D152" s="53"/>
      <c r="E152" s="53"/>
      <c r="F152" s="53"/>
      <c r="G152" s="53"/>
      <c r="H152" s="53"/>
      <c r="I152" s="53"/>
      <c r="J152" s="53"/>
    </row>
    <row r="153" spans="1:10">
      <c r="A153" s="53"/>
      <c r="B153" s="53"/>
      <c r="C153" s="53"/>
      <c r="D153" s="53"/>
      <c r="E153" s="53"/>
      <c r="F153" s="53"/>
      <c r="G153" s="53"/>
      <c r="H153" s="53"/>
      <c r="I153" s="53"/>
      <c r="J153" s="53"/>
    </row>
    <row r="154" spans="1:10">
      <c r="A154" s="53"/>
      <c r="B154" s="53"/>
      <c r="C154" s="53"/>
      <c r="D154" s="53"/>
      <c r="E154" s="53"/>
      <c r="F154" s="53"/>
      <c r="G154" s="53"/>
      <c r="H154" s="53"/>
      <c r="I154" s="53"/>
      <c r="J154" s="53"/>
    </row>
    <row r="155" spans="1:10">
      <c r="A155" s="53"/>
      <c r="B155" s="53"/>
      <c r="C155" s="53"/>
      <c r="D155" s="53"/>
      <c r="E155" s="53"/>
      <c r="F155" s="53"/>
      <c r="G155" s="53"/>
      <c r="H155" s="53"/>
      <c r="I155" s="53"/>
      <c r="J155" s="53"/>
    </row>
    <row r="156" spans="1:10">
      <c r="A156" s="53"/>
      <c r="B156" s="53"/>
      <c r="C156" s="53"/>
      <c r="D156" s="53"/>
      <c r="E156" s="53"/>
      <c r="F156" s="53"/>
      <c r="G156" s="53"/>
      <c r="H156" s="53"/>
      <c r="I156" s="53"/>
      <c r="J156" s="53"/>
    </row>
    <row r="157" spans="1:10">
      <c r="A157" s="53"/>
      <c r="B157" s="53"/>
      <c r="C157" s="53"/>
      <c r="D157" s="53"/>
      <c r="E157" s="53"/>
      <c r="F157" s="53"/>
      <c r="G157" s="53"/>
      <c r="H157" s="53"/>
      <c r="I157" s="53"/>
      <c r="J157" s="53"/>
    </row>
    <row r="158" spans="1:10">
      <c r="A158" s="53"/>
      <c r="B158" s="53"/>
      <c r="C158" s="53"/>
      <c r="D158" s="53"/>
      <c r="E158" s="53"/>
      <c r="F158" s="53"/>
      <c r="G158" s="53"/>
      <c r="H158" s="53"/>
      <c r="I158" s="53"/>
      <c r="J158" s="53"/>
    </row>
    <row r="159" spans="1:10">
      <c r="A159" s="53"/>
      <c r="B159" s="53"/>
      <c r="C159" s="53"/>
      <c r="D159" s="53"/>
      <c r="E159" s="53"/>
      <c r="F159" s="53"/>
      <c r="G159" s="53"/>
      <c r="H159" s="53"/>
      <c r="I159" s="53"/>
      <c r="J159" s="53"/>
    </row>
    <row r="160" spans="1:10">
      <c r="A160" s="53"/>
      <c r="B160" s="53"/>
      <c r="C160" s="53"/>
      <c r="D160" s="53"/>
      <c r="E160" s="53"/>
      <c r="F160" s="53"/>
      <c r="G160" s="53"/>
      <c r="H160" s="53"/>
      <c r="I160" s="53"/>
      <c r="J160" s="53"/>
    </row>
    <row r="161" spans="1:10">
      <c r="A161" s="53"/>
      <c r="B161" s="53"/>
      <c r="C161" s="53"/>
      <c r="D161" s="53"/>
      <c r="E161" s="53"/>
      <c r="F161" s="53"/>
      <c r="G161" s="53"/>
      <c r="H161" s="53"/>
      <c r="I161" s="53"/>
      <c r="J161" s="53"/>
    </row>
    <row r="162" spans="1:10">
      <c r="A162" s="53"/>
      <c r="B162" s="53"/>
      <c r="C162" s="53"/>
      <c r="D162" s="53"/>
      <c r="E162" s="53"/>
      <c r="F162" s="53"/>
      <c r="G162" s="53"/>
      <c r="H162" s="53"/>
      <c r="I162" s="53"/>
      <c r="J162" s="53"/>
    </row>
    <row r="163" spans="1:10">
      <c r="A163" s="53"/>
      <c r="B163" s="53"/>
      <c r="C163" s="53"/>
      <c r="D163" s="53"/>
      <c r="E163" s="53"/>
      <c r="F163" s="53"/>
      <c r="G163" s="53"/>
      <c r="H163" s="53"/>
      <c r="I163" s="53"/>
      <c r="J163" s="53"/>
    </row>
    <row r="164" spans="1:10">
      <c r="A164" s="53"/>
      <c r="B164" s="53"/>
      <c r="C164" s="53"/>
      <c r="D164" s="53"/>
      <c r="E164" s="53"/>
      <c r="F164" s="53"/>
      <c r="G164" s="53"/>
      <c r="H164" s="53"/>
      <c r="I164" s="53"/>
      <c r="J164" s="53"/>
    </row>
    <row r="165" spans="1:10">
      <c r="A165" s="53"/>
      <c r="B165" s="53"/>
      <c r="C165" s="53"/>
      <c r="D165" s="53"/>
      <c r="E165" s="53"/>
      <c r="F165" s="53"/>
      <c r="G165" s="53"/>
      <c r="H165" s="53"/>
      <c r="I165" s="53"/>
      <c r="J165" s="53"/>
    </row>
    <row r="166" spans="1:10">
      <c r="A166" s="53"/>
      <c r="B166" s="53"/>
      <c r="C166" s="53"/>
      <c r="D166" s="53"/>
      <c r="E166" s="53"/>
      <c r="F166" s="53"/>
      <c r="G166" s="53"/>
      <c r="H166" s="53"/>
      <c r="I166" s="53"/>
      <c r="J166" s="53"/>
    </row>
    <row r="167" spans="1:10">
      <c r="A167" s="53"/>
      <c r="B167" s="53"/>
      <c r="C167" s="53"/>
      <c r="D167" s="53"/>
      <c r="E167" s="53"/>
      <c r="F167" s="53"/>
      <c r="G167" s="53"/>
      <c r="H167" s="53"/>
      <c r="I167" s="53"/>
      <c r="J167" s="53"/>
    </row>
    <row r="168" spans="1:10">
      <c r="A168" s="53"/>
      <c r="B168" s="53"/>
      <c r="C168" s="53"/>
      <c r="D168" s="53"/>
      <c r="E168" s="53"/>
      <c r="F168" s="53"/>
      <c r="G168" s="53"/>
      <c r="H168" s="53"/>
      <c r="I168" s="53"/>
      <c r="J168" s="53"/>
    </row>
    <row r="169" spans="1:10">
      <c r="A169" s="53"/>
      <c r="B169" s="53"/>
      <c r="C169" s="53"/>
      <c r="D169" s="53"/>
      <c r="E169" s="53"/>
      <c r="F169" s="53"/>
      <c r="G169" s="53"/>
      <c r="H169" s="53"/>
      <c r="I169" s="53"/>
      <c r="J169" s="53"/>
    </row>
    <row r="170" spans="1:10">
      <c r="A170" s="53"/>
      <c r="B170" s="53"/>
      <c r="C170" s="53"/>
      <c r="D170" s="53"/>
      <c r="E170" s="53"/>
      <c r="F170" s="53"/>
      <c r="G170" s="53"/>
      <c r="H170" s="53"/>
      <c r="I170" s="53"/>
      <c r="J170" s="53"/>
    </row>
    <row r="171" spans="1:10">
      <c r="A171" s="53"/>
      <c r="B171" s="53"/>
      <c r="C171" s="53"/>
      <c r="D171" s="53"/>
      <c r="E171" s="53"/>
      <c r="F171" s="53"/>
      <c r="G171" s="53"/>
      <c r="H171" s="53"/>
      <c r="I171" s="53"/>
      <c r="J171" s="53"/>
    </row>
    <row r="172" spans="1:10">
      <c r="A172" s="53"/>
      <c r="B172" s="53"/>
      <c r="C172" s="53"/>
      <c r="D172" s="53"/>
      <c r="E172" s="53"/>
      <c r="F172" s="53"/>
      <c r="G172" s="53"/>
      <c r="H172" s="53"/>
      <c r="I172" s="53"/>
      <c r="J172" s="53"/>
    </row>
    <row r="173" spans="1:10">
      <c r="A173" s="53"/>
      <c r="B173" s="53"/>
      <c r="C173" s="53"/>
      <c r="D173" s="53"/>
      <c r="E173" s="53"/>
      <c r="F173" s="53"/>
      <c r="G173" s="53"/>
      <c r="H173" s="53"/>
      <c r="I173" s="53"/>
      <c r="J173" s="53"/>
    </row>
    <row r="174" spans="1:10">
      <c r="A174" s="53"/>
      <c r="B174" s="53"/>
      <c r="C174" s="53"/>
      <c r="D174" s="53"/>
      <c r="E174" s="53"/>
      <c r="F174" s="53"/>
      <c r="G174" s="53"/>
      <c r="H174" s="53"/>
      <c r="I174" s="53"/>
      <c r="J174" s="53"/>
    </row>
    <row r="175" spans="1:10">
      <c r="A175" s="53"/>
      <c r="B175" s="53"/>
      <c r="C175" s="53"/>
      <c r="D175" s="53"/>
      <c r="E175" s="53"/>
      <c r="F175" s="53"/>
      <c r="G175" s="53"/>
      <c r="H175" s="53"/>
      <c r="I175" s="53"/>
      <c r="J175" s="53"/>
    </row>
    <row r="176" spans="1:10">
      <c r="A176" s="53"/>
      <c r="B176" s="53"/>
      <c r="C176" s="53"/>
      <c r="D176" s="53"/>
      <c r="E176" s="53"/>
      <c r="F176" s="53"/>
      <c r="G176" s="53"/>
      <c r="H176" s="53"/>
      <c r="I176" s="53"/>
      <c r="J176" s="53"/>
    </row>
    <row r="177" spans="1:10">
      <c r="A177" s="53"/>
      <c r="B177" s="53"/>
      <c r="C177" s="53"/>
      <c r="D177" s="53"/>
      <c r="E177" s="53"/>
      <c r="F177" s="53"/>
      <c r="G177" s="53"/>
      <c r="H177" s="53"/>
      <c r="I177" s="53"/>
      <c r="J177" s="53"/>
    </row>
    <row r="178" spans="1:10">
      <c r="A178" s="53"/>
      <c r="B178" s="53"/>
      <c r="C178" s="53"/>
      <c r="D178" s="53"/>
      <c r="E178" s="53"/>
      <c r="F178" s="53"/>
      <c r="G178" s="53"/>
      <c r="H178" s="53"/>
      <c r="I178" s="53"/>
      <c r="J178" s="53"/>
    </row>
    <row r="179" spans="1:10">
      <c r="A179" s="53"/>
      <c r="B179" s="53"/>
      <c r="C179" s="53"/>
      <c r="D179" s="53"/>
      <c r="E179" s="53"/>
      <c r="F179" s="53"/>
      <c r="G179" s="53"/>
      <c r="H179" s="53"/>
      <c r="I179" s="53"/>
      <c r="J179" s="53"/>
    </row>
    <row r="180" spans="1:10">
      <c r="A180" s="53"/>
      <c r="B180" s="53"/>
      <c r="C180" s="53"/>
      <c r="D180" s="53"/>
      <c r="E180" s="53"/>
      <c r="F180" s="53"/>
      <c r="G180" s="53"/>
      <c r="H180" s="53"/>
      <c r="I180" s="53"/>
      <c r="J180" s="53"/>
    </row>
    <row r="181" spans="1:10">
      <c r="A181" s="53"/>
      <c r="B181" s="53"/>
      <c r="C181" s="53"/>
      <c r="D181" s="53"/>
      <c r="E181" s="53"/>
      <c r="F181" s="53"/>
      <c r="G181" s="53"/>
      <c r="H181" s="53"/>
      <c r="I181" s="53"/>
      <c r="J181" s="53"/>
    </row>
    <row r="182" spans="1:10">
      <c r="A182" s="53"/>
      <c r="B182" s="53"/>
      <c r="C182" s="53"/>
      <c r="D182" s="53"/>
      <c r="E182" s="53"/>
      <c r="F182" s="53"/>
      <c r="G182" s="53"/>
      <c r="H182" s="53"/>
      <c r="I182" s="53"/>
      <c r="J182" s="53"/>
    </row>
    <row r="183" spans="1:10">
      <c r="A183" s="53"/>
      <c r="B183" s="53"/>
      <c r="C183" s="53"/>
      <c r="D183" s="53"/>
      <c r="E183" s="53"/>
      <c r="F183" s="53"/>
      <c r="G183" s="53"/>
      <c r="H183" s="53"/>
      <c r="I183" s="53"/>
      <c r="J183" s="53"/>
    </row>
    <row r="184" spans="1:10">
      <c r="A184" s="53"/>
      <c r="B184" s="53"/>
      <c r="C184" s="53"/>
      <c r="D184" s="53"/>
      <c r="E184" s="53"/>
      <c r="F184" s="53"/>
      <c r="G184" s="53"/>
      <c r="H184" s="53"/>
      <c r="I184" s="53"/>
      <c r="J184" s="53"/>
    </row>
    <row r="185" spans="1:10">
      <c r="A185" s="53"/>
      <c r="B185" s="53"/>
      <c r="C185" s="53"/>
      <c r="D185" s="53"/>
      <c r="E185" s="53"/>
      <c r="F185" s="53"/>
      <c r="G185" s="53"/>
      <c r="H185" s="53"/>
      <c r="I185" s="53"/>
      <c r="J185" s="53"/>
    </row>
    <row r="186" spans="1:10">
      <c r="A186" s="53"/>
      <c r="B186" s="53"/>
      <c r="C186" s="53"/>
      <c r="D186" s="53"/>
      <c r="E186" s="53"/>
      <c r="F186" s="53"/>
      <c r="G186" s="53"/>
      <c r="H186" s="53"/>
      <c r="I186" s="53"/>
      <c r="J186" s="53"/>
    </row>
    <row r="187" spans="1:10">
      <c r="A187" s="53"/>
      <c r="B187" s="53"/>
      <c r="C187" s="53"/>
      <c r="D187" s="53"/>
      <c r="E187" s="53"/>
      <c r="F187" s="53"/>
      <c r="G187" s="53"/>
      <c r="H187" s="53"/>
      <c r="I187" s="53"/>
      <c r="J187" s="53"/>
    </row>
    <row r="188" spans="1:10">
      <c r="A188" s="53"/>
      <c r="B188" s="53"/>
      <c r="C188" s="53"/>
      <c r="D188" s="53"/>
      <c r="E188" s="53"/>
      <c r="F188" s="53"/>
      <c r="G188" s="53"/>
      <c r="H188" s="53"/>
      <c r="I188" s="53"/>
      <c r="J188" s="53"/>
    </row>
    <row r="189" spans="1:10">
      <c r="A189" s="53"/>
      <c r="B189" s="53"/>
      <c r="C189" s="53"/>
      <c r="D189" s="53"/>
      <c r="E189" s="53"/>
      <c r="F189" s="53"/>
      <c r="G189" s="53"/>
      <c r="H189" s="53"/>
      <c r="I189" s="53"/>
      <c r="J189" s="53"/>
    </row>
    <row r="190" spans="1:10">
      <c r="A190" s="53"/>
      <c r="B190" s="53"/>
      <c r="C190" s="53"/>
      <c r="D190" s="53"/>
      <c r="E190" s="53"/>
      <c r="F190" s="53"/>
      <c r="G190" s="53"/>
      <c r="H190" s="53"/>
      <c r="I190" s="53"/>
      <c r="J190" s="53"/>
    </row>
    <row r="191" spans="1:10">
      <c r="A191" s="53"/>
      <c r="B191" s="53"/>
      <c r="C191" s="53"/>
      <c r="D191" s="53"/>
      <c r="E191" s="53"/>
      <c r="F191" s="53"/>
      <c r="G191" s="53"/>
      <c r="H191" s="53"/>
      <c r="I191" s="53"/>
      <c r="J191" s="53"/>
    </row>
    <row r="192" spans="1:10">
      <c r="A192" s="53"/>
      <c r="B192" s="53"/>
      <c r="C192" s="53"/>
      <c r="D192" s="53"/>
      <c r="E192" s="53"/>
      <c r="F192" s="53"/>
      <c r="G192" s="53"/>
      <c r="H192" s="53"/>
      <c r="I192" s="53"/>
      <c r="J192" s="53"/>
    </row>
    <row r="193" spans="1:10">
      <c r="A193" s="53"/>
      <c r="B193" s="53"/>
      <c r="C193" s="53"/>
      <c r="D193" s="53"/>
      <c r="E193" s="53"/>
      <c r="F193" s="53"/>
      <c r="G193" s="53"/>
      <c r="H193" s="53"/>
      <c r="I193" s="53"/>
      <c r="J193" s="53"/>
    </row>
    <row r="194" spans="1:10">
      <c r="A194" s="53"/>
      <c r="B194" s="53"/>
      <c r="C194" s="53"/>
      <c r="D194" s="53"/>
      <c r="E194" s="53"/>
      <c r="F194" s="53"/>
      <c r="G194" s="53"/>
      <c r="H194" s="53"/>
      <c r="I194" s="53"/>
      <c r="J194" s="53"/>
    </row>
    <row r="195" spans="1:10">
      <c r="A195" s="53"/>
      <c r="B195" s="53"/>
      <c r="C195" s="53"/>
      <c r="D195" s="53"/>
      <c r="E195" s="53"/>
      <c r="F195" s="53"/>
      <c r="G195" s="53"/>
      <c r="H195" s="53"/>
      <c r="I195" s="53"/>
      <c r="J195" s="53"/>
    </row>
    <row r="196" spans="1:10">
      <c r="A196" s="53"/>
      <c r="B196" s="53"/>
      <c r="C196" s="53"/>
      <c r="D196" s="53"/>
      <c r="E196" s="53"/>
      <c r="F196" s="53"/>
      <c r="G196" s="53"/>
      <c r="H196" s="53"/>
      <c r="I196" s="53"/>
      <c r="J196" s="53"/>
    </row>
    <row r="197" spans="1:10">
      <c r="A197" s="53"/>
      <c r="B197" s="53"/>
      <c r="C197" s="53"/>
      <c r="D197" s="53"/>
      <c r="E197" s="53"/>
      <c r="F197" s="53"/>
      <c r="G197" s="53"/>
      <c r="H197" s="53"/>
      <c r="I197" s="53"/>
      <c r="J197" s="53"/>
    </row>
    <row r="198" spans="1:10">
      <c r="A198" s="53"/>
      <c r="B198" s="53"/>
      <c r="C198" s="53"/>
      <c r="D198" s="53"/>
      <c r="E198" s="53"/>
      <c r="F198" s="53"/>
      <c r="G198" s="53"/>
      <c r="H198" s="53"/>
      <c r="I198" s="53"/>
      <c r="J198" s="53"/>
    </row>
    <row r="199" spans="1:10">
      <c r="A199" s="53"/>
      <c r="B199" s="53"/>
      <c r="C199" s="53"/>
      <c r="D199" s="53"/>
      <c r="E199" s="53"/>
      <c r="F199" s="53"/>
      <c r="G199" s="53"/>
      <c r="H199" s="53"/>
      <c r="I199" s="53"/>
      <c r="J199" s="53"/>
    </row>
    <row r="200" spans="1:10">
      <c r="A200" s="53"/>
      <c r="B200" s="53"/>
      <c r="C200" s="53"/>
      <c r="D200" s="53"/>
      <c r="E200" s="53"/>
      <c r="F200" s="53"/>
      <c r="G200" s="53"/>
      <c r="H200" s="53"/>
      <c r="I200" s="53"/>
      <c r="J200" s="53"/>
    </row>
    <row r="201" spans="1:10">
      <c r="A201" s="53"/>
      <c r="B201" s="53"/>
      <c r="C201" s="53"/>
      <c r="D201" s="53"/>
      <c r="E201" s="53"/>
      <c r="F201" s="53"/>
      <c r="G201" s="53"/>
      <c r="H201" s="53"/>
      <c r="I201" s="53"/>
      <c r="J201" s="53"/>
    </row>
    <row r="202" spans="1:10">
      <c r="A202" s="53"/>
      <c r="B202" s="53"/>
      <c r="C202" s="53"/>
      <c r="D202" s="53"/>
      <c r="E202" s="53"/>
      <c r="F202" s="53"/>
      <c r="G202" s="53"/>
      <c r="H202" s="53"/>
      <c r="I202" s="53"/>
      <c r="J202" s="53"/>
    </row>
    <row r="203" spans="1:10">
      <c r="A203" s="53"/>
      <c r="B203" s="53"/>
      <c r="C203" s="53"/>
      <c r="D203" s="53"/>
      <c r="E203" s="53"/>
      <c r="F203" s="53"/>
      <c r="G203" s="53"/>
      <c r="H203" s="53"/>
      <c r="I203" s="53"/>
      <c r="J203" s="53"/>
    </row>
    <row r="204" spans="1:10">
      <c r="A204" s="53"/>
      <c r="B204" s="53"/>
      <c r="C204" s="53"/>
      <c r="D204" s="53"/>
      <c r="E204" s="53"/>
      <c r="F204" s="53"/>
      <c r="G204" s="53"/>
      <c r="H204" s="53"/>
      <c r="I204" s="53"/>
      <c r="J204" s="53"/>
    </row>
    <row r="205" spans="1:10">
      <c r="A205" s="53"/>
      <c r="B205" s="53"/>
      <c r="C205" s="53"/>
      <c r="D205" s="53"/>
      <c r="E205" s="53"/>
      <c r="F205" s="53"/>
      <c r="G205" s="53"/>
      <c r="H205" s="53"/>
      <c r="I205" s="53"/>
      <c r="J205" s="53"/>
    </row>
    <row r="206" spans="1:10">
      <c r="A206" s="53"/>
      <c r="B206" s="53"/>
      <c r="C206" s="53"/>
      <c r="D206" s="53"/>
      <c r="E206" s="53"/>
      <c r="F206" s="53"/>
      <c r="G206" s="53"/>
      <c r="H206" s="53"/>
      <c r="I206" s="53"/>
      <c r="J206" s="53"/>
    </row>
    <row r="207" spans="1:10">
      <c r="A207" s="53"/>
      <c r="B207" s="53"/>
      <c r="C207" s="53"/>
      <c r="D207" s="53"/>
      <c r="E207" s="53"/>
      <c r="F207" s="53"/>
      <c r="G207" s="53"/>
      <c r="H207" s="53"/>
      <c r="I207" s="53"/>
      <c r="J207" s="53"/>
    </row>
    <row r="208" spans="1:10">
      <c r="A208" s="53"/>
      <c r="B208" s="53"/>
      <c r="C208" s="53"/>
      <c r="D208" s="53"/>
      <c r="E208" s="53"/>
      <c r="F208" s="53"/>
      <c r="G208" s="53"/>
      <c r="H208" s="53"/>
      <c r="I208" s="53"/>
      <c r="J208" s="53"/>
    </row>
    <row r="209" spans="1:10">
      <c r="A209" s="53"/>
      <c r="B209" s="53"/>
      <c r="C209" s="53"/>
      <c r="D209" s="53"/>
      <c r="E209" s="53"/>
      <c r="F209" s="53"/>
      <c r="G209" s="53"/>
      <c r="H209" s="53"/>
      <c r="I209" s="53"/>
      <c r="J209" s="53"/>
    </row>
    <row r="210" spans="1:10">
      <c r="A210" s="53"/>
      <c r="B210" s="53"/>
      <c r="C210" s="53"/>
      <c r="D210" s="53"/>
      <c r="E210" s="53"/>
      <c r="F210" s="53"/>
      <c r="G210" s="53"/>
      <c r="H210" s="53"/>
      <c r="I210" s="53"/>
      <c r="J210" s="53"/>
    </row>
    <row r="211" spans="1:10">
      <c r="A211" s="53"/>
      <c r="B211" s="53"/>
      <c r="C211" s="53"/>
      <c r="D211" s="53"/>
      <c r="E211" s="53"/>
      <c r="F211" s="53"/>
      <c r="G211" s="53"/>
      <c r="H211" s="53"/>
      <c r="I211" s="53"/>
      <c r="J211" s="53"/>
    </row>
    <row r="358" spans="136:136">
      <c r="EF358" s="61"/>
    </row>
    <row r="359" spans="136:136">
      <c r="EF359" s="61"/>
    </row>
    <row r="360" spans="136:136">
      <c r="EF360" s="61"/>
    </row>
    <row r="361" spans="136:136">
      <c r="EF361" s="61"/>
    </row>
    <row r="362" spans="136:136">
      <c r="EF362" s="61"/>
    </row>
    <row r="363" spans="136:136">
      <c r="EF363" s="61"/>
    </row>
    <row r="364" spans="136:136">
      <c r="EF364" s="61"/>
    </row>
    <row r="365" spans="136:136">
      <c r="EF365" s="61"/>
    </row>
    <row r="366" spans="136:136">
      <c r="EF366" s="61"/>
    </row>
    <row r="367" spans="136:136">
      <c r="EF367" s="61"/>
    </row>
    <row r="368" spans="136:136">
      <c r="EF368" s="61"/>
    </row>
  </sheetData>
  <sortState ref="N14:N16">
    <sortCondition ref="N14:N16"/>
  </sortState>
  <mergeCells count="1">
    <mergeCell ref="Q46:Q47"/>
  </mergeCells>
  <conditionalFormatting sqref="B1:GG1">
    <cfRule type="cellIs" dxfId="1" priority="1" operator="equal">
      <formula>"Gross Outlier"</formula>
    </cfRule>
  </conditionalFormatting>
  <pageMargins left="0.7" right="0.7" top="0.75" bottom="0.75" header="0.3" footer="0.3"/>
  <pageSetup orientation="portrait" horizontalDpi="300" verticalDpi="300" r:id="rId1"/>
  <legacyDrawing r:id="rId2"/>
  <oleObjects>
    <oleObject progId="Equation.DSMT4" shapeId="28673" r:id="rId3"/>
    <oleObject progId="Equation.DSMT4" shapeId="28674" r:id="rId4"/>
    <oleObject progId="Equation.DSMT4" shapeId="28675" r:id="rId5"/>
    <oleObject progId="Equation.DSMT4" shapeId="28676" r:id="rId6"/>
    <oleObject progId="Equation.DSMT4" shapeId="28677" r:id="rId7"/>
    <oleObject progId="Equation.DSMT4" shapeId="28678" r:id="rId8"/>
    <oleObject progId="Equation.DSMT4" shapeId="28679" r:id="rId9"/>
    <oleObject progId="Equation.DSMT4" shapeId="28680" r:id="rId10"/>
    <oleObject progId="Equation.DSMT4" shapeId="28681" r:id="rId11"/>
    <oleObject progId="Equation.DSMT4" shapeId="28682" r:id="rId12"/>
    <oleObject progId="Equation.DSMT4" shapeId="28683" r:id="rId13"/>
    <oleObject progId="Equation.DSMT4" shapeId="28689" r:id="rId14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4">
    <tabColor theme="7"/>
  </sheetPr>
  <dimension ref="A1:HH212"/>
  <sheetViews>
    <sheetView topLeftCell="A81" workbookViewId="0">
      <selection activeCell="C97" sqref="C97"/>
    </sheetView>
  </sheetViews>
  <sheetFormatPr defaultColWidth="18" defaultRowHeight="12.75"/>
  <cols>
    <col min="1" max="1" width="44.140625" style="144" customWidth="1"/>
    <col min="2" max="2" width="22.5703125" style="144" bestFit="1" customWidth="1"/>
    <col min="3" max="4" width="19.85546875" style="144" bestFit="1" customWidth="1"/>
    <col min="5" max="11" width="18" style="144" customWidth="1"/>
    <col min="12" max="12" width="26.140625" style="144" bestFit="1" customWidth="1"/>
    <col min="13" max="13" width="12.28515625" style="144" bestFit="1" customWidth="1"/>
    <col min="14" max="14" width="35.42578125" style="144" bestFit="1" customWidth="1"/>
    <col min="15" max="16" width="12.42578125" style="144" bestFit="1" customWidth="1"/>
    <col min="17" max="17" width="18" style="144" customWidth="1"/>
    <col min="18" max="19" width="19.85546875" style="144" bestFit="1" customWidth="1"/>
    <col min="20" max="20" width="18" style="144" customWidth="1"/>
    <col min="21" max="21" width="25.5703125" style="144" bestFit="1" customWidth="1"/>
    <col min="22" max="22" width="18" style="144" customWidth="1"/>
    <col min="23" max="84" width="18" style="145" customWidth="1"/>
    <col min="85" max="97" width="18" style="144" customWidth="1"/>
    <col min="98" max="98" width="12.140625" style="144" bestFit="1" customWidth="1"/>
    <col min="99" max="100" width="33" style="144" bestFit="1" customWidth="1"/>
    <col min="101" max="101" width="15.7109375" style="144" bestFit="1" customWidth="1"/>
    <col min="102" max="105" width="13.85546875" style="144" customWidth="1"/>
    <col min="106" max="106" width="26.140625" style="144" bestFit="1" customWidth="1"/>
    <col min="107" max="107" width="28.85546875" style="144" bestFit="1" customWidth="1"/>
    <col min="108" max="109" width="12.85546875" style="144" bestFit="1" customWidth="1"/>
    <col min="110" max="113" width="19.42578125" style="144" bestFit="1" customWidth="1"/>
    <col min="114" max="115" width="18.85546875" style="144" bestFit="1" customWidth="1"/>
    <col min="116" max="116" width="28.5703125" style="144" bestFit="1" customWidth="1"/>
    <col min="117" max="117" width="12.140625" style="144" customWidth="1"/>
    <col min="118" max="118" width="14.140625" style="144" customWidth="1"/>
    <col min="119" max="119" width="12.140625" style="144" bestFit="1" customWidth="1"/>
    <col min="120" max="120" width="17.85546875" style="144" customWidth="1"/>
    <col min="121" max="121" width="13.85546875" style="144" bestFit="1" customWidth="1"/>
    <col min="122" max="122" width="13.5703125" style="144" bestFit="1" customWidth="1"/>
    <col min="123" max="124" width="12.85546875" style="144" bestFit="1" customWidth="1"/>
    <col min="125" max="126" width="12.28515625" style="144" bestFit="1" customWidth="1"/>
    <col min="127" max="127" width="23.7109375" style="144" bestFit="1" customWidth="1"/>
    <col min="128" max="128" width="26.85546875" style="144" bestFit="1" customWidth="1"/>
    <col min="129" max="129" width="24.140625" style="144" bestFit="1" customWidth="1"/>
    <col min="130" max="130" width="15.28515625" style="144" bestFit="1" customWidth="1"/>
    <col min="131" max="132" width="36.7109375" style="144" bestFit="1" customWidth="1"/>
    <col min="133" max="16384" width="18" style="144"/>
  </cols>
  <sheetData>
    <row r="1" spans="1:216" s="92" customFormat="1">
      <c r="A1" s="90" t="s">
        <v>9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</row>
    <row r="2" spans="1:216" s="104" customFormat="1" ht="15">
      <c r="A2" s="93"/>
      <c r="B2" s="94" t="str">
        <f>HF_Avg_MMBtu!B2</f>
        <v>Seward</v>
      </c>
      <c r="C2" s="95"/>
      <c r="D2" s="95"/>
      <c r="E2" s="95"/>
      <c r="F2" s="95"/>
      <c r="G2" s="95"/>
      <c r="H2" s="95"/>
      <c r="I2" s="96"/>
      <c r="J2" s="96"/>
      <c r="K2" s="96"/>
      <c r="L2" s="97"/>
      <c r="M2" s="96"/>
      <c r="N2" s="96"/>
      <c r="O2" s="98"/>
      <c r="P2" s="98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9"/>
      <c r="AF2" s="96"/>
      <c r="AG2" s="96"/>
      <c r="AH2" s="96"/>
      <c r="AI2" s="96"/>
      <c r="AJ2" s="96"/>
      <c r="AK2" s="98"/>
      <c r="AL2" s="96"/>
      <c r="AM2" s="96"/>
      <c r="AN2" s="98"/>
      <c r="AO2" s="96"/>
      <c r="AP2" s="96"/>
      <c r="AQ2" s="96"/>
      <c r="AR2" s="96"/>
      <c r="AS2" s="96"/>
      <c r="AT2" s="97"/>
      <c r="AU2" s="97"/>
      <c r="AV2" s="100"/>
      <c r="AW2" s="96"/>
      <c r="AX2" s="96"/>
      <c r="AY2" s="96"/>
      <c r="AZ2" s="96"/>
      <c r="BA2" s="98"/>
      <c r="BB2" s="96"/>
      <c r="BC2" s="96"/>
      <c r="BD2" s="96"/>
      <c r="BE2" s="96"/>
      <c r="BF2" s="96"/>
      <c r="BG2" s="96"/>
      <c r="BH2" s="96"/>
      <c r="BI2" s="98"/>
      <c r="BJ2" s="98"/>
      <c r="BK2" s="96"/>
      <c r="BL2" s="96"/>
      <c r="BM2" s="96"/>
      <c r="BN2" s="96"/>
      <c r="BO2" s="96"/>
      <c r="BP2" s="99"/>
      <c r="BQ2" s="96"/>
      <c r="BR2" s="96"/>
      <c r="BS2" s="98"/>
      <c r="BT2" s="96"/>
      <c r="BU2" s="96"/>
      <c r="BV2" s="98"/>
      <c r="BW2" s="96"/>
      <c r="BX2" s="96"/>
      <c r="BY2" s="96"/>
      <c r="BZ2" s="96"/>
      <c r="CA2" s="100"/>
      <c r="CB2" s="96"/>
      <c r="CC2" s="98"/>
      <c r="CD2" s="101"/>
      <c r="CE2" s="96"/>
      <c r="CF2" s="96"/>
      <c r="CG2" s="98"/>
      <c r="CH2" s="102"/>
      <c r="CI2" s="96"/>
      <c r="CJ2" s="98"/>
      <c r="CK2" s="96"/>
      <c r="CL2" s="96"/>
      <c r="CM2" s="96"/>
      <c r="CN2" s="96"/>
      <c r="CO2" s="96"/>
      <c r="CP2" s="98"/>
      <c r="CQ2" s="96"/>
      <c r="CR2" s="96"/>
      <c r="CS2" s="96"/>
      <c r="CT2" s="96"/>
      <c r="CU2" s="96"/>
      <c r="CV2" s="98"/>
      <c r="CW2" s="98"/>
      <c r="CX2" s="96"/>
      <c r="CY2" s="96"/>
      <c r="CZ2" s="96"/>
      <c r="DA2" s="96"/>
      <c r="DB2" s="98"/>
      <c r="DC2" s="96"/>
      <c r="DD2" s="96"/>
      <c r="DE2" s="96"/>
      <c r="DF2" s="98"/>
      <c r="DG2" s="98"/>
      <c r="DH2" s="96"/>
      <c r="DI2" s="98"/>
      <c r="DJ2" s="98"/>
      <c r="DK2" s="98"/>
      <c r="DL2" s="96"/>
      <c r="DM2" s="99"/>
      <c r="DN2" s="99"/>
      <c r="DO2" s="99"/>
      <c r="DP2" s="99"/>
      <c r="DQ2" s="100"/>
      <c r="DR2" s="100"/>
      <c r="DS2" s="99"/>
      <c r="DT2" s="99"/>
      <c r="DU2" s="100"/>
      <c r="DV2" s="100"/>
      <c r="DW2" s="99"/>
      <c r="DX2" s="99"/>
      <c r="DY2" s="99"/>
      <c r="DZ2" s="99"/>
      <c r="EA2" s="99"/>
      <c r="EB2" s="100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</row>
    <row r="3" spans="1:216" s="91" customFormat="1" ht="15">
      <c r="A3" s="105" t="s">
        <v>22</v>
      </c>
      <c r="B3" s="94">
        <f>HF_Avg_MMBtu!B3</f>
        <v>3130</v>
      </c>
      <c r="C3" s="95"/>
      <c r="D3" s="95"/>
      <c r="E3" s="95"/>
      <c r="F3" s="95"/>
      <c r="G3" s="95"/>
      <c r="H3" s="95"/>
      <c r="I3" s="96"/>
      <c r="J3" s="96"/>
      <c r="K3" s="96"/>
      <c r="L3" s="96"/>
      <c r="M3" s="96"/>
      <c r="N3" s="96"/>
      <c r="O3" s="98"/>
      <c r="P3" s="98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9"/>
      <c r="AF3" s="96"/>
      <c r="AG3" s="96"/>
      <c r="AH3" s="96"/>
      <c r="AI3" s="96"/>
      <c r="AJ3" s="96"/>
      <c r="AK3" s="98"/>
      <c r="AL3" s="96"/>
      <c r="AM3" s="96"/>
      <c r="AN3" s="98"/>
      <c r="AO3" s="96"/>
      <c r="AP3" s="96"/>
      <c r="AQ3" s="96"/>
      <c r="AR3" s="96"/>
      <c r="AS3" s="96"/>
      <c r="AT3" s="96"/>
      <c r="AU3" s="96"/>
      <c r="AV3" s="100"/>
      <c r="AW3" s="96"/>
      <c r="AX3" s="96"/>
      <c r="AY3" s="96"/>
      <c r="AZ3" s="96"/>
      <c r="BA3" s="98"/>
      <c r="BB3" s="96"/>
      <c r="BC3" s="96"/>
      <c r="BD3" s="96"/>
      <c r="BE3" s="96"/>
      <c r="BF3" s="96"/>
      <c r="BG3" s="96"/>
      <c r="BH3" s="96"/>
      <c r="BI3" s="98"/>
      <c r="BJ3" s="98"/>
      <c r="BK3" s="96"/>
      <c r="BL3" s="96"/>
      <c r="BM3" s="96"/>
      <c r="BN3" s="96"/>
      <c r="BO3" s="96"/>
      <c r="BP3" s="99"/>
      <c r="BQ3" s="96"/>
      <c r="BR3" s="96"/>
      <c r="BS3" s="98"/>
      <c r="BT3" s="96"/>
      <c r="BU3" s="96"/>
      <c r="BV3" s="98"/>
      <c r="BW3" s="96"/>
      <c r="BX3" s="96"/>
      <c r="BY3" s="96"/>
      <c r="BZ3" s="96"/>
      <c r="CA3" s="100"/>
      <c r="CB3" s="96"/>
      <c r="CC3" s="98"/>
      <c r="CD3" s="101"/>
      <c r="CE3" s="96"/>
      <c r="CF3" s="96"/>
      <c r="CG3" s="98"/>
      <c r="CH3" s="102"/>
      <c r="CI3" s="96"/>
      <c r="CJ3" s="98"/>
      <c r="CK3" s="96"/>
      <c r="CL3" s="96"/>
      <c r="CM3" s="96"/>
      <c r="CN3" s="96"/>
      <c r="CO3" s="96"/>
      <c r="CP3" s="98"/>
      <c r="CQ3" s="96"/>
      <c r="CR3" s="96"/>
      <c r="CS3" s="96"/>
      <c r="CT3" s="96"/>
      <c r="CU3" s="96"/>
      <c r="CV3" s="98"/>
      <c r="CW3" s="98"/>
      <c r="CX3" s="96"/>
      <c r="CY3" s="96"/>
      <c r="CZ3" s="96"/>
      <c r="DA3" s="96"/>
      <c r="DB3" s="98"/>
      <c r="DC3" s="96"/>
      <c r="DD3" s="96"/>
      <c r="DE3" s="96"/>
      <c r="DF3" s="98"/>
      <c r="DG3" s="98"/>
      <c r="DH3" s="96"/>
      <c r="DI3" s="98"/>
      <c r="DJ3" s="98"/>
      <c r="DK3" s="98"/>
      <c r="DL3" s="96"/>
      <c r="DM3" s="99"/>
      <c r="DN3" s="99"/>
      <c r="DO3" s="99"/>
      <c r="DP3" s="99"/>
      <c r="DQ3" s="100"/>
      <c r="DR3" s="100"/>
      <c r="DS3" s="99"/>
      <c r="DT3" s="99"/>
      <c r="DU3" s="100"/>
      <c r="DV3" s="100"/>
      <c r="DW3" s="99"/>
      <c r="DX3" s="99"/>
      <c r="DY3" s="99"/>
      <c r="DZ3" s="99"/>
      <c r="EA3" s="99"/>
      <c r="EB3" s="100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</row>
    <row r="4" spans="1:216" s="104" customFormat="1" ht="15">
      <c r="A4" s="93" t="s">
        <v>166</v>
      </c>
      <c r="B4" s="94">
        <f>HF_Avg_MMBtu!B4</f>
        <v>1</v>
      </c>
      <c r="C4" s="95"/>
      <c r="D4" s="95"/>
      <c r="E4" s="95"/>
      <c r="F4" s="95"/>
      <c r="G4" s="95"/>
      <c r="H4" s="95"/>
      <c r="I4" s="96"/>
      <c r="J4" s="96"/>
      <c r="K4" s="96"/>
      <c r="L4" s="96"/>
      <c r="M4" s="96"/>
      <c r="N4" s="96"/>
      <c r="O4" s="98"/>
      <c r="P4" s="98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9"/>
      <c r="AF4" s="96"/>
      <c r="AG4" s="96"/>
      <c r="AH4" s="96"/>
      <c r="AI4" s="96"/>
      <c r="AJ4" s="96"/>
      <c r="AK4" s="98"/>
      <c r="AL4" s="96"/>
      <c r="AM4" s="96"/>
      <c r="AN4" s="98"/>
      <c r="AO4" s="96"/>
      <c r="AP4" s="96"/>
      <c r="AQ4" s="96"/>
      <c r="AR4" s="96"/>
      <c r="AS4" s="96"/>
      <c r="AT4" s="96"/>
      <c r="AU4" s="96"/>
      <c r="AV4" s="100"/>
      <c r="AW4" s="96"/>
      <c r="AX4" s="96"/>
      <c r="AY4" s="96"/>
      <c r="AZ4" s="96"/>
      <c r="BA4" s="98"/>
      <c r="BB4" s="96"/>
      <c r="BC4" s="96"/>
      <c r="BD4" s="96"/>
      <c r="BE4" s="96"/>
      <c r="BF4" s="96"/>
      <c r="BG4" s="96"/>
      <c r="BH4" s="96"/>
      <c r="BI4" s="98"/>
      <c r="BJ4" s="98"/>
      <c r="BK4" s="96"/>
      <c r="BL4" s="96"/>
      <c r="BM4" s="96"/>
      <c r="BN4" s="96"/>
      <c r="BO4" s="96"/>
      <c r="BP4" s="99"/>
      <c r="BQ4" s="96"/>
      <c r="BR4" s="96"/>
      <c r="BS4" s="98"/>
      <c r="BT4" s="96"/>
      <c r="BU4" s="96"/>
      <c r="BV4" s="98"/>
      <c r="BW4" s="96"/>
      <c r="BX4" s="96"/>
      <c r="BY4" s="96"/>
      <c r="BZ4" s="96"/>
      <c r="CA4" s="100"/>
      <c r="CB4" s="96"/>
      <c r="CC4" s="98"/>
      <c r="CD4" s="101"/>
      <c r="CE4" s="96"/>
      <c r="CF4" s="96"/>
      <c r="CG4" s="98"/>
      <c r="CH4" s="102"/>
      <c r="CI4" s="96"/>
      <c r="CJ4" s="98"/>
      <c r="CK4" s="96"/>
      <c r="CL4" s="96"/>
      <c r="CM4" s="96"/>
      <c r="CN4" s="96"/>
      <c r="CO4" s="96"/>
      <c r="CP4" s="98"/>
      <c r="CQ4" s="96"/>
      <c r="CR4" s="96"/>
      <c r="CS4" s="96"/>
      <c r="CT4" s="96"/>
      <c r="CU4" s="96"/>
      <c r="CV4" s="98"/>
      <c r="CW4" s="98"/>
      <c r="CX4" s="96"/>
      <c r="CY4" s="96"/>
      <c r="CZ4" s="96"/>
      <c r="DA4" s="96"/>
      <c r="DB4" s="98"/>
      <c r="DC4" s="96"/>
      <c r="DD4" s="96"/>
      <c r="DE4" s="96"/>
      <c r="DF4" s="98"/>
      <c r="DG4" s="98"/>
      <c r="DH4" s="96"/>
      <c r="DI4" s="98"/>
      <c r="DJ4" s="98"/>
      <c r="DK4" s="98"/>
      <c r="DL4" s="96"/>
      <c r="DM4" s="99"/>
      <c r="DN4" s="99"/>
      <c r="DO4" s="99"/>
      <c r="DP4" s="99"/>
      <c r="DQ4" s="100"/>
      <c r="DR4" s="100"/>
      <c r="DS4" s="99"/>
      <c r="DT4" s="99"/>
      <c r="DU4" s="100"/>
      <c r="DV4" s="100"/>
      <c r="DW4" s="99"/>
      <c r="DX4" s="99"/>
      <c r="DY4" s="99"/>
      <c r="DZ4" s="99"/>
      <c r="EA4" s="99"/>
      <c r="EB4" s="100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</row>
    <row r="5" spans="1:216" s="95" customFormat="1" ht="15">
      <c r="A5" s="106">
        <v>1</v>
      </c>
      <c r="B5" s="188">
        <v>5.48E-6</v>
      </c>
      <c r="C5" s="191" t="s">
        <v>748</v>
      </c>
      <c r="I5" s="108"/>
      <c r="J5" s="108"/>
      <c r="K5" s="108"/>
      <c r="L5" s="108"/>
      <c r="M5" s="108"/>
      <c r="N5" s="108"/>
      <c r="O5" s="109"/>
      <c r="P5" s="109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9"/>
      <c r="AL5" s="108"/>
      <c r="AM5" s="108"/>
      <c r="AN5" s="109"/>
      <c r="AO5" s="108"/>
      <c r="AP5" s="108"/>
      <c r="AQ5" s="108"/>
      <c r="AR5" s="108"/>
      <c r="AS5" s="108"/>
      <c r="AT5" s="108"/>
      <c r="AU5" s="108"/>
      <c r="AV5" s="110"/>
      <c r="AW5" s="108"/>
      <c r="AX5" s="108"/>
      <c r="AY5" s="108"/>
      <c r="AZ5" s="108"/>
      <c r="BA5" s="109"/>
      <c r="BB5" s="108"/>
      <c r="BC5" s="108"/>
      <c r="BD5" s="108"/>
      <c r="BE5" s="108"/>
      <c r="BF5" s="108"/>
      <c r="BG5" s="108"/>
      <c r="BH5" s="108"/>
      <c r="BI5" s="109"/>
      <c r="BJ5" s="109"/>
      <c r="BK5" s="108"/>
      <c r="BL5" s="108"/>
      <c r="BM5" s="108"/>
      <c r="BN5" s="108"/>
      <c r="BO5" s="108"/>
      <c r="BP5" s="111"/>
      <c r="BQ5" s="108"/>
      <c r="BR5" s="108"/>
      <c r="BS5" s="109"/>
      <c r="BT5" s="108"/>
      <c r="BU5" s="108"/>
      <c r="BV5" s="109"/>
      <c r="BW5" s="108"/>
      <c r="BX5" s="108"/>
      <c r="BY5" s="108"/>
      <c r="BZ5" s="108"/>
      <c r="CA5" s="110"/>
      <c r="CB5" s="108"/>
      <c r="CC5" s="109"/>
      <c r="CD5" s="112"/>
      <c r="CE5" s="108"/>
      <c r="CF5" s="108"/>
      <c r="CG5" s="109"/>
      <c r="CH5" s="113"/>
      <c r="CI5" s="108"/>
      <c r="CJ5" s="109"/>
      <c r="CK5" s="108"/>
      <c r="CL5" s="108"/>
      <c r="CM5" s="108"/>
      <c r="CN5" s="108"/>
      <c r="CO5" s="108"/>
      <c r="CP5" s="109"/>
      <c r="CQ5" s="108"/>
      <c r="CR5" s="108"/>
      <c r="CS5" s="108"/>
      <c r="CT5" s="108"/>
      <c r="CU5" s="108"/>
      <c r="CV5" s="109"/>
      <c r="CW5" s="109"/>
      <c r="CX5" s="108"/>
      <c r="CY5" s="108"/>
      <c r="CZ5" s="108"/>
      <c r="DA5" s="108"/>
      <c r="DB5" s="109"/>
      <c r="DC5" s="108"/>
      <c r="DD5" s="108"/>
      <c r="DE5" s="108"/>
      <c r="DF5" s="109"/>
      <c r="DG5" s="109"/>
      <c r="DH5" s="108"/>
      <c r="DI5" s="109"/>
      <c r="DJ5" s="109"/>
      <c r="DK5" s="109"/>
      <c r="DL5" s="108"/>
      <c r="DM5" s="111"/>
      <c r="DN5" s="111"/>
      <c r="DO5" s="111"/>
      <c r="DP5" s="111"/>
      <c r="DQ5" s="110"/>
      <c r="DR5" s="110"/>
      <c r="DS5" s="111"/>
      <c r="DT5" s="111"/>
      <c r="DU5" s="110"/>
      <c r="DV5" s="110"/>
      <c r="DW5" s="111"/>
      <c r="DX5" s="111"/>
      <c r="DY5" s="111"/>
      <c r="DZ5" s="111"/>
      <c r="EA5" s="111"/>
      <c r="EB5" s="110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</row>
    <row r="6" spans="1:216" s="95" customFormat="1" ht="15">
      <c r="A6" s="106">
        <v>2</v>
      </c>
      <c r="B6" s="188">
        <v>5.75E-6</v>
      </c>
      <c r="C6" s="191" t="s">
        <v>748</v>
      </c>
      <c r="E6" s="54"/>
      <c r="F6" s="54"/>
      <c r="G6" s="109"/>
      <c r="H6" s="109"/>
      <c r="I6" s="109"/>
      <c r="J6" s="109"/>
      <c r="K6" s="55"/>
      <c r="L6" s="115"/>
      <c r="M6" s="116"/>
      <c r="N6" s="59"/>
      <c r="O6" s="59"/>
      <c r="P6" s="59"/>
      <c r="Q6" s="59"/>
      <c r="R6" s="55"/>
      <c r="S6" s="55"/>
      <c r="T6" s="55"/>
      <c r="U6" s="109"/>
      <c r="V6" s="117"/>
      <c r="W6" s="118"/>
      <c r="X6" s="56"/>
      <c r="Y6" s="56"/>
      <c r="Z6" s="55"/>
      <c r="AA6" s="115"/>
      <c r="AB6" s="55"/>
      <c r="AC6" s="55"/>
      <c r="AD6" s="55"/>
      <c r="AE6" s="55"/>
      <c r="AF6" s="55"/>
      <c r="AG6" s="109"/>
      <c r="AH6" s="55"/>
      <c r="AI6" s="55"/>
      <c r="AJ6" s="55"/>
      <c r="AK6" s="108"/>
      <c r="AL6" s="55"/>
      <c r="AM6" s="55"/>
      <c r="AN6" s="108"/>
      <c r="AO6" s="115"/>
      <c r="AP6" s="115"/>
      <c r="AQ6" s="115"/>
      <c r="AR6" s="55"/>
      <c r="AS6" s="115"/>
      <c r="AT6" s="55"/>
      <c r="AU6" s="55"/>
      <c r="AV6" s="108"/>
      <c r="AW6" s="55"/>
      <c r="AX6" s="55"/>
      <c r="AY6" s="55"/>
      <c r="AZ6" s="115"/>
      <c r="BA6" s="55"/>
      <c r="BB6" s="109"/>
      <c r="BC6" s="55"/>
      <c r="BD6" s="55"/>
      <c r="BE6" s="109"/>
      <c r="BF6" s="55"/>
      <c r="BG6" s="55"/>
      <c r="BH6" s="115"/>
      <c r="BI6" s="55"/>
      <c r="BJ6" s="113"/>
      <c r="BK6" s="55"/>
      <c r="BL6" s="55"/>
      <c r="BM6" s="55"/>
      <c r="BN6" s="55"/>
      <c r="BO6" s="55"/>
      <c r="BP6" s="55"/>
      <c r="BQ6" s="109"/>
      <c r="BR6" s="55"/>
      <c r="BS6" s="55"/>
      <c r="BT6" s="55"/>
      <c r="BU6" s="55"/>
      <c r="BV6" s="108"/>
      <c r="BW6" s="109"/>
      <c r="BX6" s="119"/>
      <c r="BY6" s="115"/>
      <c r="BZ6" s="55"/>
      <c r="CA6" s="55"/>
      <c r="CB6" s="109"/>
      <c r="CC6" s="55"/>
      <c r="CD6" s="115"/>
      <c r="CE6" s="55"/>
      <c r="CF6" s="109"/>
      <c r="CG6" s="108"/>
      <c r="CH6" s="119"/>
      <c r="CI6" s="109"/>
      <c r="CJ6" s="55"/>
      <c r="CK6" s="59"/>
      <c r="CL6" s="59"/>
      <c r="CM6" s="55"/>
      <c r="CN6" s="55"/>
      <c r="CO6" s="115"/>
      <c r="CP6" s="55"/>
      <c r="CQ6" s="11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109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108"/>
      <c r="DS6" s="55"/>
      <c r="DT6" s="55"/>
      <c r="DU6" s="119"/>
      <c r="DV6" s="55"/>
      <c r="DW6" s="55"/>
      <c r="DX6" s="55"/>
      <c r="DY6" s="120"/>
      <c r="DZ6" s="55"/>
      <c r="EA6" s="55"/>
      <c r="EB6" s="55"/>
    </row>
    <row r="7" spans="1:216" s="95" customFormat="1" ht="15">
      <c r="A7" s="106">
        <v>3</v>
      </c>
      <c r="B7" s="188">
        <v>5.8300000000000001E-6</v>
      </c>
      <c r="C7" s="191" t="s">
        <v>748</v>
      </c>
      <c r="E7" s="54"/>
      <c r="F7" s="54"/>
      <c r="G7" s="55"/>
      <c r="H7" s="55"/>
      <c r="I7" s="55"/>
      <c r="J7" s="59"/>
      <c r="K7" s="55"/>
      <c r="L7" s="55"/>
      <c r="M7" s="116"/>
      <c r="N7" s="59"/>
      <c r="O7" s="59"/>
      <c r="P7" s="59"/>
      <c r="Q7" s="59"/>
      <c r="R7" s="55"/>
      <c r="S7" s="55"/>
      <c r="T7" s="55"/>
      <c r="U7" s="55"/>
      <c r="V7" s="55"/>
      <c r="W7" s="56"/>
      <c r="X7" s="56"/>
      <c r="Y7" s="56"/>
      <c r="Z7" s="55"/>
      <c r="AA7" s="55"/>
      <c r="AB7" s="55"/>
      <c r="AC7" s="55"/>
      <c r="AD7" s="55"/>
      <c r="AE7" s="55"/>
      <c r="AF7" s="55"/>
      <c r="AG7" s="109"/>
      <c r="AH7" s="55"/>
      <c r="AI7" s="55"/>
      <c r="AJ7" s="55"/>
      <c r="AK7" s="55"/>
      <c r="AL7" s="55"/>
      <c r="AM7" s="55"/>
      <c r="AN7" s="121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121"/>
      <c r="BA7" s="55"/>
      <c r="BB7" s="121"/>
      <c r="BC7" s="55"/>
      <c r="BD7" s="55"/>
      <c r="BE7" s="121"/>
      <c r="BF7" s="55"/>
      <c r="BG7" s="55"/>
      <c r="BH7" s="121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109"/>
      <c r="CC7" s="55"/>
      <c r="CD7" s="115"/>
      <c r="CE7" s="55"/>
      <c r="CF7" s="121"/>
      <c r="CG7" s="117"/>
      <c r="CH7" s="55"/>
      <c r="CI7" s="55"/>
      <c r="CJ7" s="55"/>
      <c r="CK7" s="59"/>
      <c r="CL7" s="59"/>
      <c r="CM7" s="55"/>
      <c r="CN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122"/>
      <c r="DR7" s="55"/>
      <c r="DS7" s="55"/>
      <c r="DT7" s="55"/>
      <c r="DU7" s="55"/>
      <c r="DV7" s="55"/>
      <c r="DW7" s="55"/>
      <c r="DX7" s="55"/>
      <c r="DY7" s="120"/>
      <c r="DZ7" s="55"/>
      <c r="EA7" s="55"/>
      <c r="EB7" s="55"/>
    </row>
    <row r="8" spans="1:216" s="95" customFormat="1" ht="15">
      <c r="A8" s="106">
        <v>4</v>
      </c>
      <c r="B8" s="107"/>
      <c r="E8" s="123"/>
      <c r="F8" s="106"/>
      <c r="G8" s="123"/>
      <c r="H8" s="123"/>
      <c r="I8" s="106"/>
      <c r="J8" s="124"/>
      <c r="K8" s="123"/>
      <c r="L8" s="106"/>
      <c r="M8" s="125"/>
      <c r="W8" s="121"/>
      <c r="X8" s="121"/>
      <c r="Y8" s="121"/>
      <c r="Z8" s="121"/>
      <c r="AA8" s="121"/>
      <c r="AB8" s="121"/>
      <c r="AC8" s="126"/>
      <c r="AD8" s="126"/>
      <c r="AE8" s="126"/>
      <c r="AF8" s="126"/>
      <c r="AG8" s="121"/>
      <c r="AH8" s="126"/>
      <c r="AI8" s="126"/>
      <c r="AJ8" s="121"/>
      <c r="AK8" s="121"/>
      <c r="AL8" s="126"/>
      <c r="AM8" s="121"/>
      <c r="AN8" s="121"/>
      <c r="AO8" s="121"/>
      <c r="AP8" s="121"/>
      <c r="AQ8" s="121"/>
      <c r="AR8" s="121"/>
      <c r="AS8" s="121"/>
      <c r="AT8" s="121"/>
      <c r="AU8" s="126"/>
      <c r="AV8" s="126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DY8" s="127"/>
    </row>
    <row r="9" spans="1:216" s="95" customFormat="1" ht="15">
      <c r="A9" s="106">
        <v>5</v>
      </c>
      <c r="B9" s="107"/>
      <c r="I9" s="106"/>
      <c r="J9" s="124"/>
      <c r="K9" s="123"/>
      <c r="L9" s="106"/>
      <c r="M9" s="128"/>
      <c r="W9" s="121"/>
      <c r="X9" s="121"/>
      <c r="Y9" s="121"/>
      <c r="Z9" s="121"/>
      <c r="AA9" s="121"/>
      <c r="AB9" s="121"/>
      <c r="AC9" s="55"/>
      <c r="AD9" s="55"/>
      <c r="AE9" s="55"/>
      <c r="AF9" s="55"/>
      <c r="AG9" s="121"/>
      <c r="AH9" s="55"/>
      <c r="AI9" s="55"/>
      <c r="AJ9" s="121"/>
      <c r="AK9" s="121"/>
      <c r="AL9" s="55"/>
      <c r="AM9" s="121"/>
      <c r="AN9" s="121"/>
      <c r="AO9" s="121"/>
      <c r="AP9" s="121"/>
      <c r="AQ9" s="121"/>
      <c r="AR9" s="121"/>
      <c r="AS9" s="121"/>
      <c r="AT9" s="121"/>
      <c r="AU9" s="55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DY9" s="127"/>
    </row>
    <row r="10" spans="1:216" s="95" customFormat="1" ht="15">
      <c r="A10" s="106">
        <v>6</v>
      </c>
      <c r="B10" s="107"/>
      <c r="C10" s="129"/>
      <c r="E10" s="123"/>
      <c r="F10" s="106"/>
      <c r="G10" s="123"/>
      <c r="H10" s="123"/>
      <c r="I10" s="106"/>
      <c r="J10" s="124"/>
      <c r="K10" s="123"/>
      <c r="L10" s="106"/>
      <c r="M10" s="128"/>
      <c r="W10" s="121"/>
      <c r="X10" s="121"/>
      <c r="Y10" s="121"/>
      <c r="Z10" s="121"/>
      <c r="AA10" s="121"/>
      <c r="AB10" s="121"/>
      <c r="AC10" s="55"/>
      <c r="AD10" s="55"/>
      <c r="AE10" s="55"/>
      <c r="AF10" s="55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55"/>
      <c r="BO10" s="55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55"/>
      <c r="CE10" s="121"/>
      <c r="CF10" s="121"/>
      <c r="DY10" s="127"/>
    </row>
    <row r="11" spans="1:216" s="95" customFormat="1" ht="15">
      <c r="A11" s="106">
        <v>7</v>
      </c>
      <c r="D11" s="123"/>
      <c r="E11" s="123"/>
      <c r="F11" s="106"/>
      <c r="G11" s="123"/>
      <c r="H11" s="106"/>
      <c r="I11" s="106"/>
      <c r="J11" s="124"/>
      <c r="K11" s="123"/>
      <c r="L11" s="106"/>
      <c r="M11" s="128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55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55"/>
      <c r="BO11" s="55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55"/>
      <c r="CE11" s="121"/>
      <c r="CF11" s="121"/>
      <c r="DY11" s="127"/>
    </row>
    <row r="12" spans="1:216" s="95" customFormat="1" ht="15">
      <c r="A12" s="106">
        <v>8</v>
      </c>
      <c r="D12" s="123"/>
      <c r="E12" s="123"/>
      <c r="F12" s="106"/>
      <c r="G12" s="123"/>
      <c r="H12" s="106"/>
      <c r="I12" s="106"/>
      <c r="J12" s="124"/>
      <c r="K12" s="123"/>
      <c r="L12" s="106"/>
      <c r="M12" s="128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30"/>
      <c r="AP12" s="55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55"/>
      <c r="BG12" s="121"/>
      <c r="BH12" s="121"/>
      <c r="BI12" s="121"/>
      <c r="BJ12" s="121"/>
      <c r="BK12" s="121"/>
      <c r="BL12" s="121"/>
      <c r="BM12" s="121"/>
      <c r="BN12" s="55"/>
      <c r="BO12" s="55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DY12" s="127"/>
    </row>
    <row r="13" spans="1:216" s="95" customFormat="1" ht="15">
      <c r="A13" s="106">
        <v>9</v>
      </c>
      <c r="D13" s="123"/>
      <c r="E13" s="123"/>
      <c r="F13" s="106"/>
      <c r="G13" s="123"/>
      <c r="H13" s="106"/>
      <c r="I13" s="106"/>
      <c r="J13" s="124"/>
      <c r="K13" s="123"/>
      <c r="L13" s="106"/>
      <c r="M13" s="128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30"/>
      <c r="AP13" s="55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55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DY13" s="127"/>
    </row>
    <row r="14" spans="1:216" s="95" customFormat="1" ht="15">
      <c r="A14" s="106">
        <v>10</v>
      </c>
      <c r="D14" s="123"/>
      <c r="E14" s="123"/>
      <c r="F14" s="123"/>
      <c r="G14" s="123"/>
      <c r="H14" s="123"/>
      <c r="I14" s="123"/>
      <c r="J14" s="124"/>
      <c r="K14" s="123"/>
      <c r="L14" s="106"/>
      <c r="M14" s="128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30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DY14" s="127"/>
    </row>
    <row r="15" spans="1:216" s="95" customFormat="1" ht="15">
      <c r="A15" s="106">
        <v>11</v>
      </c>
      <c r="D15" s="123"/>
      <c r="E15" s="123"/>
      <c r="F15" s="123"/>
      <c r="G15" s="123"/>
      <c r="H15" s="123"/>
      <c r="I15" s="123"/>
      <c r="J15" s="124"/>
      <c r="K15" s="123"/>
      <c r="L15" s="106"/>
      <c r="M15" s="128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30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DY15" s="127"/>
    </row>
    <row r="16" spans="1:216" s="95" customFormat="1" ht="15">
      <c r="A16" s="106">
        <v>12</v>
      </c>
      <c r="D16" s="123"/>
      <c r="E16" s="123"/>
      <c r="F16" s="123"/>
      <c r="G16" s="123"/>
      <c r="H16" s="123"/>
      <c r="I16" s="123"/>
      <c r="J16" s="124"/>
      <c r="K16" s="123"/>
      <c r="L16" s="106"/>
      <c r="M16" s="128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30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DY16" s="127"/>
    </row>
    <row r="17" spans="1:129" s="95" customFormat="1" ht="15">
      <c r="A17" s="106">
        <v>13</v>
      </c>
      <c r="B17" s="123"/>
      <c r="C17" s="123"/>
      <c r="D17" s="123"/>
      <c r="E17" s="123"/>
      <c r="F17" s="123"/>
      <c r="G17" s="123"/>
      <c r="H17" s="123"/>
      <c r="I17" s="123"/>
      <c r="J17" s="124"/>
      <c r="K17" s="123"/>
      <c r="L17" s="106"/>
      <c r="M17" s="128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30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DY17" s="127"/>
    </row>
    <row r="18" spans="1:129" s="95" customFormat="1" ht="15">
      <c r="A18" s="106">
        <v>14</v>
      </c>
      <c r="B18" s="123"/>
      <c r="C18" s="123"/>
      <c r="D18" s="123"/>
      <c r="E18" s="123"/>
      <c r="F18" s="123"/>
      <c r="G18" s="123"/>
      <c r="H18" s="123"/>
      <c r="I18" s="123"/>
      <c r="J18" s="124"/>
      <c r="K18" s="123"/>
      <c r="L18" s="106"/>
      <c r="M18" s="128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30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DY18" s="127"/>
    </row>
    <row r="19" spans="1:129" s="95" customFormat="1" ht="15">
      <c r="A19" s="106">
        <v>15</v>
      </c>
      <c r="B19" s="123"/>
      <c r="C19" s="123"/>
      <c r="D19" s="123"/>
      <c r="E19" s="123"/>
      <c r="F19" s="123"/>
      <c r="G19" s="123"/>
      <c r="H19" s="123"/>
      <c r="I19" s="123"/>
      <c r="J19" s="124"/>
      <c r="K19" s="123"/>
      <c r="L19" s="106"/>
      <c r="M19" s="128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30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DY19" s="127"/>
    </row>
    <row r="20" spans="1:129" s="95" customFormat="1" ht="15">
      <c r="A20" s="106">
        <v>16</v>
      </c>
      <c r="B20" s="123"/>
      <c r="C20" s="123"/>
      <c r="D20" s="123"/>
      <c r="E20" s="123"/>
      <c r="F20" s="123"/>
      <c r="G20" s="123"/>
      <c r="H20" s="123"/>
      <c r="I20" s="123"/>
      <c r="J20" s="124"/>
      <c r="K20" s="123"/>
      <c r="L20" s="106"/>
      <c r="M20" s="128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30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DY20" s="127"/>
    </row>
    <row r="21" spans="1:129" s="95" customFormat="1" ht="15">
      <c r="A21" s="106">
        <v>17</v>
      </c>
      <c r="B21" s="123"/>
      <c r="C21" s="123"/>
      <c r="D21" s="123"/>
      <c r="E21" s="123"/>
      <c r="F21" s="123"/>
      <c r="G21" s="123"/>
      <c r="H21" s="123"/>
      <c r="I21" s="123"/>
      <c r="J21" s="124"/>
      <c r="K21" s="123"/>
      <c r="L21" s="106"/>
      <c r="M21" s="128"/>
      <c r="N21" s="59"/>
      <c r="O21" s="59"/>
      <c r="P21" s="59"/>
      <c r="Q21" s="59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DY21" s="127"/>
    </row>
    <row r="22" spans="1:129" s="95" customFormat="1" ht="15">
      <c r="A22" s="106">
        <v>18</v>
      </c>
      <c r="B22" s="123"/>
      <c r="C22" s="123"/>
      <c r="D22" s="123"/>
      <c r="E22" s="123"/>
      <c r="F22" s="123"/>
      <c r="G22" s="123"/>
      <c r="H22" s="123"/>
      <c r="I22" s="123"/>
      <c r="J22" s="124"/>
      <c r="K22" s="123"/>
      <c r="L22" s="106"/>
      <c r="M22" s="128"/>
      <c r="N22" s="59"/>
      <c r="O22" s="59"/>
      <c r="P22" s="59"/>
      <c r="Q22" s="59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DY22" s="127"/>
    </row>
    <row r="23" spans="1:129" s="95" customFormat="1" ht="15">
      <c r="A23" s="106">
        <v>19</v>
      </c>
      <c r="B23" s="123"/>
      <c r="C23" s="123"/>
      <c r="D23" s="123"/>
      <c r="E23" s="123"/>
      <c r="F23" s="123"/>
      <c r="G23" s="123"/>
      <c r="H23" s="123"/>
      <c r="I23" s="123"/>
      <c r="J23" s="124"/>
      <c r="K23" s="123"/>
      <c r="L23" s="106"/>
      <c r="M23" s="128"/>
      <c r="N23" s="59"/>
      <c r="O23" s="59"/>
      <c r="P23" s="59"/>
      <c r="Q23" s="59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DY23" s="127"/>
    </row>
    <row r="24" spans="1:129" s="95" customFormat="1" ht="15">
      <c r="A24" s="106">
        <v>20</v>
      </c>
      <c r="B24" s="123"/>
      <c r="C24" s="123"/>
      <c r="D24" s="123"/>
      <c r="E24" s="123"/>
      <c r="F24" s="123"/>
      <c r="G24" s="123"/>
      <c r="H24" s="123"/>
      <c r="I24" s="123"/>
      <c r="J24" s="124"/>
      <c r="K24" s="123"/>
      <c r="L24" s="106"/>
      <c r="M24" s="128"/>
      <c r="N24" s="59"/>
      <c r="O24" s="59"/>
      <c r="P24" s="59"/>
      <c r="Q24" s="59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DY24" s="127"/>
    </row>
    <row r="25" spans="1:129" s="95" customFormat="1" ht="15">
      <c r="A25" s="106">
        <v>21</v>
      </c>
      <c r="B25" s="123"/>
      <c r="C25" s="123"/>
      <c r="D25" s="123"/>
      <c r="E25" s="123"/>
      <c r="F25" s="123"/>
      <c r="G25" s="123"/>
      <c r="H25" s="123"/>
      <c r="I25" s="123"/>
      <c r="J25" s="131"/>
      <c r="K25" s="123"/>
      <c r="L25" s="106"/>
      <c r="M25" s="128"/>
      <c r="N25" s="59"/>
      <c r="O25" s="59"/>
      <c r="P25" s="59"/>
      <c r="Q25" s="59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DY25" s="127"/>
    </row>
    <row r="26" spans="1:129" s="95" customFormat="1" ht="15">
      <c r="A26" s="106">
        <v>22</v>
      </c>
      <c r="B26" s="123"/>
      <c r="C26" s="123"/>
      <c r="D26" s="123"/>
      <c r="E26" s="123"/>
      <c r="F26" s="123"/>
      <c r="G26" s="123"/>
      <c r="H26" s="123"/>
      <c r="I26" s="123"/>
      <c r="J26" s="124"/>
      <c r="K26" s="123"/>
      <c r="L26" s="106"/>
      <c r="M26" s="128"/>
      <c r="N26" s="59"/>
      <c r="O26" s="59"/>
      <c r="P26" s="59"/>
      <c r="Q26" s="59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DY26" s="127"/>
    </row>
    <row r="27" spans="1:129" s="95" customFormat="1" ht="15">
      <c r="A27" s="106">
        <v>23</v>
      </c>
      <c r="B27" s="123"/>
      <c r="C27" s="123"/>
      <c r="D27" s="123"/>
      <c r="E27" s="123"/>
      <c r="F27" s="123"/>
      <c r="G27" s="123"/>
      <c r="H27" s="123"/>
      <c r="I27" s="123"/>
      <c r="J27" s="124"/>
      <c r="K27" s="123"/>
      <c r="L27" s="106"/>
      <c r="M27" s="128"/>
      <c r="N27" s="59"/>
      <c r="O27" s="59"/>
      <c r="P27" s="59"/>
      <c r="Q27" s="59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DY27" s="127"/>
    </row>
    <row r="28" spans="1:129" s="95" customFormat="1" ht="15">
      <c r="A28" s="106">
        <v>24</v>
      </c>
      <c r="B28" s="123"/>
      <c r="C28" s="123"/>
      <c r="D28" s="123"/>
      <c r="E28" s="123"/>
      <c r="F28" s="123"/>
      <c r="G28" s="123"/>
      <c r="H28" s="123"/>
      <c r="I28" s="123"/>
      <c r="J28" s="124"/>
      <c r="K28" s="123"/>
      <c r="L28" s="106"/>
      <c r="M28" s="128"/>
      <c r="N28" s="59"/>
      <c r="O28" s="59"/>
      <c r="P28" s="59"/>
      <c r="Q28" s="59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DY28" s="127"/>
    </row>
    <row r="29" spans="1:129" s="95" customFormat="1" ht="15">
      <c r="A29" s="106">
        <v>25</v>
      </c>
      <c r="B29" s="123"/>
      <c r="C29" s="123"/>
      <c r="D29" s="123"/>
      <c r="E29" s="123"/>
      <c r="F29" s="123"/>
      <c r="G29" s="123"/>
      <c r="H29" s="123"/>
      <c r="I29" s="123"/>
      <c r="J29" s="124"/>
      <c r="K29" s="123"/>
      <c r="L29" s="106"/>
      <c r="M29" s="128"/>
      <c r="N29" s="59"/>
      <c r="O29" s="59"/>
      <c r="P29" s="59"/>
      <c r="Q29" s="59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DY29" s="127"/>
    </row>
    <row r="30" spans="1:129" s="95" customFormat="1" ht="15">
      <c r="A30" s="106">
        <v>26</v>
      </c>
      <c r="B30" s="123"/>
      <c r="C30" s="123"/>
      <c r="D30" s="123"/>
      <c r="E30" s="123"/>
      <c r="F30" s="123"/>
      <c r="G30" s="123"/>
      <c r="H30" s="123"/>
      <c r="I30" s="123"/>
      <c r="J30" s="124"/>
      <c r="K30" s="123"/>
      <c r="L30" s="106"/>
      <c r="M30" s="128"/>
      <c r="N30" s="59"/>
      <c r="O30" s="59"/>
      <c r="P30" s="59"/>
      <c r="Q30" s="59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DY30" s="127"/>
    </row>
    <row r="31" spans="1:129" s="95" customFormat="1" ht="15">
      <c r="A31" s="106">
        <v>27</v>
      </c>
      <c r="B31" s="123"/>
      <c r="C31" s="123"/>
      <c r="D31" s="123"/>
      <c r="E31" s="123"/>
      <c r="F31" s="123"/>
      <c r="G31" s="123"/>
      <c r="H31" s="123"/>
      <c r="I31" s="123"/>
      <c r="J31" s="124"/>
      <c r="K31" s="123"/>
      <c r="L31" s="106"/>
      <c r="M31" s="128"/>
      <c r="N31" s="59"/>
      <c r="O31" s="59"/>
      <c r="P31" s="59"/>
      <c r="Q31" s="59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DY31" s="127"/>
    </row>
    <row r="32" spans="1:129" s="95" customFormat="1" ht="15">
      <c r="A32" s="106">
        <v>28</v>
      </c>
      <c r="B32" s="123"/>
      <c r="C32" s="123"/>
      <c r="D32" s="123"/>
      <c r="E32" s="123"/>
      <c r="F32" s="123"/>
      <c r="G32" s="123"/>
      <c r="H32" s="123"/>
      <c r="I32" s="123"/>
      <c r="J32" s="124"/>
      <c r="K32" s="123"/>
      <c r="L32" s="106"/>
      <c r="M32" s="128"/>
      <c r="N32" s="59"/>
      <c r="O32" s="59"/>
      <c r="P32" s="59"/>
      <c r="Q32" s="59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DY32" s="127"/>
    </row>
    <row r="33" spans="1:139" s="95" customFormat="1" ht="15">
      <c r="A33" s="106">
        <v>29</v>
      </c>
      <c r="B33" s="123"/>
      <c r="C33" s="123"/>
      <c r="D33" s="123"/>
      <c r="E33" s="123"/>
      <c r="F33" s="123"/>
      <c r="G33" s="123"/>
      <c r="H33" s="123"/>
      <c r="I33" s="123"/>
      <c r="J33" s="124"/>
      <c r="K33" s="123"/>
      <c r="L33" s="123"/>
      <c r="M33" s="128"/>
      <c r="N33" s="59"/>
      <c r="O33" s="59"/>
      <c r="P33" s="59"/>
      <c r="Q33" s="59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DY33" s="127"/>
    </row>
    <row r="34" spans="1:139" s="95" customFormat="1" ht="15">
      <c r="A34" s="106">
        <v>30</v>
      </c>
      <c r="B34" s="123"/>
      <c r="C34" s="123"/>
      <c r="D34" s="123"/>
      <c r="E34" s="123"/>
      <c r="F34" s="123"/>
      <c r="G34" s="123"/>
      <c r="H34" s="123"/>
      <c r="I34" s="123"/>
      <c r="J34" s="124"/>
      <c r="K34" s="123"/>
      <c r="L34" s="123"/>
      <c r="M34" s="128"/>
      <c r="N34" s="59"/>
      <c r="O34" s="59"/>
      <c r="P34" s="59"/>
      <c r="Q34" s="59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DY34" s="127"/>
    </row>
    <row r="35" spans="1:139" s="95" customFormat="1">
      <c r="A35" s="106">
        <v>31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</row>
    <row r="36" spans="1:139" s="95" customFormat="1">
      <c r="A36" s="106">
        <v>32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</row>
    <row r="37" spans="1:139" s="95" customFormat="1">
      <c r="A37" s="106">
        <v>33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</row>
    <row r="38" spans="1:139" s="95" customFormat="1">
      <c r="A38" s="106">
        <v>34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</row>
    <row r="39" spans="1:139" s="95" customFormat="1">
      <c r="A39" s="106">
        <v>35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</row>
    <row r="40" spans="1:139" s="95" customFormat="1" ht="15">
      <c r="B40" s="54"/>
      <c r="C40" s="54"/>
      <c r="D40" s="54"/>
      <c r="E40" s="54"/>
      <c r="F40" s="54"/>
      <c r="G40" s="54"/>
      <c r="H40" s="54"/>
      <c r="I40" s="54"/>
      <c r="J40" s="124"/>
      <c r="K40" s="54"/>
      <c r="L40" s="54"/>
      <c r="M40" s="128"/>
      <c r="N40" s="59"/>
      <c r="O40" s="59"/>
      <c r="P40" s="59"/>
      <c r="Q40" s="59"/>
      <c r="R40" s="55"/>
      <c r="S40" s="55"/>
      <c r="T40" s="55"/>
      <c r="U40" s="55"/>
      <c r="V40" s="55"/>
      <c r="W40" s="56"/>
      <c r="X40" s="56"/>
      <c r="Y40" s="56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9"/>
      <c r="CL40" s="59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127"/>
      <c r="DZ40" s="55"/>
      <c r="EA40" s="55"/>
      <c r="EB40" s="55"/>
    </row>
    <row r="41" spans="1:139" s="95" customFormat="1">
      <c r="A41" s="132" t="s">
        <v>30</v>
      </c>
      <c r="B41" s="95">
        <f>COUNT(B5:B39)</f>
        <v>3</v>
      </c>
    </row>
    <row r="42" spans="1:139" s="95" customFormat="1">
      <c r="A42" s="132"/>
    </row>
    <row r="43" spans="1:139" s="95" customFormat="1">
      <c r="A43" s="132"/>
      <c r="C43" s="133"/>
      <c r="D43" s="134"/>
    </row>
    <row r="44" spans="1:139" s="127" customFormat="1">
      <c r="EF44" s="95"/>
      <c r="EG44" s="95"/>
      <c r="EH44" s="95"/>
      <c r="EI44" s="95"/>
    </row>
    <row r="45" spans="1:139" s="95" customFormat="1">
      <c r="A45" s="132" t="s">
        <v>167</v>
      </c>
      <c r="C45" s="135">
        <f>COUNTA(B2:Q2)</f>
        <v>1</v>
      </c>
      <c r="D45" s="135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</row>
    <row r="46" spans="1:139" s="95" customFormat="1"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</row>
    <row r="47" spans="1:139" s="95" customFormat="1">
      <c r="I47" s="123"/>
      <c r="J47" s="123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</row>
    <row r="48" spans="1:139" s="95" customFormat="1">
      <c r="A48" s="132" t="s">
        <v>33</v>
      </c>
      <c r="C48" s="95">
        <f>SUM(B41:H41)</f>
        <v>3</v>
      </c>
      <c r="Q48" s="37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</row>
    <row r="49" spans="1:132" s="95" customFormat="1">
      <c r="Q49" s="372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</row>
    <row r="50" spans="1:132" s="95" customFormat="1"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</row>
    <row r="51" spans="1:132" s="95" customFormat="1"/>
    <row r="52" spans="1:132" s="95" customFormat="1">
      <c r="I52" s="123"/>
      <c r="J52" s="123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</row>
    <row r="53" spans="1:132" s="95" customFormat="1">
      <c r="C53" s="136">
        <f>C48-1</f>
        <v>2</v>
      </c>
      <c r="D53" s="136"/>
      <c r="I53" s="123"/>
      <c r="J53" s="123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</row>
    <row r="54" spans="1:132" s="95" customFormat="1">
      <c r="I54" s="123"/>
      <c r="J54" s="123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</row>
    <row r="55" spans="1:132" s="95" customFormat="1">
      <c r="I55" s="123"/>
      <c r="J55" s="123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</row>
    <row r="56" spans="1:132" s="95" customFormat="1">
      <c r="I56" s="123"/>
      <c r="J56" s="123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</row>
    <row r="57" spans="1:132" s="95" customFormat="1">
      <c r="G57" s="137"/>
      <c r="I57" s="123"/>
      <c r="J57" s="123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</row>
    <row r="58" spans="1:132" s="95" customFormat="1">
      <c r="A58" s="132" t="s">
        <v>38</v>
      </c>
      <c r="I58" s="123"/>
      <c r="J58" s="123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</row>
    <row r="59" spans="1:132" s="95" customFormat="1">
      <c r="I59" s="123"/>
      <c r="J59" s="123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</row>
    <row r="60" spans="1:132" s="95" customFormat="1">
      <c r="A60" s="95" t="s">
        <v>39</v>
      </c>
      <c r="B60" s="127">
        <f>AVERAGE(B5:B39)</f>
        <v>5.6866666666666667E-6</v>
      </c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  <c r="DB60" s="127"/>
      <c r="DC60" s="127"/>
      <c r="DD60" s="127"/>
      <c r="DE60" s="127"/>
      <c r="DF60" s="127"/>
      <c r="DG60" s="127"/>
      <c r="DH60" s="127"/>
      <c r="DI60" s="127"/>
      <c r="DJ60" s="127"/>
      <c r="DK60" s="127"/>
      <c r="DL60" s="127"/>
      <c r="DM60" s="127"/>
      <c r="DN60" s="127"/>
      <c r="DO60" s="127"/>
      <c r="DP60" s="127"/>
      <c r="DQ60" s="127"/>
      <c r="DR60" s="127"/>
      <c r="DS60" s="127"/>
      <c r="DT60" s="127"/>
      <c r="DU60" s="127"/>
      <c r="DV60" s="127"/>
      <c r="DW60" s="127"/>
      <c r="DX60" s="127"/>
      <c r="DY60" s="127"/>
      <c r="DZ60" s="127"/>
      <c r="EA60" s="127"/>
      <c r="EB60" s="127"/>
    </row>
    <row r="61" spans="1:132" s="95" customFormat="1">
      <c r="C61" s="123"/>
      <c r="G61" s="137"/>
      <c r="I61" s="123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</row>
    <row r="62" spans="1:132" s="95" customFormat="1"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</row>
    <row r="63" spans="1:132" s="95" customFormat="1"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</row>
    <row r="64" spans="1:132" s="95" customFormat="1"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</row>
    <row r="65" spans="1:84" s="95" customFormat="1"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</row>
    <row r="66" spans="1:84" s="95" customFormat="1"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</row>
    <row r="67" spans="1:84" s="95" customFormat="1">
      <c r="C67" s="127">
        <f>AVERAGE(B5:B39)</f>
        <v>5.6866666666666667E-6</v>
      </c>
      <c r="D67" s="127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</row>
    <row r="68" spans="1:84" s="95" customFormat="1">
      <c r="A68" s="132" t="s">
        <v>40</v>
      </c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</row>
    <row r="69" spans="1:84" s="95" customFormat="1"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</row>
    <row r="70" spans="1:84" s="95" customFormat="1"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</row>
    <row r="71" spans="1:84" s="95" customFormat="1"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</row>
    <row r="72" spans="1:84" s="95" customFormat="1">
      <c r="A72" s="132" t="s">
        <v>45</v>
      </c>
      <c r="B72" s="137"/>
      <c r="C72" s="129">
        <f>VAR(B5:B39)</f>
        <v>3.3633333333333337E-14</v>
      </c>
      <c r="D72" s="129"/>
      <c r="E72" s="137"/>
      <c r="F72" s="137"/>
      <c r="G72" s="137"/>
      <c r="H72" s="137"/>
      <c r="I72" s="137"/>
      <c r="J72" s="137"/>
      <c r="K72" s="137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</row>
    <row r="73" spans="1:84" s="95" customFormat="1"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</row>
    <row r="74" spans="1:84" s="95" customFormat="1"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</row>
    <row r="75" spans="1:84" s="95" customFormat="1"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</row>
    <row r="76" spans="1:84" s="95" customFormat="1"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</row>
    <row r="77" spans="1:84" s="95" customFormat="1"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</row>
    <row r="78" spans="1:84" s="95" customFormat="1">
      <c r="A78" s="95" t="s">
        <v>53</v>
      </c>
      <c r="C78" s="95">
        <v>3</v>
      </c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</row>
    <row r="79" spans="1:84" s="95" customFormat="1"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</row>
    <row r="80" spans="1:84" s="95" customFormat="1"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</row>
    <row r="81" spans="1:84" s="95" customFormat="1">
      <c r="A81" s="95" t="s">
        <v>54</v>
      </c>
      <c r="C81" s="138">
        <f>1/C48+1/C78</f>
        <v>0.66666666666666663</v>
      </c>
      <c r="D81" s="138"/>
      <c r="E81" s="138"/>
      <c r="F81" s="138"/>
      <c r="G81" s="138"/>
      <c r="H81" s="138"/>
      <c r="I81" s="138"/>
      <c r="J81" s="138"/>
      <c r="K81" s="138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</row>
    <row r="82" spans="1:84" s="95" customFormat="1">
      <c r="C82" s="138"/>
      <c r="D82" s="138"/>
      <c r="E82" s="138"/>
      <c r="F82" s="138"/>
      <c r="G82" s="138"/>
      <c r="H82" s="138"/>
      <c r="I82" s="138"/>
      <c r="J82" s="138"/>
      <c r="K82" s="138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</row>
    <row r="83" spans="1:84" s="95" customFormat="1">
      <c r="C83" s="138"/>
      <c r="D83" s="138"/>
      <c r="E83" s="138"/>
      <c r="F83" s="138"/>
      <c r="G83" s="138"/>
      <c r="H83" s="138"/>
      <c r="I83" s="138"/>
      <c r="J83" s="138"/>
      <c r="K83" s="138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</row>
    <row r="84" spans="1:84" s="95" customFormat="1">
      <c r="C84" s="138"/>
      <c r="D84" s="138"/>
      <c r="E84" s="138"/>
      <c r="F84" s="138"/>
      <c r="G84" s="138"/>
      <c r="H84" s="138"/>
      <c r="I84" s="138"/>
      <c r="J84" s="138"/>
      <c r="K84" s="138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</row>
    <row r="85" spans="1:84" s="95" customFormat="1">
      <c r="A85" s="95" t="s">
        <v>55</v>
      </c>
      <c r="C85" s="129">
        <f>C72*C81</f>
        <v>2.2422222222222222E-14</v>
      </c>
      <c r="D85" s="129"/>
      <c r="E85" s="138"/>
      <c r="F85" s="138"/>
      <c r="G85" s="138"/>
      <c r="H85" s="138"/>
      <c r="I85" s="138"/>
      <c r="J85" s="138"/>
      <c r="K85" s="138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</row>
    <row r="86" spans="1:84" s="95" customFormat="1"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</row>
    <row r="87" spans="1:84" s="95" customFormat="1"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</row>
    <row r="88" spans="1:84" s="95" customFormat="1"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</row>
    <row r="89" spans="1:84" s="95" customFormat="1"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</row>
    <row r="90" spans="1:84" s="95" customFormat="1"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</row>
    <row r="91" spans="1:84" s="95" customFormat="1">
      <c r="A91" s="132" t="s">
        <v>56</v>
      </c>
      <c r="C91" s="95">
        <f>SQRT(C85)</f>
        <v>1.4974051630144135E-7</v>
      </c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</row>
    <row r="92" spans="1:84" s="95" customFormat="1"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</row>
    <row r="93" spans="1:84" s="95" customFormat="1"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</row>
    <row r="94" spans="1:84" s="95" customFormat="1">
      <c r="A94" s="132" t="s">
        <v>57</v>
      </c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</row>
    <row r="95" spans="1:84" s="95" customFormat="1"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</row>
    <row r="96" spans="1:84" s="95" customFormat="1"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</row>
    <row r="97" spans="1:84" s="95" customFormat="1" ht="51">
      <c r="A97" s="95" t="s">
        <v>58</v>
      </c>
      <c r="B97" s="139" t="s">
        <v>59</v>
      </c>
      <c r="C97" s="140">
        <f>TINV(2*0.01,C53)</f>
        <v>6.9645567339634358</v>
      </c>
      <c r="D97" s="141"/>
      <c r="K97" s="135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</row>
    <row r="98" spans="1:84" s="95" customFormat="1"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</row>
    <row r="99" spans="1:84" s="95" customFormat="1"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</row>
    <row r="100" spans="1:84" s="95" customFormat="1" ht="15">
      <c r="A100" s="266" t="s">
        <v>61</v>
      </c>
      <c r="B100" s="266"/>
      <c r="C100" s="266">
        <f>C67+C97*C91</f>
        <v>6.7295429878210315E-6</v>
      </c>
      <c r="D100" s="53" t="str">
        <f>IFERROR(IF(FIND("MM",A$1,1)&gt;0,"lb/MMBtu","lb/MW"),"lb/MW")</f>
        <v>lb/MMBtu</v>
      </c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</row>
    <row r="101" spans="1:84" s="95" customFormat="1" ht="15">
      <c r="A101" s="266"/>
      <c r="B101" s="266"/>
      <c r="C101" s="266"/>
      <c r="D101" s="266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</row>
    <row r="102" spans="1:84" s="95" customFormat="1" ht="15">
      <c r="A102" s="266"/>
      <c r="B102" s="266"/>
      <c r="C102" s="266"/>
      <c r="D102" s="266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</row>
    <row r="103" spans="1:84" s="95" customFormat="1" ht="15">
      <c r="A103" s="266"/>
      <c r="B103" s="266"/>
      <c r="C103" s="266"/>
      <c r="D103" s="266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</row>
    <row r="104" spans="1:84" s="95" customFormat="1" ht="15">
      <c r="A104" s="53" t="s">
        <v>234</v>
      </c>
      <c r="B104" s="86" t="s">
        <v>760</v>
      </c>
      <c r="C104" s="42">
        <f>IFERROR(IF(FIND("MM",B3,1)&gt;0,VLOOKUP(A104,'[1]Summary_Pet Coke'!$A$70:$F$88,6,FALSE),VLOOKUP(A104,'[1]Summary_Pet Coke'!$A$70:$G$88,7,FALSE)),VLOOKUP(A104,'[1]Summary_Pet Coke'!$A$70:$G$88,7,FALSE))</f>
        <v>4.0000000000000002E-4</v>
      </c>
      <c r="D104" s="53" t="str">
        <f>IFERROR(IF(FIND("MM",A$1,1)&gt;0,"lb/MMBtu","lb/MW"),"lb/MW")</f>
        <v>lb/MMBtu</v>
      </c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</row>
    <row r="105" spans="1:84" s="95" customFormat="1" ht="15">
      <c r="A105" s="53"/>
      <c r="B105" s="53"/>
      <c r="C105" s="53"/>
      <c r="D105" s="53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</row>
    <row r="106" spans="1:84" s="95" customFormat="1" ht="15">
      <c r="A106" s="53"/>
      <c r="B106" s="53" t="s">
        <v>776</v>
      </c>
      <c r="C106" s="42">
        <f>IFERROR(IF(FIND("MM",B3,1)&gt;0,IF(C100&lt;C104,C104*1,C100*1),IF(C100&lt;C104,C104*1,C100*1)),IF(C100&lt;C104,C104*1,C100*1))</f>
        <v>4.0000000000000002E-4</v>
      </c>
      <c r="D106" s="53" t="str">
        <f>IFERROR(IF(FIND("MM",A$1,1)&gt;0,"lb/MMBtu","lb/MW"),"lb/MW")</f>
        <v>lb/MMBtu</v>
      </c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</row>
    <row r="107" spans="1:84" s="95" customFormat="1">
      <c r="B107" s="143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</row>
    <row r="108" spans="1:84" s="95" customFormat="1"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</row>
    <row r="109" spans="1:84" s="95" customFormat="1"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</row>
    <row r="110" spans="1:84">
      <c r="A110" s="95"/>
      <c r="B110" s="95"/>
      <c r="C110" s="95"/>
      <c r="D110" s="95"/>
      <c r="E110" s="95"/>
      <c r="F110" s="95"/>
      <c r="G110" s="95"/>
      <c r="H110" s="95"/>
      <c r="I110" s="95"/>
      <c r="J110" s="95"/>
    </row>
    <row r="111" spans="1:84">
      <c r="A111" s="95"/>
      <c r="B111" s="143"/>
      <c r="C111" s="95"/>
      <c r="D111" s="95"/>
      <c r="E111" s="95"/>
      <c r="F111" s="95"/>
      <c r="G111" s="95"/>
      <c r="H111" s="95"/>
      <c r="I111" s="95"/>
      <c r="J111" s="95"/>
    </row>
    <row r="112" spans="1:84">
      <c r="A112" s="95"/>
      <c r="B112" s="95"/>
      <c r="C112" s="95"/>
      <c r="D112" s="95"/>
      <c r="E112" s="95"/>
      <c r="F112" s="95"/>
      <c r="G112" s="95"/>
      <c r="H112" s="95"/>
      <c r="I112" s="95"/>
      <c r="J112" s="95"/>
    </row>
    <row r="113" spans="1:10" s="144" customForma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</row>
    <row r="114" spans="1:10" s="144" customForma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</row>
    <row r="115" spans="1:10" s="144" customForma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</row>
    <row r="116" spans="1:10" s="144" customForma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</row>
    <row r="117" spans="1:10" s="144" customForma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</row>
    <row r="118" spans="1:10" s="144" customForma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</row>
    <row r="119" spans="1:10" s="144" customFormat="1">
      <c r="A119" s="95"/>
      <c r="B119" s="95"/>
      <c r="C119" s="95"/>
      <c r="D119" s="132"/>
      <c r="E119" s="95"/>
      <c r="F119" s="95"/>
      <c r="G119" s="95"/>
      <c r="H119" s="95"/>
      <c r="I119" s="95"/>
      <c r="J119" s="95"/>
    </row>
    <row r="120" spans="1:10" s="144" customForma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</row>
    <row r="121" spans="1:10" s="144" customForma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</row>
    <row r="122" spans="1:10" s="144" customForma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</row>
    <row r="123" spans="1:10" s="144" customForma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</row>
    <row r="124" spans="1:10" s="144" customForma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</row>
    <row r="125" spans="1:10" s="144" customForma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</row>
    <row r="126" spans="1:10" s="144" customForma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</row>
    <row r="127" spans="1:10" s="144" customForma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</row>
    <row r="128" spans="1:10" s="144" customForma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</row>
    <row r="129" spans="1:10" s="144" customForma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</row>
    <row r="130" spans="1:10" s="144" customForma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</row>
    <row r="131" spans="1:10" s="144" customForma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</row>
    <row r="132" spans="1:10" s="144" customForma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</row>
    <row r="133" spans="1:10" s="144" customForma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</row>
    <row r="134" spans="1:10" s="144" customForma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</row>
    <row r="135" spans="1:10" s="144" customForma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</row>
    <row r="136" spans="1:10" s="144" customForma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</row>
    <row r="137" spans="1:10" s="144" customForma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</row>
    <row r="138" spans="1:10" s="144" customForma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</row>
    <row r="139" spans="1:10" s="144" customForma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</row>
    <row r="140" spans="1:10" s="144" customForma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</row>
    <row r="141" spans="1:10" s="144" customForma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</row>
    <row r="142" spans="1:10" s="144" customForma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</row>
    <row r="143" spans="1:10" s="144" customForma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</row>
    <row r="144" spans="1:10" s="144" customForma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</row>
    <row r="145" spans="1:10" s="144" customForma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</row>
    <row r="146" spans="1:10" s="144" customForma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</row>
    <row r="147" spans="1:10" s="144" customForma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</row>
    <row r="148" spans="1:10" s="144" customForma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</row>
    <row r="149" spans="1:10" s="144" customForma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</row>
    <row r="150" spans="1:10" s="144" customForma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</row>
    <row r="151" spans="1:10" s="144" customForma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</row>
    <row r="152" spans="1:10" s="144" customForma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</row>
    <row r="153" spans="1:10" s="144" customForma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</row>
    <row r="154" spans="1:10" s="144" customForma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</row>
    <row r="155" spans="1:10" s="144" customForma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</row>
    <row r="156" spans="1:10" s="144" customForma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</row>
    <row r="157" spans="1:10" s="144" customForma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</row>
    <row r="158" spans="1:10" s="144" customForma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</row>
    <row r="159" spans="1:10" s="144" customForma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</row>
    <row r="160" spans="1:10" s="144" customForma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</row>
    <row r="161" spans="1:10" s="144" customForma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</row>
    <row r="162" spans="1:10" s="144" customForma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</row>
    <row r="163" spans="1:10" s="144" customForma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</row>
    <row r="164" spans="1:10" s="144" customForma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</row>
    <row r="165" spans="1:10" s="144" customForma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</row>
    <row r="166" spans="1:10" s="144" customForma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</row>
    <row r="167" spans="1:10" s="144" customForma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</row>
    <row r="168" spans="1:10" s="144" customForma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</row>
    <row r="169" spans="1:10" s="144" customForma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</row>
    <row r="170" spans="1:10" s="144" customForma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</row>
    <row r="171" spans="1:10" s="144" customForma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</row>
    <row r="172" spans="1:10" s="144" customForma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</row>
    <row r="173" spans="1:10" s="144" customForma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</row>
    <row r="174" spans="1:10" s="144" customForma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</row>
    <row r="175" spans="1:10" s="144" customForma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</row>
    <row r="176" spans="1:10" s="144" customForma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</row>
    <row r="177" spans="1:10" s="144" customForma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</row>
    <row r="178" spans="1:10" s="144" customForma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</row>
    <row r="179" spans="1:10" s="144" customForma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</row>
    <row r="180" spans="1:10" s="144" customForma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</row>
    <row r="181" spans="1:10" s="144" customForma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</row>
    <row r="182" spans="1:10" s="144" customForma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</row>
    <row r="183" spans="1:10" s="144" customForma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</row>
    <row r="184" spans="1:10" s="144" customForma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</row>
    <row r="185" spans="1:10" s="144" customForma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</row>
    <row r="186" spans="1:10" s="144" customForma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</row>
    <row r="187" spans="1:10" s="144" customForma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</row>
    <row r="188" spans="1:10" s="144" customForma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</row>
    <row r="189" spans="1:10" s="144" customForma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</row>
    <row r="190" spans="1:10" s="144" customForma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</row>
    <row r="191" spans="1:10" s="144" customForma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</row>
    <row r="192" spans="1:10" s="144" customForma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</row>
    <row r="193" spans="1:10" s="144" customForma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</row>
    <row r="194" spans="1:10" s="144" customForma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</row>
    <row r="195" spans="1:10" s="144" customForma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</row>
    <row r="196" spans="1:10" s="144" customForma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</row>
    <row r="197" spans="1:10" s="144" customForma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</row>
    <row r="198" spans="1:10" s="144" customForma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</row>
    <row r="199" spans="1:10" s="144" customForma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</row>
    <row r="200" spans="1:10" s="144" customForma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</row>
    <row r="201" spans="1:10" s="144" customForma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</row>
    <row r="202" spans="1:10" s="144" customForma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</row>
    <row r="203" spans="1:10" s="144" customForma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</row>
    <row r="204" spans="1:10" s="144" customForma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</row>
    <row r="205" spans="1:10" s="144" customForma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</row>
    <row r="206" spans="1:10" s="144" customForma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</row>
    <row r="207" spans="1:10" s="144" customForma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</row>
    <row r="208" spans="1:10" s="144" customForma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</row>
    <row r="209" spans="1:10" s="144" customForma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</row>
    <row r="210" spans="1:10" s="144" customForma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</row>
    <row r="211" spans="1:10" s="144" customForma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</row>
    <row r="212" spans="1:10" s="144" customForma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</row>
  </sheetData>
  <mergeCells count="2">
    <mergeCell ref="B1:L1"/>
    <mergeCell ref="Q48:Q49"/>
  </mergeCells>
  <pageMargins left="0.7" right="0.7" top="0.75" bottom="0.75" header="0.3" footer="0.3"/>
  <pageSetup orientation="portrait" r:id="rId1"/>
  <legacyDrawing r:id="rId2"/>
  <oleObjects>
    <oleObject progId="Equation.DSMT4" shapeId="29697" r:id="rId3"/>
    <oleObject progId="Equation.DSMT4" shapeId="29698" r:id="rId4"/>
    <oleObject progId="Equation.DSMT4" shapeId="29699" r:id="rId5"/>
    <oleObject progId="Equation.DSMT4" shapeId="29700" r:id="rId6"/>
    <oleObject progId="Equation.DSMT4" shapeId="29701" r:id="rId7"/>
    <oleObject progId="Equation.DSMT4" shapeId="29702" r:id="rId8"/>
    <oleObject progId="Equation.DSMT4" shapeId="29703" r:id="rId9"/>
    <oleObject progId="Equation.DSMT4" shapeId="29704" r:id="rId10"/>
    <oleObject progId="Equation.DSMT4" shapeId="29705" r:id="rId11"/>
    <oleObject progId="Equation.DSMT4" shapeId="29706" r:id="rId12"/>
    <oleObject progId="Equation.DSMT4" shapeId="29708" r:id="rId13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6">
    <tabColor theme="7"/>
  </sheetPr>
  <dimension ref="A1:QY367"/>
  <sheetViews>
    <sheetView topLeftCell="J1" workbookViewId="0">
      <selection activeCell="L10" sqref="L10"/>
    </sheetView>
  </sheetViews>
  <sheetFormatPr defaultColWidth="18" defaultRowHeight="15"/>
  <cols>
    <col min="1" max="1" width="44.140625" customWidth="1"/>
    <col min="2" max="2" width="26.85546875" bestFit="1" customWidth="1"/>
    <col min="3" max="3" width="24.5703125" bestFit="1" customWidth="1"/>
    <col min="4" max="4" width="14.5703125" bestFit="1" customWidth="1"/>
    <col min="5" max="5" width="26.85546875" bestFit="1" customWidth="1"/>
    <col min="6" max="6" width="30.7109375" customWidth="1"/>
    <col min="7" max="7" width="29.5703125" customWidth="1"/>
    <col min="8" max="8" width="19.5703125" bestFit="1" customWidth="1"/>
    <col min="9" max="9" width="22.5703125" bestFit="1" customWidth="1"/>
    <col min="10" max="10" width="33.85546875" bestFit="1" customWidth="1"/>
    <col min="11" max="11" width="44.42578125" bestFit="1" customWidth="1"/>
    <col min="12" max="12" width="20.140625" bestFit="1" customWidth="1"/>
    <col min="13" max="13" width="14.5703125" bestFit="1" customWidth="1"/>
    <col min="14" max="14" width="24.5703125" bestFit="1" customWidth="1"/>
    <col min="15" max="15" width="30.7109375" bestFit="1" customWidth="1"/>
    <col min="16" max="16" width="14.5703125" bestFit="1" customWidth="1"/>
    <col min="17" max="17" width="24.85546875" bestFit="1" customWidth="1"/>
    <col min="18" max="18" width="28.85546875" bestFit="1" customWidth="1"/>
    <col min="19" max="19" width="40.5703125" bestFit="1" customWidth="1"/>
    <col min="20" max="20" width="14.5703125" bestFit="1" customWidth="1"/>
    <col min="21" max="21" width="31.42578125" bestFit="1" customWidth="1"/>
    <col min="22" max="22" width="15.42578125" bestFit="1" customWidth="1"/>
    <col min="23" max="24" width="14.5703125" style="43" bestFit="1" customWidth="1"/>
    <col min="25" max="25" width="40.5703125" style="43" bestFit="1" customWidth="1"/>
    <col min="26" max="26" width="43.42578125" style="43" bestFit="1" customWidth="1"/>
    <col min="27" max="27" width="40.5703125" style="43" bestFit="1" customWidth="1"/>
    <col min="28" max="29" width="11.7109375" style="43" bestFit="1" customWidth="1"/>
    <col min="30" max="30" width="23.42578125" style="43" bestFit="1" customWidth="1"/>
    <col min="31" max="31" width="15.42578125" style="43" bestFit="1" customWidth="1"/>
    <col min="32" max="32" width="14.5703125" style="43" bestFit="1" customWidth="1"/>
    <col min="33" max="33" width="31.42578125" style="43" bestFit="1" customWidth="1"/>
    <col min="34" max="34" width="11.140625" style="43" bestFit="1" customWidth="1"/>
    <col min="35" max="35" width="41.5703125" style="43" bestFit="1" customWidth="1"/>
    <col min="36" max="36" width="15.42578125" style="43" bestFit="1" customWidth="1"/>
    <col min="37" max="38" width="33.42578125" style="43" bestFit="1" customWidth="1"/>
    <col min="39" max="39" width="17.85546875" style="43" bestFit="1" customWidth="1"/>
    <col min="40" max="44" width="14.5703125" style="43" bestFit="1" customWidth="1"/>
    <col min="45" max="45" width="13.7109375" style="43" bestFit="1" customWidth="1"/>
    <col min="46" max="46" width="14.85546875" style="43" bestFit="1" customWidth="1"/>
    <col min="47" max="47" width="12.28515625" style="43" bestFit="1" customWidth="1"/>
    <col min="48" max="48" width="14.5703125" style="43" bestFit="1" customWidth="1"/>
    <col min="49" max="49" width="12.28515625" style="43" bestFit="1" customWidth="1"/>
    <col min="50" max="51" width="14.5703125" style="43" bestFit="1" customWidth="1"/>
    <col min="52" max="52" width="18" style="43" customWidth="1"/>
    <col min="53" max="53" width="12.28515625" style="43" bestFit="1" customWidth="1"/>
    <col min="54" max="54" width="14.5703125" style="43" bestFit="1" customWidth="1"/>
    <col min="55" max="55" width="19.140625" style="43" bestFit="1" customWidth="1"/>
    <col min="56" max="56" width="18.42578125" style="43" bestFit="1" customWidth="1"/>
    <col min="57" max="57" width="14.5703125" style="43" bestFit="1" customWidth="1"/>
    <col min="58" max="59" width="12.28515625" style="43" bestFit="1" customWidth="1"/>
    <col min="60" max="60" width="17.5703125" style="43" bestFit="1" customWidth="1"/>
    <col min="61" max="61" width="16.42578125" style="43" bestFit="1" customWidth="1"/>
    <col min="62" max="62" width="12.28515625" style="43" bestFit="1" customWidth="1"/>
    <col min="63" max="63" width="14.5703125" style="43" bestFit="1" customWidth="1"/>
    <col min="64" max="64" width="16.7109375" style="43" bestFit="1" customWidth="1"/>
    <col min="65" max="65" width="14.5703125" style="43" bestFit="1" customWidth="1"/>
    <col min="66" max="66" width="12.7109375" style="43" bestFit="1" customWidth="1"/>
    <col min="67" max="67" width="12.28515625" style="43" bestFit="1" customWidth="1"/>
    <col min="68" max="68" width="14.5703125" style="43" bestFit="1" customWidth="1"/>
    <col min="69" max="69" width="12.28515625" style="43" bestFit="1" customWidth="1"/>
    <col min="70" max="71" width="14.5703125" style="43" bestFit="1" customWidth="1"/>
    <col min="72" max="72" width="12.28515625" style="43" bestFit="1" customWidth="1"/>
    <col min="73" max="74" width="15.28515625" style="43" bestFit="1" customWidth="1"/>
    <col min="75" max="75" width="12.28515625" style="43" bestFit="1" customWidth="1"/>
    <col min="76" max="76" width="14.5703125" style="43" bestFit="1" customWidth="1"/>
    <col min="77" max="79" width="15.5703125" style="43" bestFit="1" customWidth="1"/>
    <col min="80" max="80" width="15.7109375" style="43" bestFit="1" customWidth="1"/>
    <col min="81" max="81" width="15" style="43" bestFit="1" customWidth="1"/>
    <col min="82" max="82" width="14.5703125" style="43" bestFit="1" customWidth="1"/>
    <col min="83" max="83" width="12.28515625" style="43" bestFit="1" customWidth="1"/>
    <col min="84" max="84" width="15.5703125" bestFit="1" customWidth="1"/>
    <col min="85" max="85" width="17.42578125" bestFit="1" customWidth="1"/>
    <col min="86" max="86" width="16.7109375" bestFit="1" customWidth="1"/>
    <col min="87" max="88" width="14.5703125" bestFit="1" customWidth="1"/>
    <col min="89" max="89" width="15" bestFit="1" customWidth="1"/>
    <col min="90" max="93" width="14.5703125" bestFit="1" customWidth="1"/>
    <col min="94" max="94" width="16.85546875" bestFit="1" customWidth="1"/>
    <col min="95" max="95" width="14.5703125" bestFit="1" customWidth="1"/>
    <col min="96" max="96" width="12.28515625" bestFit="1" customWidth="1"/>
    <col min="97" max="99" width="14.5703125" bestFit="1" customWidth="1"/>
    <col min="100" max="100" width="12.28515625" bestFit="1" customWidth="1"/>
    <col min="101" max="103" width="14.5703125" bestFit="1" customWidth="1"/>
    <col min="104" max="105" width="12.28515625" bestFit="1" customWidth="1"/>
    <col min="106" max="107" width="14.5703125" bestFit="1" customWidth="1"/>
    <col min="108" max="109" width="12.28515625" bestFit="1" customWidth="1"/>
    <col min="110" max="110" width="14.5703125" bestFit="1" customWidth="1"/>
    <col min="111" max="111" width="12.28515625" bestFit="1" customWidth="1"/>
    <col min="112" max="114" width="14.5703125" bestFit="1" customWidth="1"/>
    <col min="115" max="115" width="18.42578125" bestFit="1" customWidth="1"/>
    <col min="116" max="116" width="12.140625" customWidth="1"/>
    <col min="117" max="117" width="14.140625" customWidth="1"/>
    <col min="118" max="118" width="12.140625" bestFit="1" customWidth="1"/>
    <col min="119" max="119" width="17.85546875" customWidth="1"/>
    <col min="120" max="128" width="14.5703125" bestFit="1" customWidth="1"/>
    <col min="129" max="129" width="15.28515625" bestFit="1" customWidth="1"/>
    <col min="130" max="130" width="16.85546875" bestFit="1" customWidth="1"/>
    <col min="131" max="131" width="14.5703125" bestFit="1" customWidth="1"/>
    <col min="134" max="137" width="12.85546875" customWidth="1"/>
    <col min="138" max="141" width="15.140625" customWidth="1"/>
  </cols>
  <sheetData>
    <row r="1" spans="1:215" s="35" customFormat="1" ht="12.75">
      <c r="A1" s="34" t="s">
        <v>168</v>
      </c>
      <c r="B1" s="34" t="str">
        <f>IF(B5="","",IF(B113&lt;&gt;"",B113,IF(B114&lt;&gt;"",B114,IF(B116&lt;&gt;"",B116,IF(B115&lt;&gt;"",B115,IF(B117&lt;&gt;"",B117,""))))))</f>
        <v/>
      </c>
      <c r="C1" s="34" t="str">
        <f>IF(C5="","",IF(C113&lt;&gt;"",C113,IF(C114&lt;&gt;"",C114,IF(C116&lt;&gt;"",C116,IF(C115&lt;&gt;"",C115,IF(C117&lt;&gt;"",C117,""))))))</f>
        <v/>
      </c>
      <c r="D1" s="34" t="str">
        <f>IF(D5="","",IF(D113&lt;&gt;"",D113,IF(D114&lt;&gt;"",D114,IF(D116&lt;&gt;"",D116,IF(D115&lt;&gt;"",D115,IF(D117&lt;&gt;"",D117,""))))))</f>
        <v/>
      </c>
      <c r="E1" s="34" t="str">
        <f>IF(E5="","",IF(E113&lt;&gt;"",E113,IF(E114&lt;&gt;"",E114,IF(E116&lt;&gt;"",E116,IF(E115&lt;&gt;"",E115,IF(E117&lt;&gt;"",E117,""))))))</f>
        <v/>
      </c>
      <c r="F1" s="34" t="str">
        <f t="shared" ref="F1:BQ1" si="0">IF(F5="","",IF(F113&lt;&gt;"",F113,IF(F114&lt;&gt;"",F114,IF(F116&lt;&gt;"",F116,IF(F115&lt;&gt;"",F115,IF(F117&lt;&gt;"",F117,""))))))</f>
        <v/>
      </c>
      <c r="G1" s="34" t="str">
        <f t="shared" si="0"/>
        <v/>
      </c>
      <c r="H1" s="34" t="str">
        <f t="shared" si="0"/>
        <v/>
      </c>
      <c r="I1" s="34" t="str">
        <f t="shared" si="0"/>
        <v/>
      </c>
      <c r="J1" s="34" t="str">
        <f t="shared" si="0"/>
        <v/>
      </c>
      <c r="K1" s="34" t="str">
        <f t="shared" si="0"/>
        <v/>
      </c>
      <c r="L1" s="34" t="str">
        <f t="shared" si="0"/>
        <v/>
      </c>
      <c r="M1" s="34" t="str">
        <f t="shared" si="0"/>
        <v/>
      </c>
      <c r="N1" s="34" t="str">
        <f t="shared" si="0"/>
        <v/>
      </c>
      <c r="O1" s="34" t="str">
        <f t="shared" si="0"/>
        <v/>
      </c>
      <c r="P1" s="34" t="str">
        <f t="shared" si="0"/>
        <v/>
      </c>
      <c r="Q1" s="34" t="str">
        <f t="shared" si="0"/>
        <v/>
      </c>
      <c r="R1" s="34" t="str">
        <f t="shared" si="0"/>
        <v/>
      </c>
      <c r="S1" s="34" t="str">
        <f t="shared" si="0"/>
        <v/>
      </c>
      <c r="T1" s="34" t="str">
        <f t="shared" si="0"/>
        <v/>
      </c>
      <c r="U1" s="34" t="str">
        <f t="shared" si="0"/>
        <v/>
      </c>
      <c r="V1" s="34" t="str">
        <f t="shared" si="0"/>
        <v/>
      </c>
      <c r="W1" s="34" t="str">
        <f t="shared" si="0"/>
        <v/>
      </c>
      <c r="X1" s="34" t="str">
        <f t="shared" si="0"/>
        <v/>
      </c>
      <c r="Y1" s="34" t="str">
        <f t="shared" si="0"/>
        <v/>
      </c>
      <c r="Z1" s="34" t="str">
        <f t="shared" si="0"/>
        <v/>
      </c>
      <c r="AA1" s="34" t="str">
        <f t="shared" si="0"/>
        <v/>
      </c>
      <c r="AB1" s="34" t="str">
        <f t="shared" si="0"/>
        <v/>
      </c>
      <c r="AC1" s="34" t="str">
        <f t="shared" si="0"/>
        <v/>
      </c>
      <c r="AD1" s="34" t="str">
        <f t="shared" si="0"/>
        <v/>
      </c>
      <c r="AE1" s="34" t="str">
        <f t="shared" si="0"/>
        <v/>
      </c>
      <c r="AF1" s="34" t="str">
        <f t="shared" si="0"/>
        <v/>
      </c>
      <c r="AG1" s="34" t="str">
        <f t="shared" si="0"/>
        <v/>
      </c>
      <c r="AH1" s="34" t="str">
        <f t="shared" si="0"/>
        <v/>
      </c>
      <c r="AI1" s="34" t="str">
        <f t="shared" si="0"/>
        <v/>
      </c>
      <c r="AJ1" s="34" t="str">
        <f t="shared" si="0"/>
        <v/>
      </c>
      <c r="AK1" s="34" t="str">
        <f t="shared" si="0"/>
        <v/>
      </c>
      <c r="AL1" s="34" t="str">
        <f t="shared" si="0"/>
        <v/>
      </c>
      <c r="AM1" s="34" t="str">
        <f t="shared" si="0"/>
        <v/>
      </c>
      <c r="AN1" s="34" t="str">
        <f t="shared" si="0"/>
        <v/>
      </c>
      <c r="AO1" s="34" t="str">
        <f t="shared" si="0"/>
        <v/>
      </c>
      <c r="AP1" s="34" t="str">
        <f t="shared" si="0"/>
        <v/>
      </c>
      <c r="AQ1" s="34" t="str">
        <f t="shared" si="0"/>
        <v/>
      </c>
      <c r="AR1" s="34" t="str">
        <f t="shared" si="0"/>
        <v/>
      </c>
      <c r="AS1" s="34" t="str">
        <f t="shared" si="0"/>
        <v/>
      </c>
      <c r="AT1" s="34" t="str">
        <f t="shared" si="0"/>
        <v/>
      </c>
      <c r="AU1" s="34" t="str">
        <f t="shared" si="0"/>
        <v/>
      </c>
      <c r="AV1" s="34" t="str">
        <f t="shared" si="0"/>
        <v/>
      </c>
      <c r="AW1" s="34" t="str">
        <f t="shared" si="0"/>
        <v/>
      </c>
      <c r="AX1" s="34" t="str">
        <f t="shared" si="0"/>
        <v/>
      </c>
      <c r="AY1" s="34" t="str">
        <f t="shared" si="0"/>
        <v/>
      </c>
      <c r="AZ1" s="34" t="str">
        <f t="shared" si="0"/>
        <v/>
      </c>
      <c r="BA1" s="34" t="str">
        <f t="shared" si="0"/>
        <v/>
      </c>
      <c r="BB1" s="34" t="str">
        <f t="shared" si="0"/>
        <v/>
      </c>
      <c r="BC1" s="34" t="str">
        <f t="shared" si="0"/>
        <v/>
      </c>
      <c r="BD1" s="34" t="str">
        <f t="shared" si="0"/>
        <v/>
      </c>
      <c r="BE1" s="34" t="str">
        <f t="shared" si="0"/>
        <v/>
      </c>
      <c r="BF1" s="34" t="str">
        <f t="shared" si="0"/>
        <v/>
      </c>
      <c r="BG1" s="34" t="str">
        <f t="shared" si="0"/>
        <v/>
      </c>
      <c r="BH1" s="34" t="str">
        <f t="shared" si="0"/>
        <v/>
      </c>
      <c r="BI1" s="34" t="str">
        <f t="shared" si="0"/>
        <v/>
      </c>
      <c r="BJ1" s="34" t="str">
        <f t="shared" si="0"/>
        <v/>
      </c>
      <c r="BK1" s="34" t="str">
        <f t="shared" si="0"/>
        <v/>
      </c>
      <c r="BL1" s="34" t="str">
        <f t="shared" si="0"/>
        <v/>
      </c>
      <c r="BM1" s="34" t="str">
        <f t="shared" si="0"/>
        <v/>
      </c>
      <c r="BN1" s="34" t="str">
        <f t="shared" si="0"/>
        <v/>
      </c>
      <c r="BO1" s="34" t="str">
        <f t="shared" si="0"/>
        <v/>
      </c>
      <c r="BP1" s="34" t="str">
        <f t="shared" si="0"/>
        <v/>
      </c>
      <c r="BQ1" s="34" t="str">
        <f t="shared" si="0"/>
        <v/>
      </c>
      <c r="BR1" s="34" t="str">
        <f t="shared" ref="BR1:EC1" si="1">IF(BR5="","",IF(BR113&lt;&gt;"",BR113,IF(BR114&lt;&gt;"",BR114,IF(BR116&lt;&gt;"",BR116,IF(BR115&lt;&gt;"",BR115,IF(BR117&lt;&gt;"",BR117,""))))))</f>
        <v/>
      </c>
      <c r="BS1" s="34" t="str">
        <f t="shared" si="1"/>
        <v/>
      </c>
      <c r="BT1" s="34" t="str">
        <f t="shared" si="1"/>
        <v/>
      </c>
      <c r="BU1" s="34" t="str">
        <f t="shared" si="1"/>
        <v/>
      </c>
      <c r="BV1" s="34" t="str">
        <f t="shared" si="1"/>
        <v/>
      </c>
      <c r="BW1" s="34" t="str">
        <f t="shared" si="1"/>
        <v/>
      </c>
      <c r="BX1" s="34" t="str">
        <f t="shared" si="1"/>
        <v/>
      </c>
      <c r="BY1" s="34" t="str">
        <f t="shared" si="1"/>
        <v/>
      </c>
      <c r="BZ1" s="34" t="str">
        <f t="shared" si="1"/>
        <v/>
      </c>
      <c r="CA1" s="34" t="str">
        <f t="shared" si="1"/>
        <v/>
      </c>
      <c r="CB1" s="34" t="str">
        <f t="shared" si="1"/>
        <v/>
      </c>
      <c r="CC1" s="34" t="str">
        <f t="shared" si="1"/>
        <v/>
      </c>
      <c r="CD1" s="34" t="str">
        <f t="shared" si="1"/>
        <v/>
      </c>
      <c r="CE1" s="34" t="str">
        <f t="shared" si="1"/>
        <v/>
      </c>
      <c r="CF1" s="34" t="str">
        <f t="shared" si="1"/>
        <v/>
      </c>
      <c r="CG1" s="34" t="str">
        <f t="shared" si="1"/>
        <v/>
      </c>
      <c r="CH1" s="34" t="str">
        <f t="shared" si="1"/>
        <v/>
      </c>
      <c r="CI1" s="34" t="str">
        <f t="shared" si="1"/>
        <v/>
      </c>
      <c r="CJ1" s="34" t="str">
        <f t="shared" si="1"/>
        <v/>
      </c>
      <c r="CK1" s="34" t="str">
        <f t="shared" si="1"/>
        <v/>
      </c>
      <c r="CL1" s="34" t="str">
        <f t="shared" si="1"/>
        <v/>
      </c>
      <c r="CM1" s="34" t="str">
        <f t="shared" si="1"/>
        <v/>
      </c>
      <c r="CN1" s="34" t="str">
        <f t="shared" si="1"/>
        <v/>
      </c>
      <c r="CO1" s="34" t="str">
        <f t="shared" si="1"/>
        <v/>
      </c>
      <c r="CP1" s="34" t="str">
        <f t="shared" si="1"/>
        <v/>
      </c>
      <c r="CQ1" s="34" t="str">
        <f t="shared" si="1"/>
        <v/>
      </c>
      <c r="CR1" s="34" t="str">
        <f t="shared" si="1"/>
        <v/>
      </c>
      <c r="CS1" s="34" t="str">
        <f t="shared" si="1"/>
        <v/>
      </c>
      <c r="CT1" s="34" t="str">
        <f t="shared" si="1"/>
        <v/>
      </c>
      <c r="CU1" s="34" t="str">
        <f t="shared" si="1"/>
        <v/>
      </c>
      <c r="CV1" s="34" t="str">
        <f t="shared" si="1"/>
        <v/>
      </c>
      <c r="CW1" s="34" t="str">
        <f t="shared" si="1"/>
        <v/>
      </c>
      <c r="CX1" s="34" t="str">
        <f t="shared" si="1"/>
        <v/>
      </c>
      <c r="CY1" s="34" t="str">
        <f t="shared" si="1"/>
        <v/>
      </c>
      <c r="CZ1" s="34" t="str">
        <f t="shared" si="1"/>
        <v/>
      </c>
      <c r="DA1" s="34" t="str">
        <f t="shared" si="1"/>
        <v/>
      </c>
      <c r="DB1" s="34" t="str">
        <f t="shared" si="1"/>
        <v/>
      </c>
      <c r="DC1" s="34" t="str">
        <f t="shared" si="1"/>
        <v/>
      </c>
      <c r="DD1" s="34" t="str">
        <f t="shared" si="1"/>
        <v/>
      </c>
      <c r="DE1" s="34" t="str">
        <f t="shared" si="1"/>
        <v/>
      </c>
      <c r="DF1" s="34" t="str">
        <f t="shared" si="1"/>
        <v/>
      </c>
      <c r="DG1" s="34" t="str">
        <f t="shared" si="1"/>
        <v/>
      </c>
      <c r="DH1" s="34" t="str">
        <f t="shared" si="1"/>
        <v/>
      </c>
      <c r="DI1" s="34" t="str">
        <f t="shared" si="1"/>
        <v/>
      </c>
      <c r="DJ1" s="34" t="str">
        <f t="shared" si="1"/>
        <v/>
      </c>
      <c r="DK1" s="34" t="str">
        <f t="shared" si="1"/>
        <v/>
      </c>
      <c r="DL1" s="34" t="str">
        <f t="shared" si="1"/>
        <v/>
      </c>
      <c r="DM1" s="34" t="str">
        <f t="shared" si="1"/>
        <v/>
      </c>
      <c r="DN1" s="34" t="str">
        <f t="shared" si="1"/>
        <v/>
      </c>
      <c r="DO1" s="34" t="str">
        <f t="shared" si="1"/>
        <v/>
      </c>
      <c r="DP1" s="34" t="str">
        <f t="shared" si="1"/>
        <v/>
      </c>
      <c r="DQ1" s="34" t="str">
        <f t="shared" si="1"/>
        <v/>
      </c>
      <c r="DR1" s="34" t="str">
        <f t="shared" si="1"/>
        <v/>
      </c>
      <c r="DS1" s="34" t="str">
        <f t="shared" si="1"/>
        <v/>
      </c>
      <c r="DT1" s="34" t="str">
        <f t="shared" si="1"/>
        <v/>
      </c>
      <c r="DU1" s="34" t="str">
        <f t="shared" si="1"/>
        <v/>
      </c>
      <c r="DV1" s="34" t="str">
        <f t="shared" si="1"/>
        <v/>
      </c>
      <c r="DW1" s="34" t="str">
        <f t="shared" si="1"/>
        <v/>
      </c>
      <c r="DX1" s="34" t="str">
        <f t="shared" si="1"/>
        <v/>
      </c>
      <c r="DY1" s="34" t="str">
        <f t="shared" si="1"/>
        <v/>
      </c>
      <c r="DZ1" s="34" t="str">
        <f t="shared" si="1"/>
        <v/>
      </c>
      <c r="EA1" s="34" t="str">
        <f t="shared" si="1"/>
        <v/>
      </c>
      <c r="EB1" s="34" t="str">
        <f t="shared" si="1"/>
        <v/>
      </c>
      <c r="EC1" s="34" t="str">
        <f t="shared" si="1"/>
        <v/>
      </c>
      <c r="ED1" s="34" t="str">
        <f t="shared" ref="ED1:GC1" si="2">IF(ED5="","",IF(ED113&lt;&gt;"",ED113,IF(ED114&lt;&gt;"",ED114,IF(ED116&lt;&gt;"",ED116,IF(ED115&lt;&gt;"",ED115,IF(ED117&lt;&gt;"",ED117,""))))))</f>
        <v/>
      </c>
      <c r="EE1" s="34" t="str">
        <f t="shared" si="2"/>
        <v/>
      </c>
      <c r="EF1" s="34" t="str">
        <f t="shared" si="2"/>
        <v/>
      </c>
      <c r="EG1" s="34" t="str">
        <f t="shared" si="2"/>
        <v/>
      </c>
      <c r="EH1" s="34" t="str">
        <f t="shared" si="2"/>
        <v/>
      </c>
      <c r="EI1" s="34" t="str">
        <f t="shared" si="2"/>
        <v/>
      </c>
      <c r="EJ1" s="34" t="str">
        <f t="shared" si="2"/>
        <v/>
      </c>
      <c r="EK1" s="34" t="str">
        <f t="shared" si="2"/>
        <v/>
      </c>
      <c r="EL1" s="34" t="str">
        <f t="shared" si="2"/>
        <v/>
      </c>
      <c r="EM1" s="34" t="str">
        <f t="shared" si="2"/>
        <v/>
      </c>
      <c r="EN1" s="34" t="str">
        <f t="shared" si="2"/>
        <v/>
      </c>
      <c r="EO1" s="34" t="str">
        <f t="shared" si="2"/>
        <v/>
      </c>
      <c r="EP1" s="34" t="str">
        <f t="shared" si="2"/>
        <v/>
      </c>
      <c r="EQ1" s="34" t="str">
        <f t="shared" si="2"/>
        <v/>
      </c>
      <c r="ER1" s="34" t="str">
        <f t="shared" si="2"/>
        <v/>
      </c>
      <c r="ES1" s="34" t="str">
        <f t="shared" si="2"/>
        <v/>
      </c>
      <c r="ET1" s="34" t="str">
        <f t="shared" si="2"/>
        <v/>
      </c>
      <c r="EU1" s="34" t="str">
        <f t="shared" si="2"/>
        <v/>
      </c>
      <c r="EV1" s="34" t="str">
        <f t="shared" si="2"/>
        <v/>
      </c>
      <c r="EW1" s="34" t="str">
        <f t="shared" si="2"/>
        <v/>
      </c>
      <c r="EX1" s="34" t="str">
        <f t="shared" si="2"/>
        <v/>
      </c>
      <c r="EY1" s="34" t="str">
        <f t="shared" si="2"/>
        <v/>
      </c>
      <c r="EZ1" s="34" t="str">
        <f t="shared" si="2"/>
        <v/>
      </c>
      <c r="FA1" s="34" t="str">
        <f t="shared" si="2"/>
        <v/>
      </c>
      <c r="FB1" s="34" t="str">
        <f t="shared" si="2"/>
        <v/>
      </c>
      <c r="FC1" s="34" t="str">
        <f t="shared" si="2"/>
        <v/>
      </c>
      <c r="FD1" s="34" t="str">
        <f t="shared" si="2"/>
        <v/>
      </c>
      <c r="FE1" s="34" t="str">
        <f t="shared" si="2"/>
        <v/>
      </c>
      <c r="FF1" s="34" t="str">
        <f t="shared" si="2"/>
        <v/>
      </c>
      <c r="FG1" s="34" t="str">
        <f t="shared" si="2"/>
        <v/>
      </c>
      <c r="FH1" s="34" t="str">
        <f t="shared" si="2"/>
        <v/>
      </c>
      <c r="FI1" s="34" t="str">
        <f t="shared" si="2"/>
        <v/>
      </c>
      <c r="FJ1" s="34" t="str">
        <f t="shared" si="2"/>
        <v/>
      </c>
      <c r="FK1" s="34" t="str">
        <f t="shared" si="2"/>
        <v/>
      </c>
      <c r="FL1" s="34" t="str">
        <f t="shared" si="2"/>
        <v/>
      </c>
      <c r="FM1" s="34" t="str">
        <f t="shared" si="2"/>
        <v/>
      </c>
      <c r="FN1" s="34" t="str">
        <f t="shared" si="2"/>
        <v/>
      </c>
      <c r="FO1" s="34" t="str">
        <f t="shared" si="2"/>
        <v/>
      </c>
      <c r="FP1" s="34" t="str">
        <f t="shared" si="2"/>
        <v/>
      </c>
      <c r="FQ1" s="34" t="str">
        <f t="shared" si="2"/>
        <v/>
      </c>
      <c r="FR1" s="34" t="str">
        <f t="shared" si="2"/>
        <v/>
      </c>
      <c r="FS1" s="34" t="str">
        <f t="shared" si="2"/>
        <v/>
      </c>
      <c r="FT1" s="34" t="str">
        <f t="shared" si="2"/>
        <v/>
      </c>
      <c r="FU1" s="34" t="str">
        <f t="shared" si="2"/>
        <v/>
      </c>
      <c r="FV1" s="34" t="str">
        <f t="shared" si="2"/>
        <v/>
      </c>
      <c r="FW1" s="34" t="str">
        <f t="shared" si="2"/>
        <v/>
      </c>
      <c r="FX1" s="34" t="str">
        <f t="shared" si="2"/>
        <v/>
      </c>
      <c r="FY1" s="34" t="str">
        <f t="shared" si="2"/>
        <v/>
      </c>
      <c r="FZ1" s="34" t="str">
        <f t="shared" si="2"/>
        <v/>
      </c>
      <c r="GA1" s="34" t="str">
        <f t="shared" si="2"/>
        <v/>
      </c>
      <c r="GB1" s="34" t="str">
        <f t="shared" si="2"/>
        <v/>
      </c>
      <c r="GC1" s="34" t="str">
        <f t="shared" si="2"/>
        <v/>
      </c>
    </row>
    <row r="2" spans="1:215" s="38" customFormat="1">
      <c r="A2" s="34"/>
      <c r="B2" s="182" t="s">
        <v>11</v>
      </c>
      <c r="C2" s="182" t="s">
        <v>12</v>
      </c>
      <c r="D2" s="182" t="s">
        <v>12</v>
      </c>
      <c r="E2" s="182" t="s">
        <v>15</v>
      </c>
      <c r="F2" s="182" t="s">
        <v>151</v>
      </c>
      <c r="G2" s="182" t="s">
        <v>151</v>
      </c>
      <c r="H2" s="182" t="s">
        <v>15</v>
      </c>
      <c r="I2" s="182" t="s">
        <v>72</v>
      </c>
      <c r="J2" s="182" t="s">
        <v>163</v>
      </c>
      <c r="K2" s="182" t="s">
        <v>160</v>
      </c>
      <c r="L2" s="182" t="s">
        <v>96</v>
      </c>
      <c r="M2" s="182" t="s">
        <v>74</v>
      </c>
      <c r="N2" s="182" t="s">
        <v>88</v>
      </c>
      <c r="O2" s="182" t="s">
        <v>93</v>
      </c>
      <c r="P2" s="242" t="s">
        <v>103</v>
      </c>
      <c r="Q2" s="242" t="s">
        <v>103</v>
      </c>
      <c r="R2" s="242" t="s">
        <v>103</v>
      </c>
      <c r="S2" s="242" t="s">
        <v>103</v>
      </c>
      <c r="T2" s="242" t="s">
        <v>72</v>
      </c>
      <c r="U2" s="242" t="s">
        <v>76</v>
      </c>
      <c r="V2" s="242" t="s">
        <v>78</v>
      </c>
      <c r="W2" s="242" t="s">
        <v>87</v>
      </c>
      <c r="X2" s="242" t="s">
        <v>100</v>
      </c>
      <c r="Y2" s="242" t="s">
        <v>109</v>
      </c>
      <c r="Z2" s="242" t="s">
        <v>91</v>
      </c>
      <c r="AA2" s="242" t="s">
        <v>89</v>
      </c>
      <c r="AB2" s="242" t="s">
        <v>109</v>
      </c>
      <c r="AC2" s="242" t="s">
        <v>89</v>
      </c>
      <c r="AD2" s="242" t="s">
        <v>90</v>
      </c>
      <c r="AE2" s="242" t="s">
        <v>90</v>
      </c>
      <c r="AF2" s="242" t="s">
        <v>10</v>
      </c>
      <c r="AG2" s="242" t="s">
        <v>10</v>
      </c>
      <c r="AH2" s="242" t="s">
        <v>132</v>
      </c>
      <c r="AI2" s="242" t="s">
        <v>96</v>
      </c>
      <c r="AJ2" s="242" t="s">
        <v>85</v>
      </c>
      <c r="AK2" s="242" t="s">
        <v>90</v>
      </c>
      <c r="AL2" s="242" t="s">
        <v>138</v>
      </c>
      <c r="AM2" s="242" t="s">
        <v>98</v>
      </c>
      <c r="AN2" s="242" t="s">
        <v>109</v>
      </c>
      <c r="AO2" s="242" t="s">
        <v>170</v>
      </c>
      <c r="AP2" s="242" t="s">
        <v>99</v>
      </c>
      <c r="AQ2" s="242" t="s">
        <v>107</v>
      </c>
      <c r="AR2" s="242" t="s">
        <v>19</v>
      </c>
      <c r="AS2" s="242" t="s">
        <v>176</v>
      </c>
      <c r="AT2" s="242" t="s">
        <v>174</v>
      </c>
      <c r="AU2" s="242" t="s">
        <v>105</v>
      </c>
      <c r="AV2" s="242" t="s">
        <v>112</v>
      </c>
      <c r="AW2" s="242" t="s">
        <v>148</v>
      </c>
      <c r="AX2" s="242" t="s">
        <v>174</v>
      </c>
      <c r="AY2" s="242" t="s">
        <v>13</v>
      </c>
      <c r="AZ2" s="242" t="s">
        <v>125</v>
      </c>
      <c r="BA2" s="242" t="s">
        <v>133</v>
      </c>
      <c r="BB2" s="242" t="s">
        <v>177</v>
      </c>
      <c r="BC2" s="242" t="s">
        <v>174</v>
      </c>
      <c r="BD2" s="242" t="s">
        <v>179</v>
      </c>
      <c r="BE2" s="242" t="s">
        <v>178</v>
      </c>
      <c r="BF2" s="242" t="s">
        <v>14</v>
      </c>
      <c r="BG2" s="242" t="s">
        <v>21</v>
      </c>
      <c r="BH2" s="242" t="s">
        <v>161</v>
      </c>
      <c r="BI2" s="242" t="s">
        <v>113</v>
      </c>
      <c r="BJ2" s="242" t="s">
        <v>112</v>
      </c>
      <c r="BK2" s="242" t="s">
        <v>127</v>
      </c>
      <c r="BL2" s="242" t="s">
        <v>127</v>
      </c>
      <c r="BM2" s="242" t="s">
        <v>177</v>
      </c>
      <c r="BN2" s="242" t="s">
        <v>113</v>
      </c>
      <c r="BO2" s="242" t="s">
        <v>150</v>
      </c>
      <c r="BP2" s="242" t="s">
        <v>105</v>
      </c>
      <c r="BQ2" s="242" t="s">
        <v>180</v>
      </c>
      <c r="BR2" s="242" t="s">
        <v>104</v>
      </c>
      <c r="BS2" s="242" t="s">
        <v>95</v>
      </c>
      <c r="BT2" s="242" t="s">
        <v>175</v>
      </c>
      <c r="BU2" s="242" t="s">
        <v>175</v>
      </c>
      <c r="BV2" s="242" t="s">
        <v>133</v>
      </c>
      <c r="BW2" s="242" t="s">
        <v>144</v>
      </c>
      <c r="BX2" s="242" t="s">
        <v>104</v>
      </c>
      <c r="BY2" s="242" t="s">
        <v>181</v>
      </c>
      <c r="BZ2" s="242" t="s">
        <v>181</v>
      </c>
      <c r="CA2" s="242" t="s">
        <v>144</v>
      </c>
      <c r="CB2" s="242" t="s">
        <v>148</v>
      </c>
      <c r="CC2" s="242" t="s">
        <v>150</v>
      </c>
      <c r="CD2" s="242" t="s">
        <v>106</v>
      </c>
      <c r="CE2" s="242" t="s">
        <v>106</v>
      </c>
      <c r="CF2" s="242" t="s">
        <v>126</v>
      </c>
      <c r="CG2" s="242" t="s">
        <v>182</v>
      </c>
      <c r="CH2" s="242" t="s">
        <v>110</v>
      </c>
      <c r="CI2" s="242" t="s">
        <v>183</v>
      </c>
      <c r="CJ2" s="242" t="s">
        <v>183</v>
      </c>
      <c r="CK2" s="242" t="s">
        <v>187</v>
      </c>
      <c r="CL2" s="242" t="s">
        <v>170</v>
      </c>
      <c r="CM2" s="242" t="s">
        <v>122</v>
      </c>
      <c r="CN2" s="242" t="s">
        <v>186</v>
      </c>
      <c r="CO2" s="242" t="s">
        <v>186</v>
      </c>
      <c r="CP2" s="242" t="s">
        <v>170</v>
      </c>
      <c r="CQ2" s="242" t="s">
        <v>20</v>
      </c>
      <c r="CR2" s="242" t="s">
        <v>20</v>
      </c>
      <c r="CS2" s="242" t="s">
        <v>18</v>
      </c>
      <c r="CT2" s="242" t="s">
        <v>10</v>
      </c>
      <c r="CU2" s="242" t="s">
        <v>10</v>
      </c>
      <c r="CV2" s="242" t="s">
        <v>183</v>
      </c>
      <c r="CW2" s="242" t="s">
        <v>183</v>
      </c>
      <c r="CX2" s="242" t="s">
        <v>132</v>
      </c>
      <c r="CY2" s="242" t="s">
        <v>129</v>
      </c>
      <c r="CZ2" s="242" t="s">
        <v>89</v>
      </c>
      <c r="DA2" s="242" t="s">
        <v>123</v>
      </c>
      <c r="DB2" s="242" t="s">
        <v>185</v>
      </c>
      <c r="DC2" s="242" t="s">
        <v>94</v>
      </c>
      <c r="DD2" s="242" t="s">
        <v>134</v>
      </c>
      <c r="DE2" s="242" t="s">
        <v>158</v>
      </c>
      <c r="DF2" s="242" t="s">
        <v>189</v>
      </c>
      <c r="DG2" s="242" t="s">
        <v>88</v>
      </c>
      <c r="DH2" s="242" t="s">
        <v>184</v>
      </c>
      <c r="DI2" s="242" t="s">
        <v>188</v>
      </c>
      <c r="DJ2" s="242" t="s">
        <v>188</v>
      </c>
      <c r="DK2" s="242" t="s">
        <v>122</v>
      </c>
      <c r="DL2" s="242" t="s">
        <v>97</v>
      </c>
      <c r="DM2" s="242" t="s">
        <v>97</v>
      </c>
      <c r="DN2" s="242" t="s">
        <v>149</v>
      </c>
      <c r="DO2" s="242" t="s">
        <v>141</v>
      </c>
      <c r="DP2" s="242" t="s">
        <v>149</v>
      </c>
      <c r="DQ2" s="242" t="s">
        <v>108</v>
      </c>
      <c r="DR2" s="242" t="s">
        <v>97</v>
      </c>
      <c r="DS2" s="242" t="s">
        <v>97</v>
      </c>
      <c r="DT2" s="242" t="s">
        <v>126</v>
      </c>
      <c r="DU2" s="242" t="s">
        <v>18</v>
      </c>
      <c r="DV2" s="242" t="s">
        <v>171</v>
      </c>
      <c r="DW2" s="242" t="s">
        <v>172</v>
      </c>
      <c r="DX2" s="242" t="s">
        <v>709</v>
      </c>
      <c r="DY2" s="242" t="s">
        <v>114</v>
      </c>
      <c r="DZ2" s="242" t="s">
        <v>114</v>
      </c>
      <c r="EA2" s="242" t="s">
        <v>130</v>
      </c>
      <c r="EB2" s="182"/>
      <c r="EC2" s="182"/>
      <c r="ED2" s="182"/>
      <c r="EE2" s="182"/>
      <c r="EF2" s="182"/>
      <c r="EG2" s="182"/>
      <c r="EH2" s="182"/>
      <c r="EI2" s="182"/>
      <c r="EJ2" s="182"/>
      <c r="EK2" s="182"/>
      <c r="EL2" s="182"/>
      <c r="EM2" s="182"/>
      <c r="EN2" s="182"/>
      <c r="EO2" s="182"/>
      <c r="EP2" s="182"/>
      <c r="EQ2" s="182"/>
      <c r="ER2" s="182"/>
      <c r="ES2" s="182"/>
      <c r="ET2" s="182"/>
      <c r="EU2" s="182"/>
      <c r="EV2" s="182"/>
      <c r="EW2" s="182"/>
      <c r="EX2" s="182"/>
      <c r="EY2" s="182"/>
      <c r="EZ2" s="182"/>
      <c r="FA2" s="182"/>
      <c r="FB2" s="182"/>
      <c r="FC2" s="182"/>
      <c r="FD2" s="182"/>
      <c r="FE2" s="182"/>
      <c r="FF2" s="182"/>
      <c r="FG2" s="182"/>
      <c r="FH2" s="182"/>
      <c r="FI2" s="182"/>
      <c r="FJ2" s="182"/>
      <c r="FK2" s="182"/>
      <c r="FL2" s="182"/>
      <c r="FM2" s="182"/>
      <c r="FN2" s="182"/>
      <c r="FO2" s="182"/>
      <c r="FP2" s="182"/>
      <c r="FQ2" s="182"/>
      <c r="FR2" s="182"/>
      <c r="FS2" s="182"/>
      <c r="FT2" s="182"/>
      <c r="FU2" s="182"/>
      <c r="FV2" s="182"/>
      <c r="FW2" s="182"/>
      <c r="FX2" s="182"/>
      <c r="FY2" s="182"/>
      <c r="FZ2" s="182"/>
      <c r="GA2" s="182"/>
      <c r="GB2" s="182"/>
      <c r="GC2" s="182"/>
      <c r="GD2" s="182"/>
      <c r="GE2" s="182"/>
      <c r="GF2" s="182"/>
      <c r="GG2" s="182"/>
      <c r="GH2" s="182"/>
      <c r="GI2" s="182"/>
      <c r="GJ2" s="182"/>
      <c r="GK2" s="182"/>
      <c r="GL2" s="182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</row>
    <row r="3" spans="1:215" s="35" customFormat="1">
      <c r="A3" s="39" t="s">
        <v>22</v>
      </c>
      <c r="B3" s="182">
        <v>10043</v>
      </c>
      <c r="C3" s="182">
        <v>3130</v>
      </c>
      <c r="D3" s="182">
        <v>3130</v>
      </c>
      <c r="E3" s="182">
        <v>10566</v>
      </c>
      <c r="F3" s="182">
        <v>55076</v>
      </c>
      <c r="G3" s="182">
        <v>55076</v>
      </c>
      <c r="H3" s="182">
        <v>10566</v>
      </c>
      <c r="I3" s="182">
        <v>52071</v>
      </c>
      <c r="J3" s="182">
        <v>6016</v>
      </c>
      <c r="K3" s="182">
        <v>6204</v>
      </c>
      <c r="L3" s="182">
        <v>6041</v>
      </c>
      <c r="M3" s="182">
        <v>56224</v>
      </c>
      <c r="N3" s="182">
        <v>1082</v>
      </c>
      <c r="O3" s="182">
        <v>2712</v>
      </c>
      <c r="P3" s="242">
        <v>708</v>
      </c>
      <c r="Q3" s="242">
        <v>708</v>
      </c>
      <c r="R3" s="242">
        <v>708</v>
      </c>
      <c r="S3" s="242">
        <v>708</v>
      </c>
      <c r="T3" s="242">
        <v>52071</v>
      </c>
      <c r="U3" s="242">
        <v>3179</v>
      </c>
      <c r="V3" s="242">
        <v>108</v>
      </c>
      <c r="W3" s="242">
        <v>6761</v>
      </c>
      <c r="X3" s="242">
        <v>4078</v>
      </c>
      <c r="Y3" s="242">
        <v>703</v>
      </c>
      <c r="Z3" s="242">
        <v>55749</v>
      </c>
      <c r="AA3" s="242">
        <v>130</v>
      </c>
      <c r="AB3" s="242">
        <v>703</v>
      </c>
      <c r="AC3" s="242">
        <v>130</v>
      </c>
      <c r="AD3" s="242">
        <v>4941</v>
      </c>
      <c r="AE3" s="242">
        <v>4941</v>
      </c>
      <c r="AF3" s="242">
        <v>54081</v>
      </c>
      <c r="AG3" s="242">
        <v>54081</v>
      </c>
      <c r="AH3" s="242">
        <v>2706</v>
      </c>
      <c r="AI3" s="242">
        <v>6041</v>
      </c>
      <c r="AJ3" s="242">
        <v>50976</v>
      </c>
      <c r="AK3" s="242">
        <v>4941</v>
      </c>
      <c r="AL3" s="242">
        <v>6113</v>
      </c>
      <c r="AM3" s="242">
        <v>7097</v>
      </c>
      <c r="AN3" s="242">
        <v>703</v>
      </c>
      <c r="AO3" s="242">
        <v>3944</v>
      </c>
      <c r="AP3" s="242">
        <v>56068</v>
      </c>
      <c r="AQ3" s="242">
        <v>963</v>
      </c>
      <c r="AR3" s="242">
        <v>2378</v>
      </c>
      <c r="AS3" s="242">
        <v>10678</v>
      </c>
      <c r="AT3" s="242">
        <v>10672</v>
      </c>
      <c r="AU3" s="242">
        <v>6170</v>
      </c>
      <c r="AV3" s="242">
        <v>525</v>
      </c>
      <c r="AW3" s="242">
        <v>8223</v>
      </c>
      <c r="AX3" s="242">
        <v>10672</v>
      </c>
      <c r="AY3" s="242">
        <v>54035</v>
      </c>
      <c r="AZ3" s="242">
        <v>2840</v>
      </c>
      <c r="BA3" s="242">
        <v>6052</v>
      </c>
      <c r="BB3" s="242">
        <v>10673</v>
      </c>
      <c r="BC3" s="242">
        <v>10672</v>
      </c>
      <c r="BD3" s="242">
        <v>3181</v>
      </c>
      <c r="BE3" s="242">
        <v>54304</v>
      </c>
      <c r="BF3" s="242">
        <v>54755</v>
      </c>
      <c r="BG3" s="242">
        <v>477</v>
      </c>
      <c r="BH3" s="242">
        <v>508</v>
      </c>
      <c r="BI3" s="242">
        <v>2828</v>
      </c>
      <c r="BJ3" s="242">
        <v>525</v>
      </c>
      <c r="BK3" s="242">
        <v>3935</v>
      </c>
      <c r="BL3" s="242">
        <v>3935</v>
      </c>
      <c r="BM3" s="242">
        <v>10673</v>
      </c>
      <c r="BN3" s="242">
        <v>2828</v>
      </c>
      <c r="BO3" s="242">
        <v>2535</v>
      </c>
      <c r="BP3" s="242">
        <v>6170</v>
      </c>
      <c r="BQ3" s="242">
        <v>564</v>
      </c>
      <c r="BR3" s="242">
        <v>113</v>
      </c>
      <c r="BS3" s="242">
        <v>2079</v>
      </c>
      <c r="BT3" s="242">
        <v>10743</v>
      </c>
      <c r="BU3" s="242">
        <v>10743</v>
      </c>
      <c r="BV3" s="242">
        <v>6052</v>
      </c>
      <c r="BW3" s="242">
        <v>3118</v>
      </c>
      <c r="BX3" s="242">
        <v>113</v>
      </c>
      <c r="BY3" s="242">
        <v>645</v>
      </c>
      <c r="BZ3" s="242">
        <v>645</v>
      </c>
      <c r="CA3" s="242">
        <v>3118</v>
      </c>
      <c r="CB3" s="242">
        <v>8223</v>
      </c>
      <c r="CC3" s="242">
        <v>2535</v>
      </c>
      <c r="CD3" s="242">
        <v>68029</v>
      </c>
      <c r="CE3" s="242">
        <v>68029</v>
      </c>
      <c r="CF3" s="242">
        <v>1356</v>
      </c>
      <c r="CG3" s="242">
        <v>976</v>
      </c>
      <c r="CH3" s="242">
        <v>6180</v>
      </c>
      <c r="CI3" s="242">
        <v>3098</v>
      </c>
      <c r="CJ3" s="242">
        <v>3098</v>
      </c>
      <c r="CK3" s="242">
        <v>990</v>
      </c>
      <c r="CL3" s="242">
        <v>3944</v>
      </c>
      <c r="CM3" s="242">
        <v>994</v>
      </c>
      <c r="CN3" s="242">
        <v>995</v>
      </c>
      <c r="CO3" s="242">
        <v>995</v>
      </c>
      <c r="CP3" s="242">
        <v>3944</v>
      </c>
      <c r="CQ3" s="242">
        <v>2451</v>
      </c>
      <c r="CR3" s="242">
        <v>2451</v>
      </c>
      <c r="CS3" s="242">
        <v>469</v>
      </c>
      <c r="CT3" s="242">
        <v>54081</v>
      </c>
      <c r="CU3" s="242">
        <v>54081</v>
      </c>
      <c r="CV3" s="242">
        <v>3098</v>
      </c>
      <c r="CW3" s="242">
        <v>3098</v>
      </c>
      <c r="CX3" s="242">
        <v>2706</v>
      </c>
      <c r="CY3" s="242">
        <v>6139</v>
      </c>
      <c r="CZ3" s="242">
        <v>130</v>
      </c>
      <c r="DA3" s="242">
        <v>728</v>
      </c>
      <c r="DB3" s="242">
        <v>50951</v>
      </c>
      <c r="DC3" s="242">
        <v>6076</v>
      </c>
      <c r="DD3" s="242">
        <v>6639</v>
      </c>
      <c r="DE3" s="242">
        <v>6064</v>
      </c>
      <c r="DF3" s="242">
        <v>6019</v>
      </c>
      <c r="DG3" s="242">
        <v>1082</v>
      </c>
      <c r="DH3" s="242">
        <v>10603</v>
      </c>
      <c r="DI3" s="242">
        <v>52007</v>
      </c>
      <c r="DJ3" s="242">
        <v>52007</v>
      </c>
      <c r="DK3" s="242">
        <v>994</v>
      </c>
      <c r="DL3" s="242">
        <v>2727</v>
      </c>
      <c r="DM3" s="242">
        <v>2727</v>
      </c>
      <c r="DN3" s="242">
        <v>3399</v>
      </c>
      <c r="DO3" s="242">
        <v>6096</v>
      </c>
      <c r="DP3" s="242">
        <v>3399</v>
      </c>
      <c r="DQ3" s="242">
        <v>2917</v>
      </c>
      <c r="DR3" s="242">
        <v>2727</v>
      </c>
      <c r="DS3" s="242">
        <v>2727</v>
      </c>
      <c r="DT3" s="242">
        <v>1356</v>
      </c>
      <c r="DU3" s="242">
        <v>469</v>
      </c>
      <c r="DV3" s="242">
        <v>3161</v>
      </c>
      <c r="DW3" s="242">
        <v>6018</v>
      </c>
      <c r="DX3" s="242">
        <v>3295</v>
      </c>
      <c r="DY3" s="242">
        <v>10771</v>
      </c>
      <c r="DZ3" s="242">
        <v>10771</v>
      </c>
      <c r="EA3" s="242">
        <v>6264</v>
      </c>
      <c r="EB3" s="242"/>
      <c r="EC3" s="242"/>
      <c r="ED3" s="242"/>
      <c r="EE3" s="242"/>
      <c r="EF3" s="242"/>
      <c r="EG3" s="182"/>
      <c r="EH3" s="182"/>
      <c r="EI3" s="182"/>
      <c r="EJ3" s="182"/>
      <c r="EK3" s="182"/>
      <c r="EL3" s="182"/>
      <c r="EM3" s="182"/>
      <c r="EN3" s="182"/>
      <c r="EO3" s="182"/>
      <c r="EP3" s="182"/>
      <c r="EQ3" s="182"/>
      <c r="ER3" s="182"/>
      <c r="ES3" s="182"/>
      <c r="ET3" s="182"/>
      <c r="EU3" s="182"/>
      <c r="EV3" s="182"/>
      <c r="EW3" s="182"/>
      <c r="EX3" s="182"/>
      <c r="EY3" s="182"/>
      <c r="EZ3" s="182"/>
      <c r="FA3" s="182"/>
      <c r="FB3" s="182"/>
      <c r="FC3" s="182"/>
      <c r="FD3" s="182"/>
      <c r="FE3" s="182"/>
      <c r="FF3" s="182"/>
      <c r="FG3" s="182"/>
      <c r="FH3" s="182"/>
      <c r="FI3" s="182"/>
      <c r="FJ3" s="182"/>
      <c r="FK3" s="182"/>
      <c r="FL3" s="182"/>
      <c r="FM3" s="182"/>
      <c r="FN3" s="182"/>
      <c r="FO3" s="182"/>
      <c r="FP3" s="182"/>
      <c r="FQ3" s="182"/>
      <c r="FR3" s="182"/>
      <c r="FS3" s="182"/>
      <c r="FT3" s="182"/>
      <c r="FU3" s="182"/>
      <c r="FV3" s="182"/>
      <c r="FW3" s="182"/>
      <c r="FX3" s="182"/>
      <c r="FY3" s="182"/>
      <c r="FZ3" s="182"/>
      <c r="GA3" s="182"/>
      <c r="GB3" s="182"/>
      <c r="GC3" s="182"/>
      <c r="GD3" s="182"/>
      <c r="GE3" s="182"/>
      <c r="GF3" s="182"/>
      <c r="GG3" s="182"/>
      <c r="GH3" s="182"/>
      <c r="GI3" s="182"/>
      <c r="GJ3" s="182"/>
      <c r="GK3" s="182"/>
      <c r="GL3" s="182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</row>
    <row r="4" spans="1:215" s="38" customFormat="1">
      <c r="A4" s="34" t="s">
        <v>23</v>
      </c>
      <c r="B4" s="182" t="s">
        <v>71</v>
      </c>
      <c r="C4" s="182">
        <v>1</v>
      </c>
      <c r="D4" s="182">
        <v>2</v>
      </c>
      <c r="E4" s="182" t="s">
        <v>25</v>
      </c>
      <c r="F4" s="182" t="s">
        <v>152</v>
      </c>
      <c r="G4" s="182" t="s">
        <v>153</v>
      </c>
      <c r="H4" s="182" t="s">
        <v>29</v>
      </c>
      <c r="I4" s="182" t="s">
        <v>77</v>
      </c>
      <c r="J4" s="182">
        <v>1</v>
      </c>
      <c r="K4" s="182">
        <v>3</v>
      </c>
      <c r="L4" s="182">
        <v>4</v>
      </c>
      <c r="M4" s="182" t="s">
        <v>75</v>
      </c>
      <c r="N4" s="182">
        <v>4</v>
      </c>
      <c r="O4" s="182">
        <v>2</v>
      </c>
      <c r="P4" s="242">
        <v>2</v>
      </c>
      <c r="Q4" s="242">
        <v>3</v>
      </c>
      <c r="R4" s="242">
        <v>1</v>
      </c>
      <c r="S4" s="242">
        <v>4</v>
      </c>
      <c r="T4" s="242" t="s">
        <v>73</v>
      </c>
      <c r="U4" s="242">
        <v>1</v>
      </c>
      <c r="V4" s="242" t="s">
        <v>79</v>
      </c>
      <c r="W4" s="242">
        <v>101</v>
      </c>
      <c r="X4" s="242">
        <v>4</v>
      </c>
      <c r="Y4" s="242">
        <v>2</v>
      </c>
      <c r="Z4" s="242" t="s">
        <v>92</v>
      </c>
      <c r="AA4" s="242">
        <v>4</v>
      </c>
      <c r="AB4" s="242">
        <v>3</v>
      </c>
      <c r="AC4" s="242">
        <v>3</v>
      </c>
      <c r="AD4" s="242">
        <v>1</v>
      </c>
      <c r="AE4" s="242">
        <v>2</v>
      </c>
      <c r="AF4" s="242" t="s">
        <v>81</v>
      </c>
      <c r="AG4" s="242" t="s">
        <v>82</v>
      </c>
      <c r="AH4" s="242">
        <v>1</v>
      </c>
      <c r="AI4" s="242">
        <v>3</v>
      </c>
      <c r="AJ4" s="242" t="s">
        <v>86</v>
      </c>
      <c r="AK4" s="242">
        <v>3</v>
      </c>
      <c r="AL4" s="242">
        <v>4</v>
      </c>
      <c r="AM4" s="242" t="s">
        <v>27</v>
      </c>
      <c r="AN4" s="242">
        <v>4</v>
      </c>
      <c r="AO4" s="242">
        <v>1</v>
      </c>
      <c r="AP4" s="242">
        <v>1</v>
      </c>
      <c r="AQ4" s="242">
        <v>34</v>
      </c>
      <c r="AR4" s="242">
        <v>2</v>
      </c>
      <c r="AS4" s="242" t="s">
        <v>27</v>
      </c>
      <c r="AT4" s="242" t="s">
        <v>192</v>
      </c>
      <c r="AU4" s="242">
        <v>1</v>
      </c>
      <c r="AV4" s="242">
        <v>2</v>
      </c>
      <c r="AW4" s="242">
        <v>3</v>
      </c>
      <c r="AX4" s="242" t="s">
        <v>193</v>
      </c>
      <c r="AY4" s="242" t="s">
        <v>27</v>
      </c>
      <c r="AZ4" s="242">
        <v>4</v>
      </c>
      <c r="BA4" s="242">
        <v>2</v>
      </c>
      <c r="BB4" s="242" t="s">
        <v>197</v>
      </c>
      <c r="BC4" s="242" t="s">
        <v>196</v>
      </c>
      <c r="BD4" s="242">
        <v>33</v>
      </c>
      <c r="BE4" s="242" t="s">
        <v>190</v>
      </c>
      <c r="BF4" s="242" t="s">
        <v>80</v>
      </c>
      <c r="BG4" s="242">
        <v>5</v>
      </c>
      <c r="BH4" s="242">
        <v>4</v>
      </c>
      <c r="BI4" s="242">
        <v>2</v>
      </c>
      <c r="BJ4" s="242">
        <v>1</v>
      </c>
      <c r="BK4" s="242">
        <v>3</v>
      </c>
      <c r="BL4" s="242">
        <v>2</v>
      </c>
      <c r="BM4" s="242" t="s">
        <v>198</v>
      </c>
      <c r="BN4" s="242">
        <v>1</v>
      </c>
      <c r="BO4" s="242">
        <v>2</v>
      </c>
      <c r="BP4" s="242">
        <v>2</v>
      </c>
      <c r="BQ4" s="242">
        <v>2</v>
      </c>
      <c r="BR4" s="242">
        <v>3</v>
      </c>
      <c r="BS4" s="242" t="s">
        <v>73</v>
      </c>
      <c r="BT4" s="242" t="s">
        <v>194</v>
      </c>
      <c r="BU4" s="242" t="s">
        <v>195</v>
      </c>
      <c r="BV4" s="242">
        <v>1</v>
      </c>
      <c r="BW4" s="242">
        <v>2</v>
      </c>
      <c r="BX4" s="242">
        <v>4</v>
      </c>
      <c r="BY4" s="242">
        <v>1</v>
      </c>
      <c r="BZ4" s="242">
        <v>2</v>
      </c>
      <c r="CA4" s="242">
        <v>1</v>
      </c>
      <c r="CB4" s="242">
        <v>4</v>
      </c>
      <c r="CC4" s="242">
        <v>1</v>
      </c>
      <c r="CD4" s="242" t="s">
        <v>80</v>
      </c>
      <c r="CE4" s="242" t="s">
        <v>27</v>
      </c>
      <c r="CF4" s="242">
        <v>1</v>
      </c>
      <c r="CG4" s="242">
        <v>123</v>
      </c>
      <c r="CH4" s="242">
        <v>1</v>
      </c>
      <c r="CI4" s="242">
        <v>4</v>
      </c>
      <c r="CJ4" s="242">
        <v>3</v>
      </c>
      <c r="CK4" s="242">
        <v>70</v>
      </c>
      <c r="CL4" s="242">
        <v>3</v>
      </c>
      <c r="CM4" s="242">
        <v>2</v>
      </c>
      <c r="CN4" s="242">
        <v>7</v>
      </c>
      <c r="CO4" s="242">
        <v>8</v>
      </c>
      <c r="CP4" s="242">
        <v>2</v>
      </c>
      <c r="CQ4" s="242" t="s">
        <v>24</v>
      </c>
      <c r="CR4" s="242" t="s">
        <v>28</v>
      </c>
      <c r="CS4" s="242">
        <v>4</v>
      </c>
      <c r="CT4" s="242" t="s">
        <v>190</v>
      </c>
      <c r="CU4" s="242" t="s">
        <v>191</v>
      </c>
      <c r="CV4" s="242">
        <v>1</v>
      </c>
      <c r="CW4" s="242">
        <v>2</v>
      </c>
      <c r="CX4" s="242">
        <v>2</v>
      </c>
      <c r="CY4" s="242">
        <v>1</v>
      </c>
      <c r="CZ4" s="242">
        <v>1</v>
      </c>
      <c r="DA4" s="242" t="s">
        <v>124</v>
      </c>
      <c r="DB4" s="242">
        <v>1</v>
      </c>
      <c r="DC4" s="242">
        <v>3</v>
      </c>
      <c r="DD4" s="242" t="s">
        <v>135</v>
      </c>
      <c r="DE4" s="242" t="s">
        <v>159</v>
      </c>
      <c r="DF4" s="242">
        <v>1</v>
      </c>
      <c r="DG4" s="242">
        <v>3</v>
      </c>
      <c r="DH4" s="242">
        <v>31</v>
      </c>
      <c r="DI4" s="242" t="s">
        <v>27</v>
      </c>
      <c r="DJ4" s="242" t="s">
        <v>80</v>
      </c>
      <c r="DK4" s="242">
        <v>1</v>
      </c>
      <c r="DL4" s="242" t="s">
        <v>24</v>
      </c>
      <c r="DM4" s="242" t="s">
        <v>28</v>
      </c>
      <c r="DN4" s="242">
        <v>2</v>
      </c>
      <c r="DO4" s="242" t="s">
        <v>142</v>
      </c>
      <c r="DP4" s="242">
        <v>1</v>
      </c>
      <c r="DQ4" s="242">
        <v>9</v>
      </c>
      <c r="DR4" s="242" t="s">
        <v>26</v>
      </c>
      <c r="DS4" s="242" t="s">
        <v>111</v>
      </c>
      <c r="DT4" s="242">
        <v>3</v>
      </c>
      <c r="DU4" s="242">
        <v>3</v>
      </c>
      <c r="DV4" s="242">
        <v>2</v>
      </c>
      <c r="DW4" s="253" t="s">
        <v>329</v>
      </c>
      <c r="DX4" s="243" t="s">
        <v>710</v>
      </c>
      <c r="DY4" s="243" t="s">
        <v>431</v>
      </c>
      <c r="DZ4" s="253" t="s">
        <v>431</v>
      </c>
      <c r="EA4" s="243" t="s">
        <v>392</v>
      </c>
      <c r="EB4" s="182"/>
      <c r="EC4" s="182"/>
      <c r="ED4" s="182"/>
      <c r="EE4" s="182"/>
      <c r="EF4" s="182"/>
      <c r="EG4" s="182"/>
      <c r="EH4" s="182"/>
      <c r="EI4" s="182"/>
      <c r="EJ4" s="182"/>
      <c r="EK4" s="182"/>
      <c r="EL4" s="182"/>
      <c r="EM4" s="182"/>
      <c r="EN4" s="182"/>
      <c r="EO4" s="182"/>
      <c r="EP4" s="182"/>
      <c r="EQ4" s="182"/>
      <c r="ER4" s="182"/>
      <c r="ES4" s="182"/>
      <c r="ET4" s="182"/>
      <c r="EU4" s="182"/>
      <c r="EV4" s="182"/>
      <c r="EW4" s="182"/>
      <c r="EX4" s="182"/>
      <c r="EY4" s="182"/>
      <c r="EZ4" s="182"/>
      <c r="FA4" s="182"/>
      <c r="FB4" s="182"/>
      <c r="FC4" s="182"/>
      <c r="FD4" s="182"/>
      <c r="FE4" s="182"/>
      <c r="FF4" s="182"/>
      <c r="FG4" s="182"/>
      <c r="FH4" s="182"/>
      <c r="FI4" s="182"/>
      <c r="FJ4" s="182"/>
      <c r="FK4" s="182"/>
      <c r="FL4" s="182"/>
      <c r="FM4" s="182"/>
      <c r="FN4" s="182"/>
      <c r="FO4" s="182"/>
      <c r="FP4" s="182"/>
      <c r="FQ4" s="182"/>
      <c r="FR4" s="182"/>
      <c r="FS4" s="182"/>
      <c r="FT4" s="182"/>
      <c r="FU4" s="182"/>
      <c r="FV4" s="182"/>
      <c r="FW4" s="182"/>
      <c r="FX4" s="182"/>
      <c r="FY4" s="182"/>
      <c r="FZ4" s="182"/>
      <c r="GA4" s="182"/>
      <c r="GB4" s="182"/>
      <c r="GC4" s="182"/>
      <c r="GD4" s="182"/>
      <c r="GE4" s="182"/>
      <c r="GF4" s="182"/>
      <c r="GG4" s="182"/>
      <c r="GH4" s="182"/>
      <c r="GI4" s="182"/>
      <c r="GJ4" s="182"/>
      <c r="GK4" s="182"/>
      <c r="GL4" s="182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</row>
    <row r="5" spans="1:215" s="53" customFormat="1">
      <c r="A5" s="147">
        <v>1</v>
      </c>
      <c r="B5" s="41">
        <v>5.8979918143922692E-5</v>
      </c>
      <c r="C5" s="41">
        <v>6.0268945868945871E-5</v>
      </c>
      <c r="D5" s="41">
        <v>6.0268945868945871E-5</v>
      </c>
      <c r="E5" s="89">
        <v>7.1717211301832806E-5</v>
      </c>
      <c r="F5" s="89">
        <v>8.3832857432330411E-5</v>
      </c>
      <c r="G5" s="89">
        <v>8.4490908237847993E-5</v>
      </c>
      <c r="H5" s="89">
        <v>9.0022781497314222E-5</v>
      </c>
      <c r="I5" s="41">
        <v>9.9837217345907073E-5</v>
      </c>
      <c r="J5" s="41">
        <v>1.0957499999999999E-4</v>
      </c>
      <c r="K5" s="41">
        <v>1.2254901960784314E-4</v>
      </c>
      <c r="L5" s="41">
        <v>1.2444444444444444E-4</v>
      </c>
      <c r="M5" s="41">
        <v>1.3100436681222707E-4</v>
      </c>
      <c r="N5" s="89">
        <v>1.3820919788216677E-4</v>
      </c>
      <c r="O5" s="41">
        <v>2.0757440967283074E-4</v>
      </c>
      <c r="P5" s="89">
        <v>2.142858149721243E-4</v>
      </c>
      <c r="Q5" s="89">
        <v>2.1491848640694015E-4</v>
      </c>
      <c r="R5" s="89">
        <v>2.1818728882015532E-4</v>
      </c>
      <c r="S5" s="89">
        <v>2.2730508288393373E-4</v>
      </c>
      <c r="T5" s="41">
        <v>2.3493422807441586E-4</v>
      </c>
      <c r="U5" s="41">
        <v>2.3862711864406779E-4</v>
      </c>
      <c r="V5" s="41">
        <v>2.4519896640826875E-4</v>
      </c>
      <c r="W5" s="41">
        <v>2.7540983606557377E-4</v>
      </c>
      <c r="X5" s="41">
        <v>2.7913867711053085E-4</v>
      </c>
      <c r="Y5" s="41">
        <v>2.8927520769330225E-4</v>
      </c>
      <c r="Z5" s="89">
        <v>3.163948338778085E-4</v>
      </c>
      <c r="AA5" s="41">
        <v>3.5458368000000005E-4</v>
      </c>
      <c r="AB5" s="41">
        <v>3.9437097682306824E-4</v>
      </c>
      <c r="AC5" s="41">
        <v>4.0257429333333332E-4</v>
      </c>
      <c r="AD5" s="89">
        <v>4.50534054570324E-4</v>
      </c>
      <c r="AE5" s="89">
        <v>4.5874384236453203E-4</v>
      </c>
      <c r="AF5" s="41">
        <v>4.6150349102880566E-4</v>
      </c>
      <c r="AG5" s="41">
        <v>4.6150349102880566E-4</v>
      </c>
      <c r="AH5" s="41">
        <v>4.6324347826086961E-4</v>
      </c>
      <c r="AI5" s="89">
        <v>4.7222222222222229E-4</v>
      </c>
      <c r="AJ5" s="41">
        <v>4.77531726685134E-4</v>
      </c>
      <c r="AK5" s="89">
        <v>5.3118050867357648E-4</v>
      </c>
      <c r="AL5" s="41">
        <v>5.3214817327473557E-4</v>
      </c>
      <c r="AM5" s="41">
        <v>5.4569922724978927E-4</v>
      </c>
      <c r="AN5" s="41">
        <v>5.4749536696190851E-4</v>
      </c>
      <c r="AO5" s="41">
        <v>5.4888456817756004E-4</v>
      </c>
      <c r="AP5" s="89">
        <v>5.5051105078377915E-4</v>
      </c>
      <c r="AQ5" s="41">
        <v>5.6219834350479522E-4</v>
      </c>
      <c r="AR5" s="89">
        <v>5.6909208398641363E-4</v>
      </c>
      <c r="AS5" s="89">
        <v>5.6981956360459068E-4</v>
      </c>
      <c r="AT5" s="89">
        <v>5.8009556559861632E-4</v>
      </c>
      <c r="AU5" s="41">
        <v>5.8626185151671882E-4</v>
      </c>
      <c r="AV5" s="89">
        <v>5.9313192212422821E-4</v>
      </c>
      <c r="AW5" s="41">
        <v>5.973333333333334E-4</v>
      </c>
      <c r="AX5" s="89">
        <v>6.0082608695652168E-4</v>
      </c>
      <c r="AY5" s="89">
        <v>6.1453173400551108E-4</v>
      </c>
      <c r="AZ5" s="41">
        <v>6.17263833037175E-4</v>
      </c>
      <c r="BA5" s="41">
        <v>6.2073179348753362E-4</v>
      </c>
      <c r="BB5" s="89">
        <v>6.2502901956513254E-4</v>
      </c>
      <c r="BC5" s="89">
        <v>6.2778623188405804E-4</v>
      </c>
      <c r="BD5" s="41">
        <v>6.5230535278654796E-4</v>
      </c>
      <c r="BE5" s="89">
        <v>6.5615615615615612E-4</v>
      </c>
      <c r="BF5" s="89">
        <v>6.7248151503254293E-4</v>
      </c>
      <c r="BG5" s="89">
        <v>6.8208548729701939E-4</v>
      </c>
      <c r="BH5" s="41">
        <v>6.9298245614035083E-4</v>
      </c>
      <c r="BI5" s="41">
        <v>6.994376316887572E-4</v>
      </c>
      <c r="BJ5" s="89">
        <v>7.1085910499649554E-4</v>
      </c>
      <c r="BK5" s="41">
        <v>7.154816717973014E-4</v>
      </c>
      <c r="BL5" s="41">
        <v>7.2910266295074641E-4</v>
      </c>
      <c r="BM5" s="89">
        <v>7.3446637309442333E-4</v>
      </c>
      <c r="BN5" s="41">
        <v>7.3890698925554088E-4</v>
      </c>
      <c r="BO5" s="89">
        <v>7.5628049615298742E-4</v>
      </c>
      <c r="BP5" s="41">
        <v>7.6488371212767275E-4</v>
      </c>
      <c r="BQ5" s="41">
        <v>7.7591395404584453E-4</v>
      </c>
      <c r="BR5" s="89">
        <v>7.8961859860914225E-4</v>
      </c>
      <c r="BS5" s="89">
        <v>8.2052656773545611E-4</v>
      </c>
      <c r="BT5" s="89">
        <v>8.2579885057471275E-4</v>
      </c>
      <c r="BU5" s="89">
        <v>8.2579885057471275E-4</v>
      </c>
      <c r="BV5" s="41">
        <v>8.4283419168378428E-4</v>
      </c>
      <c r="BW5" s="89">
        <v>8.5559350554113953E-4</v>
      </c>
      <c r="BX5" s="89">
        <v>8.7671995976805429E-4</v>
      </c>
      <c r="BY5" s="41">
        <v>8.8425433947177687E-4</v>
      </c>
      <c r="BZ5" s="41">
        <v>8.9375845244897654E-4</v>
      </c>
      <c r="CA5" s="89">
        <v>9.0723620917045652E-4</v>
      </c>
      <c r="CB5" s="41">
        <v>9.3333333333333343E-4</v>
      </c>
      <c r="CC5" s="89">
        <v>9.4731469941535451E-4</v>
      </c>
      <c r="CD5" s="89">
        <v>9.5036409419388445E-4</v>
      </c>
      <c r="CE5" s="89">
        <v>9.8962691051665075E-4</v>
      </c>
      <c r="CF5" s="41">
        <v>1.0142185266535915E-3</v>
      </c>
      <c r="CG5" s="89">
        <v>1.0183984935550183E-3</v>
      </c>
      <c r="CH5" s="89">
        <v>1.0262593845912517E-3</v>
      </c>
      <c r="CI5" s="89">
        <v>1.0381085085360256E-3</v>
      </c>
      <c r="CJ5" s="89">
        <v>1.0421290849563837E-3</v>
      </c>
      <c r="CK5" s="41">
        <v>1.051306684226636E-3</v>
      </c>
      <c r="CL5" s="41">
        <v>1.0747380631232215E-3</v>
      </c>
      <c r="CM5" s="89">
        <v>1.0760613538249044E-3</v>
      </c>
      <c r="CN5" s="89">
        <v>1.0980951426419565E-3</v>
      </c>
      <c r="CO5" s="89">
        <v>1.1309441426355195E-3</v>
      </c>
      <c r="CP5" s="41">
        <v>1.1336073316450528E-3</v>
      </c>
      <c r="CQ5" s="89">
        <v>1.1718194439326922E-3</v>
      </c>
      <c r="CR5" s="89">
        <v>1.1759500796561869E-3</v>
      </c>
      <c r="CS5" s="89">
        <v>1.1914895426204184E-3</v>
      </c>
      <c r="CT5" s="41">
        <v>1.2173571023606459E-3</v>
      </c>
      <c r="CU5" s="41">
        <v>1.2173571023606459E-3</v>
      </c>
      <c r="CV5" s="89">
        <v>1.253674091073777E-3</v>
      </c>
      <c r="CW5" s="89">
        <v>1.253674091073777E-3</v>
      </c>
      <c r="CX5" s="41">
        <v>1.2617843137254902E-3</v>
      </c>
      <c r="CY5" s="41">
        <v>1.2622945024520829E-3</v>
      </c>
      <c r="CZ5" s="89">
        <v>1.2988875639849938E-3</v>
      </c>
      <c r="DA5" s="41">
        <v>1.3061902235413664E-3</v>
      </c>
      <c r="DB5" s="89">
        <v>1.3201575562386335E-3</v>
      </c>
      <c r="DC5" s="89">
        <v>1.3278813657171785E-3</v>
      </c>
      <c r="DD5" s="89">
        <v>1.3476807599559224E-3</v>
      </c>
      <c r="DE5" s="41">
        <v>1.3863247863247863E-3</v>
      </c>
      <c r="DF5" s="41">
        <v>1.4259580824921214E-3</v>
      </c>
      <c r="DG5" s="41">
        <v>1.4292810457516339E-3</v>
      </c>
      <c r="DH5" s="41">
        <v>1.4310344827586207E-3</v>
      </c>
      <c r="DI5" s="89">
        <v>1.4502716812278518E-3</v>
      </c>
      <c r="DJ5" s="89">
        <v>1.4502716812278518E-3</v>
      </c>
      <c r="DK5" s="89">
        <v>1.4592320449624415E-3</v>
      </c>
      <c r="DL5" s="89">
        <v>1.4788998545779057E-3</v>
      </c>
      <c r="DM5" s="89">
        <v>1.5001537961463376E-3</v>
      </c>
      <c r="DN5" s="89">
        <v>1.5024537214656745E-3</v>
      </c>
      <c r="DO5" s="89">
        <v>1.5430693958564583E-3</v>
      </c>
      <c r="DP5" s="89">
        <v>1.5610702838659534E-3</v>
      </c>
      <c r="DQ5" s="89">
        <v>1.5794933236467907E-3</v>
      </c>
      <c r="DR5" s="89">
        <v>1.6012054977123523E-3</v>
      </c>
      <c r="DS5" s="89">
        <v>1.6033940132359873E-3</v>
      </c>
      <c r="DT5" s="41">
        <v>1.6341708097136682E-3</v>
      </c>
      <c r="DU5" s="89">
        <v>1.6866625313159416E-3</v>
      </c>
      <c r="DV5" s="89">
        <v>1.6912401017259977E-3</v>
      </c>
      <c r="DW5" s="41">
        <v>1.6982889799252404E-3</v>
      </c>
      <c r="DX5" s="41">
        <v>1.8144983818770227E-3</v>
      </c>
      <c r="DY5" s="41">
        <v>1.8366854051312313E-3</v>
      </c>
      <c r="DZ5" s="41">
        <v>1.8366854051312313E-3</v>
      </c>
      <c r="EA5" s="41">
        <v>1.8436676808250296E-3</v>
      </c>
      <c r="EB5" s="89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</row>
    <row r="6" spans="1:215" s="53" customFormat="1">
      <c r="A6" s="147">
        <v>2</v>
      </c>
      <c r="B6" s="41">
        <v>6.0508074884814872E-5</v>
      </c>
      <c r="C6" s="89">
        <v>2.1754378810682983E-3</v>
      </c>
      <c r="D6" s="89">
        <v>2.1754378810682983E-3</v>
      </c>
      <c r="E6" s="41">
        <v>1.787068350992342E-4</v>
      </c>
      <c r="F6" s="41">
        <v>1.4293800000000001E-3</v>
      </c>
      <c r="G6" s="41">
        <v>1.4405999999999998E-3</v>
      </c>
      <c r="H6" s="41"/>
      <c r="I6" s="89">
        <v>4.6677365226221578E-4</v>
      </c>
      <c r="J6" s="89">
        <v>5.084627826808066E-3</v>
      </c>
      <c r="K6" s="41"/>
      <c r="L6" s="89">
        <v>4.5281284824538531E-4</v>
      </c>
      <c r="M6" s="89">
        <v>5.6848515962582902E-4</v>
      </c>
      <c r="N6" s="41">
        <v>2.6185294117647061E-4</v>
      </c>
      <c r="O6" s="41"/>
      <c r="P6" s="41"/>
      <c r="Q6" s="41"/>
      <c r="R6" s="41"/>
      <c r="S6" s="41"/>
      <c r="T6" s="41"/>
      <c r="U6" s="41"/>
      <c r="V6" s="41"/>
      <c r="W6" s="41"/>
      <c r="X6" s="41"/>
      <c r="Y6" s="43"/>
      <c r="Z6" s="89">
        <v>9.9279304623666777E-4</v>
      </c>
      <c r="AA6" s="41">
        <v>7.4559608990001653E-4</v>
      </c>
      <c r="AB6" s="41"/>
      <c r="AC6" s="41">
        <v>2.7540983606557377E-4</v>
      </c>
      <c r="AD6" s="41"/>
      <c r="AE6" s="41"/>
      <c r="AF6" s="41">
        <v>5.4789915966386559E-4</v>
      </c>
      <c r="AG6" s="89">
        <v>1.1191162409538548E-3</v>
      </c>
      <c r="AH6" s="41"/>
      <c r="AI6" s="89">
        <v>6.4952575180119354E-4</v>
      </c>
      <c r="AJ6" s="41">
        <v>4.5874384236453203E-4</v>
      </c>
      <c r="AK6" s="89">
        <v>4.8063816787394812E-4</v>
      </c>
      <c r="AL6" s="41"/>
      <c r="AM6" s="41"/>
      <c r="AN6" s="89">
        <v>5.7861501632140125E-4</v>
      </c>
      <c r="AO6" s="89">
        <v>4.7836095030426312E-4</v>
      </c>
      <c r="AP6" s="89">
        <v>8.9725688469391679E-4</v>
      </c>
      <c r="AQ6" s="89">
        <v>5.5049261083743844E-4</v>
      </c>
      <c r="AR6" s="89">
        <v>1.4985976411848395E-3</v>
      </c>
      <c r="AS6" s="41">
        <v>1.6816436781609196E-3</v>
      </c>
      <c r="AT6" s="41"/>
      <c r="AU6" s="41"/>
      <c r="AV6" s="41"/>
      <c r="AW6" s="41">
        <v>5.7898038360941592E-4</v>
      </c>
      <c r="AX6" s="89">
        <v>9.5636580992229528E-4</v>
      </c>
      <c r="AY6" s="41"/>
      <c r="AZ6" s="89">
        <v>5.8156884057971019E-4</v>
      </c>
      <c r="BA6" s="41"/>
      <c r="BB6" s="41"/>
      <c r="BC6" s="41">
        <v>1.9351111111111112E-3</v>
      </c>
      <c r="BD6" s="89">
        <v>6.3250377470551781E-4</v>
      </c>
      <c r="BE6" s="41"/>
      <c r="BF6" s="41"/>
      <c r="BG6" s="41"/>
      <c r="BH6" s="41"/>
      <c r="BI6" s="89">
        <v>6.3727163284963957E-4</v>
      </c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89">
        <v>1.6446573242496325E-3</v>
      </c>
      <c r="CA6" s="89">
        <v>1.6446573242496325E-3</v>
      </c>
      <c r="CB6" s="41"/>
      <c r="CC6" s="41">
        <v>4.4797008547008549E-3</v>
      </c>
      <c r="CD6" s="41"/>
      <c r="CE6" s="41"/>
      <c r="CF6" s="41"/>
      <c r="CG6" s="41">
        <v>1.6318910256410259E-3</v>
      </c>
      <c r="CH6" s="41">
        <v>2.3520000000000004E-3</v>
      </c>
      <c r="CI6" s="41"/>
      <c r="CJ6" s="41"/>
      <c r="CK6" s="41"/>
      <c r="CL6" s="41"/>
      <c r="CM6" s="41"/>
      <c r="CN6" s="41">
        <v>1.5370869033047734E-3</v>
      </c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89">
        <v>1.4776570175438597E-3</v>
      </c>
      <c r="DP6" s="89">
        <v>1.4776570175438597E-3</v>
      </c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</row>
    <row r="7" spans="1:215" s="53" customFormat="1">
      <c r="A7" s="147">
        <v>3</v>
      </c>
      <c r="B7" s="89">
        <v>7.3194167144486326E-5</v>
      </c>
      <c r="C7" s="41"/>
      <c r="D7" s="41"/>
      <c r="E7" s="41"/>
      <c r="F7" s="41"/>
      <c r="G7" s="41"/>
      <c r="H7" s="41"/>
      <c r="I7" s="41"/>
      <c r="J7" s="41"/>
      <c r="K7" s="41"/>
      <c r="L7" s="41">
        <v>6.2219111111111111E-4</v>
      </c>
      <c r="M7" s="41">
        <v>1.8705454545454548E-3</v>
      </c>
      <c r="N7" s="41">
        <v>9.7517647058823528E-4</v>
      </c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>
        <v>4.2679954860619216E-4</v>
      </c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>
        <v>7.8875588491717527E-4</v>
      </c>
      <c r="AX7" s="41">
        <v>1.7665667665667665E-3</v>
      </c>
      <c r="AY7" s="41"/>
      <c r="AZ7" s="41">
        <v>8.0880434782608704E-4</v>
      </c>
      <c r="BA7" s="41"/>
      <c r="BB7" s="41"/>
      <c r="BC7" s="41"/>
      <c r="BD7" s="41">
        <v>6.9326086956521737E-4</v>
      </c>
      <c r="BE7" s="41"/>
      <c r="BF7" s="41"/>
      <c r="BG7" s="41"/>
      <c r="BH7" s="41"/>
      <c r="BI7" s="41">
        <v>6.8555797101449271E-4</v>
      </c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</row>
    <row r="8" spans="1:215" s="53" customFormat="1">
      <c r="A8" s="147">
        <v>4</v>
      </c>
      <c r="B8" s="41">
        <v>1.2668906722208581E-4</v>
      </c>
      <c r="C8" s="41"/>
      <c r="D8" s="41"/>
      <c r="E8" s="41"/>
      <c r="F8" s="41"/>
      <c r="G8" s="41"/>
      <c r="H8" s="41"/>
      <c r="I8" s="41"/>
      <c r="J8" s="41"/>
      <c r="K8" s="41"/>
      <c r="L8" s="41">
        <v>9.3333333333333343E-4</v>
      </c>
      <c r="M8" s="41"/>
      <c r="N8" s="41"/>
      <c r="O8" s="41"/>
      <c r="P8" s="41"/>
      <c r="Q8" s="43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>
        <v>6.19672131147541E-4</v>
      </c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>
        <v>1.8025233767148797E-3</v>
      </c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</row>
    <row r="9" spans="1:215" s="53" customFormat="1">
      <c r="A9" s="147">
        <v>5</v>
      </c>
      <c r="B9" s="41">
        <v>2.0357987469674294E-4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>
        <v>7.3024180192116594E-4</v>
      </c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</row>
    <row r="10" spans="1:215" s="53" customFormat="1">
      <c r="A10" s="147">
        <v>6</v>
      </c>
      <c r="B10" s="41">
        <v>8.0136042113527681E-4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>
        <v>1.3770491803278687E-3</v>
      </c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</row>
    <row r="11" spans="1:215" s="53" customFormat="1">
      <c r="A11" s="147">
        <v>7</v>
      </c>
      <c r="B11" s="43"/>
      <c r="C11"/>
      <c r="D11"/>
      <c r="E11"/>
      <c r="F11"/>
      <c r="G11"/>
      <c r="H11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1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  <c r="GK11" s="43"/>
      <c r="GL11" s="43"/>
    </row>
    <row r="12" spans="1:215" s="53" customFormat="1">
      <c r="A12" s="147">
        <v>8</v>
      </c>
      <c r="B12" s="43"/>
      <c r="C12"/>
      <c r="D12"/>
      <c r="E12"/>
      <c r="F12"/>
      <c r="G12"/>
      <c r="H12"/>
      <c r="I12" s="43"/>
      <c r="J12" s="43"/>
      <c r="K12" s="43"/>
      <c r="L12" s="43"/>
      <c r="M12" s="43"/>
      <c r="N12" s="43"/>
      <c r="O12" s="43"/>
      <c r="P12" s="43"/>
      <c r="Q12" s="41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1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</row>
    <row r="13" spans="1:215" s="53" customFormat="1">
      <c r="A13" s="147">
        <v>9</v>
      </c>
      <c r="B13" s="43"/>
      <c r="C13"/>
      <c r="D13"/>
      <c r="E13"/>
      <c r="F13"/>
      <c r="G13"/>
      <c r="H1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</row>
    <row r="14" spans="1:215" s="53" customFormat="1">
      <c r="A14" s="147">
        <v>10</v>
      </c>
      <c r="B14" s="43"/>
      <c r="C14"/>
      <c r="D14"/>
      <c r="E14"/>
      <c r="F14"/>
      <c r="G14"/>
      <c r="H14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</row>
    <row r="15" spans="1:215" s="53" customFormat="1">
      <c r="A15" s="147">
        <v>11</v>
      </c>
      <c r="B15" s="43"/>
      <c r="C15"/>
      <c r="D15"/>
      <c r="E15"/>
      <c r="F15"/>
      <c r="G15"/>
      <c r="H15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</row>
    <row r="16" spans="1:215">
      <c r="A16" s="46">
        <v>12</v>
      </c>
      <c r="B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</row>
    <row r="17" spans="1:128">
      <c r="A17" s="46">
        <v>13</v>
      </c>
      <c r="B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 s="53"/>
      <c r="BK17" s="53"/>
      <c r="BL17" s="42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</row>
    <row r="18" spans="1:128">
      <c r="A18" s="46">
        <v>14</v>
      </c>
      <c r="B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 s="53"/>
      <c r="BK18" s="147"/>
      <c r="BL18" s="148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</row>
    <row r="19" spans="1:128">
      <c r="A19" s="46">
        <v>15</v>
      </c>
      <c r="B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 s="147"/>
      <c r="BK19" s="53"/>
      <c r="BL19" s="42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</row>
    <row r="20" spans="1:128">
      <c r="A20" s="46">
        <v>16</v>
      </c>
      <c r="B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</row>
    <row r="21" spans="1:128">
      <c r="A21" s="46">
        <v>17</v>
      </c>
      <c r="B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 s="148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</row>
    <row r="22" spans="1:128">
      <c r="A22" s="46">
        <v>18</v>
      </c>
      <c r="B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 s="4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</row>
    <row r="23" spans="1:128">
      <c r="A23" s="46">
        <v>19</v>
      </c>
      <c r="R23" s="43"/>
      <c r="S23" s="43"/>
      <c r="T23" s="43"/>
      <c r="U23" s="43"/>
      <c r="V23" s="4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</row>
    <row r="24" spans="1:128">
      <c r="A24" s="46">
        <v>20</v>
      </c>
      <c r="R24" s="43"/>
      <c r="S24" s="43"/>
      <c r="T24" s="43"/>
      <c r="U24" s="43"/>
      <c r="V24" s="43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</row>
    <row r="25" spans="1:128">
      <c r="A25" s="46">
        <v>21</v>
      </c>
      <c r="R25" s="43"/>
      <c r="S25" s="43"/>
      <c r="T25" s="43"/>
      <c r="U25" s="43"/>
      <c r="V25" s="43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</row>
    <row r="26" spans="1:128">
      <c r="A26" s="46">
        <v>22</v>
      </c>
      <c r="B26" s="48"/>
      <c r="I26" s="48"/>
      <c r="J26" s="49"/>
      <c r="K26" s="48"/>
      <c r="L26" s="46"/>
      <c r="M26" s="50"/>
      <c r="N26" s="51"/>
      <c r="O26" s="51"/>
      <c r="P26" s="51"/>
      <c r="Q26" s="51"/>
      <c r="R26" s="43"/>
      <c r="S26" s="43"/>
      <c r="T26" s="43"/>
      <c r="U26" s="43"/>
      <c r="V26" s="43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L26"/>
      <c r="DX26" s="47"/>
    </row>
    <row r="27" spans="1:128">
      <c r="A27" s="46">
        <v>23</v>
      </c>
      <c r="B27" s="48"/>
      <c r="I27" s="48"/>
      <c r="J27" s="49"/>
      <c r="K27" s="48"/>
      <c r="L27" s="46"/>
      <c r="M27" s="50"/>
      <c r="N27" s="51"/>
      <c r="O27" s="51"/>
      <c r="P27" s="51"/>
      <c r="Q27" s="51"/>
      <c r="R27" s="43"/>
      <c r="S27" s="43"/>
      <c r="T27" s="43"/>
      <c r="U27" s="43"/>
      <c r="V27" s="43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K27"/>
      <c r="BL27"/>
      <c r="DX27" s="47"/>
    </row>
    <row r="28" spans="1:128">
      <c r="A28" s="46">
        <v>24</v>
      </c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K28" s="53"/>
      <c r="DX28" s="47"/>
    </row>
    <row r="29" spans="1:128">
      <c r="A29" s="46">
        <v>25</v>
      </c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L29"/>
      <c r="DX29" s="47"/>
    </row>
    <row r="30" spans="1:128">
      <c r="A30" s="46">
        <v>26</v>
      </c>
      <c r="F30" s="44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DX30" s="47"/>
    </row>
    <row r="31" spans="1:128">
      <c r="A31" s="46">
        <v>27</v>
      </c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L31"/>
      <c r="DX31" s="47"/>
    </row>
    <row r="32" spans="1:128">
      <c r="A32" s="46">
        <v>28</v>
      </c>
      <c r="B32" s="48"/>
      <c r="C32" s="48"/>
      <c r="D32" s="48"/>
      <c r="E32" s="48"/>
      <c r="F32" s="48"/>
      <c r="G32" s="48"/>
      <c r="H32" s="48"/>
      <c r="I32" s="48"/>
      <c r="J32" s="49"/>
      <c r="K32" s="48"/>
      <c r="L32" s="46"/>
      <c r="M32" s="50"/>
      <c r="N32" s="51"/>
      <c r="O32" s="51"/>
      <c r="P32" s="51"/>
      <c r="Q32" s="51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K32" s="53"/>
      <c r="DX32" s="47"/>
    </row>
    <row r="33" spans="1:467">
      <c r="A33" s="46">
        <v>29</v>
      </c>
      <c r="B33" s="48"/>
      <c r="C33" s="48"/>
      <c r="D33" s="48"/>
      <c r="E33" s="48"/>
      <c r="F33" s="48"/>
      <c r="G33" s="48"/>
      <c r="H33" s="48"/>
      <c r="I33" s="48"/>
      <c r="J33" s="49"/>
      <c r="K33" s="48"/>
      <c r="L33" s="48"/>
      <c r="M33" s="50"/>
      <c r="N33" s="51"/>
      <c r="O33" s="51"/>
      <c r="P33" s="51"/>
      <c r="Q33" s="51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DX33" s="47"/>
    </row>
    <row r="34" spans="1:467">
      <c r="A34" s="46">
        <v>30</v>
      </c>
      <c r="B34" s="48"/>
      <c r="C34" s="48"/>
      <c r="D34" s="48"/>
      <c r="E34" s="48"/>
      <c r="F34" s="48"/>
      <c r="G34" s="48"/>
      <c r="H34" s="48"/>
      <c r="I34" s="48"/>
      <c r="J34" s="49"/>
      <c r="K34" s="48"/>
      <c r="L34" s="48"/>
      <c r="M34" s="50"/>
      <c r="N34" s="51"/>
      <c r="O34" s="51"/>
      <c r="P34" s="51"/>
      <c r="Q34" s="51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K34" s="42"/>
      <c r="BL34" s="54"/>
      <c r="DX34" s="47"/>
    </row>
    <row r="35" spans="1:467">
      <c r="A35" s="46">
        <v>31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K35" s="54"/>
    </row>
    <row r="36" spans="1:467">
      <c r="A36" s="46">
        <v>32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</row>
    <row r="37" spans="1:467">
      <c r="A37" s="46">
        <v>33</v>
      </c>
      <c r="B37" s="52"/>
      <c r="C37" s="52"/>
      <c r="D37" s="52"/>
      <c r="E37" s="52"/>
      <c r="F37" s="52"/>
      <c r="G37" s="52"/>
      <c r="H37" s="52"/>
      <c r="I37" s="52"/>
      <c r="J37" s="52"/>
      <c r="K37" s="48"/>
      <c r="L37" s="48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 s="54"/>
      <c r="BK37" s="147"/>
    </row>
    <row r="38" spans="1:467">
      <c r="A38" s="46">
        <v>34</v>
      </c>
      <c r="B38" s="52"/>
      <c r="C38" s="52"/>
      <c r="D38" s="52"/>
      <c r="E38" s="52"/>
      <c r="F38" s="52"/>
      <c r="G38" s="52"/>
      <c r="H38" s="52"/>
      <c r="I38" s="52"/>
      <c r="J38" s="52"/>
      <c r="K38" s="48"/>
      <c r="L38" s="4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 s="147"/>
    </row>
    <row r="39" spans="1:467">
      <c r="A39" s="46">
        <v>35</v>
      </c>
      <c r="B39" s="52"/>
      <c r="C39" s="52"/>
      <c r="D39" s="52"/>
      <c r="E39" s="52"/>
      <c r="F39" s="52"/>
      <c r="G39" s="52"/>
      <c r="H39" s="52"/>
      <c r="I39" s="52"/>
      <c r="J39" s="52"/>
      <c r="K39" s="48"/>
      <c r="L39" s="48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 s="42"/>
      <c r="BK39" s="149"/>
      <c r="BL39" s="53"/>
    </row>
    <row r="40" spans="1:467">
      <c r="A40" s="53"/>
      <c r="B40" s="54"/>
      <c r="C40" s="54"/>
      <c r="D40" s="54"/>
      <c r="E40" s="54"/>
      <c r="F40" s="54"/>
      <c r="G40" s="54"/>
      <c r="H40" s="54"/>
      <c r="I40" s="54"/>
      <c r="J40" s="49"/>
      <c r="K40" s="54"/>
      <c r="L40" s="54"/>
      <c r="M40" s="50"/>
      <c r="N40" s="51"/>
      <c r="O40" s="51"/>
      <c r="P40" s="51"/>
      <c r="Q40" s="51"/>
      <c r="R40" s="55"/>
      <c r="S40" s="55"/>
      <c r="T40" s="55"/>
      <c r="U40" s="55"/>
      <c r="V40" s="55"/>
      <c r="W40" s="56"/>
      <c r="X40" s="56"/>
      <c r="Y40" s="57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8"/>
      <c r="AN40" s="58"/>
      <c r="AO40" s="58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 s="150"/>
      <c r="BK40"/>
      <c r="BL40" s="151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8"/>
      <c r="CD40" s="55"/>
      <c r="CE40" s="55"/>
      <c r="CF40" s="55"/>
      <c r="CG40" s="55"/>
      <c r="CH40" s="55"/>
      <c r="CI40" s="55"/>
      <c r="CJ40" s="59"/>
      <c r="CK40" s="59"/>
      <c r="CL40" s="55"/>
      <c r="CM40" s="55"/>
      <c r="CN40" s="55"/>
      <c r="CO40" s="55"/>
      <c r="CP40" s="55"/>
      <c r="CQ40" s="55"/>
      <c r="CR40" s="58"/>
      <c r="CS40" s="55"/>
      <c r="CT40" s="58"/>
      <c r="CU40" s="58"/>
      <c r="CV40" s="58"/>
      <c r="CW40" s="55"/>
      <c r="CX40" s="55"/>
      <c r="CY40" s="55"/>
      <c r="CZ40" s="55"/>
      <c r="DA40" s="58"/>
      <c r="DB40" s="55"/>
      <c r="DC40" s="55"/>
      <c r="DD40" s="55"/>
      <c r="DE40" s="58"/>
      <c r="DF40" s="58"/>
      <c r="DG40" s="58"/>
      <c r="DH40" s="58"/>
      <c r="DI40" s="58"/>
      <c r="DJ40" s="58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47"/>
      <c r="DY40" s="58"/>
      <c r="DZ40" s="55"/>
      <c r="EA40" s="55"/>
    </row>
    <row r="41" spans="1:467">
      <c r="A41" s="60" t="s">
        <v>30</v>
      </c>
      <c r="B41" s="53">
        <f>IF(B5="","",COUNT(B5:B39))</f>
        <v>6</v>
      </c>
      <c r="C41" s="53">
        <f t="shared" ref="C41:BN41" si="3">IF(C5="","",COUNT(C5:C39))</f>
        <v>2</v>
      </c>
      <c r="D41" s="53">
        <f t="shared" si="3"/>
        <v>2</v>
      </c>
      <c r="E41" s="53">
        <f t="shared" si="3"/>
        <v>2</v>
      </c>
      <c r="F41" s="53">
        <f t="shared" si="3"/>
        <v>2</v>
      </c>
      <c r="G41" s="53">
        <f t="shared" si="3"/>
        <v>2</v>
      </c>
      <c r="H41" s="53">
        <f t="shared" si="3"/>
        <v>1</v>
      </c>
      <c r="I41" s="53">
        <f t="shared" si="3"/>
        <v>2</v>
      </c>
      <c r="J41" s="53">
        <f t="shared" si="3"/>
        <v>2</v>
      </c>
      <c r="K41" s="53">
        <f t="shared" si="3"/>
        <v>1</v>
      </c>
      <c r="L41" s="53">
        <f t="shared" si="3"/>
        <v>4</v>
      </c>
      <c r="M41" s="53">
        <f t="shared" si="3"/>
        <v>3</v>
      </c>
      <c r="N41" s="53">
        <f t="shared" si="3"/>
        <v>3</v>
      </c>
      <c r="O41" s="53">
        <f t="shared" si="3"/>
        <v>1</v>
      </c>
      <c r="P41" s="53">
        <f t="shared" si="3"/>
        <v>1</v>
      </c>
      <c r="Q41" s="53">
        <f t="shared" si="3"/>
        <v>1</v>
      </c>
      <c r="R41" s="53">
        <f t="shared" si="3"/>
        <v>1</v>
      </c>
      <c r="S41" s="53">
        <f t="shared" si="3"/>
        <v>1</v>
      </c>
      <c r="T41" s="53">
        <f t="shared" si="3"/>
        <v>1</v>
      </c>
      <c r="U41" s="53">
        <f t="shared" si="3"/>
        <v>1</v>
      </c>
      <c r="V41" s="53">
        <f t="shared" si="3"/>
        <v>1</v>
      </c>
      <c r="W41" s="53">
        <f t="shared" si="3"/>
        <v>1</v>
      </c>
      <c r="X41" s="53">
        <f t="shared" si="3"/>
        <v>1</v>
      </c>
      <c r="Y41" s="53">
        <f t="shared" si="3"/>
        <v>1</v>
      </c>
      <c r="Z41" s="53">
        <f t="shared" si="3"/>
        <v>2</v>
      </c>
      <c r="AA41" s="53">
        <f t="shared" si="3"/>
        <v>2</v>
      </c>
      <c r="AB41" s="53">
        <f t="shared" si="3"/>
        <v>1</v>
      </c>
      <c r="AC41" s="53">
        <f t="shared" si="3"/>
        <v>6</v>
      </c>
      <c r="AD41" s="53">
        <f t="shared" si="3"/>
        <v>1</v>
      </c>
      <c r="AE41" s="53">
        <f t="shared" si="3"/>
        <v>1</v>
      </c>
      <c r="AF41" s="53">
        <f t="shared" si="3"/>
        <v>2</v>
      </c>
      <c r="AG41" s="53">
        <f t="shared" si="3"/>
        <v>2</v>
      </c>
      <c r="AH41" s="53">
        <f t="shared" si="3"/>
        <v>1</v>
      </c>
      <c r="AI41" s="53">
        <f t="shared" si="3"/>
        <v>2</v>
      </c>
      <c r="AJ41" s="53">
        <f t="shared" si="3"/>
        <v>2</v>
      </c>
      <c r="AK41" s="53">
        <f t="shared" si="3"/>
        <v>2</v>
      </c>
      <c r="AL41" s="53">
        <f t="shared" si="3"/>
        <v>1</v>
      </c>
      <c r="AM41" s="53">
        <f t="shared" si="3"/>
        <v>1</v>
      </c>
      <c r="AN41" s="53">
        <f t="shared" si="3"/>
        <v>2</v>
      </c>
      <c r="AO41" s="53">
        <f t="shared" si="3"/>
        <v>2</v>
      </c>
      <c r="AP41" s="53">
        <f t="shared" si="3"/>
        <v>2</v>
      </c>
      <c r="AQ41" s="53">
        <f t="shared" si="3"/>
        <v>2</v>
      </c>
      <c r="AR41" s="53">
        <f t="shared" si="3"/>
        <v>2</v>
      </c>
      <c r="AS41" s="53">
        <f t="shared" si="3"/>
        <v>2</v>
      </c>
      <c r="AT41" s="53">
        <f t="shared" si="3"/>
        <v>1</v>
      </c>
      <c r="AU41" s="53">
        <f t="shared" si="3"/>
        <v>1</v>
      </c>
      <c r="AV41" s="53">
        <f t="shared" si="3"/>
        <v>1</v>
      </c>
      <c r="AW41" s="53">
        <f t="shared" si="3"/>
        <v>3</v>
      </c>
      <c r="AX41" s="53">
        <f t="shared" si="3"/>
        <v>4</v>
      </c>
      <c r="AY41" s="53">
        <f t="shared" si="3"/>
        <v>1</v>
      </c>
      <c r="AZ41" s="53">
        <f t="shared" si="3"/>
        <v>3</v>
      </c>
      <c r="BA41" s="53">
        <f t="shared" si="3"/>
        <v>1</v>
      </c>
      <c r="BB41" s="53">
        <f t="shared" si="3"/>
        <v>1</v>
      </c>
      <c r="BC41" s="53">
        <f t="shared" si="3"/>
        <v>2</v>
      </c>
      <c r="BD41" s="53">
        <f t="shared" si="3"/>
        <v>3</v>
      </c>
      <c r="BE41" s="53">
        <f t="shared" si="3"/>
        <v>1</v>
      </c>
      <c r="BF41" s="53">
        <f t="shared" si="3"/>
        <v>1</v>
      </c>
      <c r="BG41" s="53">
        <f t="shared" si="3"/>
        <v>1</v>
      </c>
      <c r="BH41" s="53">
        <f t="shared" si="3"/>
        <v>1</v>
      </c>
      <c r="BI41" s="53">
        <f t="shared" si="3"/>
        <v>3</v>
      </c>
      <c r="BJ41" s="53">
        <f t="shared" si="3"/>
        <v>1</v>
      </c>
      <c r="BK41" s="53">
        <f t="shared" si="3"/>
        <v>1</v>
      </c>
      <c r="BL41" s="53">
        <f t="shared" si="3"/>
        <v>1</v>
      </c>
      <c r="BM41" s="53">
        <f t="shared" si="3"/>
        <v>1</v>
      </c>
      <c r="BN41" s="53">
        <f t="shared" si="3"/>
        <v>1</v>
      </c>
      <c r="BO41" s="53">
        <f t="shared" ref="BO41:DZ41" si="4">IF(BO5="","",COUNT(BO5:BO39))</f>
        <v>1</v>
      </c>
      <c r="BP41" s="53">
        <f t="shared" si="4"/>
        <v>1</v>
      </c>
      <c r="BQ41" s="53">
        <f t="shared" si="4"/>
        <v>1</v>
      </c>
      <c r="BR41" s="53">
        <f t="shared" si="4"/>
        <v>1</v>
      </c>
      <c r="BS41" s="53">
        <f t="shared" si="4"/>
        <v>1</v>
      </c>
      <c r="BT41" s="53">
        <f t="shared" si="4"/>
        <v>1</v>
      </c>
      <c r="BU41" s="53">
        <f t="shared" si="4"/>
        <v>1</v>
      </c>
      <c r="BV41" s="53">
        <f t="shared" si="4"/>
        <v>1</v>
      </c>
      <c r="BW41" s="53">
        <f t="shared" si="4"/>
        <v>1</v>
      </c>
      <c r="BX41" s="53">
        <f t="shared" si="4"/>
        <v>1</v>
      </c>
      <c r="BY41" s="53">
        <f t="shared" si="4"/>
        <v>1</v>
      </c>
      <c r="BZ41" s="53">
        <f t="shared" si="4"/>
        <v>2</v>
      </c>
      <c r="CA41" s="53">
        <f t="shared" si="4"/>
        <v>2</v>
      </c>
      <c r="CB41" s="53">
        <f t="shared" si="4"/>
        <v>1</v>
      </c>
      <c r="CC41" s="53">
        <f t="shared" si="4"/>
        <v>2</v>
      </c>
      <c r="CD41" s="53">
        <f t="shared" si="4"/>
        <v>1</v>
      </c>
      <c r="CE41" s="53">
        <f t="shared" si="4"/>
        <v>1</v>
      </c>
      <c r="CF41" s="53">
        <f t="shared" si="4"/>
        <v>1</v>
      </c>
      <c r="CG41" s="53">
        <f t="shared" si="4"/>
        <v>2</v>
      </c>
      <c r="CH41" s="53">
        <f t="shared" si="4"/>
        <v>2</v>
      </c>
      <c r="CI41" s="53">
        <f t="shared" si="4"/>
        <v>1</v>
      </c>
      <c r="CJ41" s="53">
        <f t="shared" si="4"/>
        <v>1</v>
      </c>
      <c r="CK41" s="53">
        <f t="shared" si="4"/>
        <v>1</v>
      </c>
      <c r="CL41" s="53">
        <f t="shared" si="4"/>
        <v>1</v>
      </c>
      <c r="CM41" s="53">
        <f t="shared" si="4"/>
        <v>1</v>
      </c>
      <c r="CN41" s="53">
        <f t="shared" si="4"/>
        <v>2</v>
      </c>
      <c r="CO41" s="53">
        <f t="shared" si="4"/>
        <v>1</v>
      </c>
      <c r="CP41" s="53">
        <f t="shared" si="4"/>
        <v>1</v>
      </c>
      <c r="CQ41" s="53">
        <f t="shared" si="4"/>
        <v>1</v>
      </c>
      <c r="CR41" s="53">
        <f t="shared" si="4"/>
        <v>1</v>
      </c>
      <c r="CS41" s="53">
        <f t="shared" si="4"/>
        <v>1</v>
      </c>
      <c r="CT41" s="53">
        <f t="shared" si="4"/>
        <v>1</v>
      </c>
      <c r="CU41" s="53">
        <f t="shared" si="4"/>
        <v>1</v>
      </c>
      <c r="CV41" s="53">
        <f t="shared" si="4"/>
        <v>1</v>
      </c>
      <c r="CW41" s="53">
        <f t="shared" si="4"/>
        <v>1</v>
      </c>
      <c r="CX41" s="53">
        <f t="shared" si="4"/>
        <v>1</v>
      </c>
      <c r="CY41" s="53">
        <f t="shared" si="4"/>
        <v>1</v>
      </c>
      <c r="CZ41" s="53">
        <f t="shared" si="4"/>
        <v>1</v>
      </c>
      <c r="DA41" s="53">
        <f t="shared" si="4"/>
        <v>1</v>
      </c>
      <c r="DB41" s="53">
        <f t="shared" si="4"/>
        <v>1</v>
      </c>
      <c r="DC41" s="53">
        <f t="shared" si="4"/>
        <v>1</v>
      </c>
      <c r="DD41" s="53">
        <f t="shared" si="4"/>
        <v>1</v>
      </c>
      <c r="DE41" s="53">
        <f t="shared" si="4"/>
        <v>1</v>
      </c>
      <c r="DF41" s="53">
        <f t="shared" si="4"/>
        <v>1</v>
      </c>
      <c r="DG41" s="53">
        <f t="shared" si="4"/>
        <v>1</v>
      </c>
      <c r="DH41" s="53">
        <f t="shared" si="4"/>
        <v>1</v>
      </c>
      <c r="DI41" s="53">
        <f t="shared" si="4"/>
        <v>1</v>
      </c>
      <c r="DJ41" s="53">
        <f t="shared" si="4"/>
        <v>1</v>
      </c>
      <c r="DK41" s="53">
        <f t="shared" si="4"/>
        <v>1</v>
      </c>
      <c r="DL41" s="53">
        <f t="shared" si="4"/>
        <v>1</v>
      </c>
      <c r="DM41" s="53">
        <f t="shared" si="4"/>
        <v>1</v>
      </c>
      <c r="DN41" s="53">
        <f t="shared" si="4"/>
        <v>1</v>
      </c>
      <c r="DO41" s="53">
        <f t="shared" si="4"/>
        <v>2</v>
      </c>
      <c r="DP41" s="53">
        <f t="shared" si="4"/>
        <v>2</v>
      </c>
      <c r="DQ41" s="53">
        <f t="shared" si="4"/>
        <v>1</v>
      </c>
      <c r="DR41" s="53">
        <f t="shared" si="4"/>
        <v>1</v>
      </c>
      <c r="DS41" s="53">
        <f t="shared" si="4"/>
        <v>1</v>
      </c>
      <c r="DT41" s="53">
        <f t="shared" si="4"/>
        <v>1</v>
      </c>
      <c r="DU41" s="53">
        <f t="shared" si="4"/>
        <v>1</v>
      </c>
      <c r="DV41" s="53">
        <f t="shared" si="4"/>
        <v>1</v>
      </c>
      <c r="DW41" s="53">
        <f t="shared" si="4"/>
        <v>1</v>
      </c>
      <c r="DX41" s="53">
        <f t="shared" si="4"/>
        <v>1</v>
      </c>
      <c r="DY41" s="53">
        <f t="shared" si="4"/>
        <v>1</v>
      </c>
      <c r="DZ41" s="53">
        <f t="shared" si="4"/>
        <v>1</v>
      </c>
      <c r="EA41" s="53">
        <f t="shared" ref="EA41:GG41" si="5">IF(EA5="","",COUNT(EA5:EA39))</f>
        <v>1</v>
      </c>
      <c r="EB41" s="53" t="str">
        <f t="shared" si="5"/>
        <v/>
      </c>
      <c r="EC41" s="53" t="str">
        <f t="shared" si="5"/>
        <v/>
      </c>
      <c r="ED41" s="53" t="str">
        <f t="shared" si="5"/>
        <v/>
      </c>
      <c r="EE41" s="53" t="str">
        <f t="shared" si="5"/>
        <v/>
      </c>
      <c r="EF41" s="53" t="str">
        <f t="shared" si="5"/>
        <v/>
      </c>
      <c r="EG41" s="53" t="str">
        <f t="shared" si="5"/>
        <v/>
      </c>
      <c r="EH41" s="53" t="str">
        <f t="shared" si="5"/>
        <v/>
      </c>
      <c r="EI41" s="53" t="str">
        <f t="shared" si="5"/>
        <v/>
      </c>
      <c r="EJ41" s="53" t="str">
        <f t="shared" si="5"/>
        <v/>
      </c>
      <c r="EK41" s="53" t="str">
        <f t="shared" si="5"/>
        <v/>
      </c>
      <c r="EL41" s="53" t="str">
        <f t="shared" si="5"/>
        <v/>
      </c>
      <c r="EM41" s="53" t="str">
        <f t="shared" si="5"/>
        <v/>
      </c>
      <c r="EN41" s="53" t="str">
        <f t="shared" si="5"/>
        <v/>
      </c>
      <c r="EO41" s="53" t="str">
        <f t="shared" si="5"/>
        <v/>
      </c>
      <c r="EP41" s="53" t="str">
        <f t="shared" si="5"/>
        <v/>
      </c>
      <c r="EQ41" s="53" t="str">
        <f t="shared" si="5"/>
        <v/>
      </c>
      <c r="ER41" s="53" t="str">
        <f t="shared" si="5"/>
        <v/>
      </c>
      <c r="ES41" s="53" t="str">
        <f t="shared" si="5"/>
        <v/>
      </c>
      <c r="ET41" s="53" t="str">
        <f t="shared" si="5"/>
        <v/>
      </c>
      <c r="EU41" s="53" t="str">
        <f t="shared" si="5"/>
        <v/>
      </c>
      <c r="EV41" s="53" t="str">
        <f t="shared" si="5"/>
        <v/>
      </c>
      <c r="EW41" s="53" t="str">
        <f t="shared" si="5"/>
        <v/>
      </c>
      <c r="EX41" s="53" t="str">
        <f t="shared" si="5"/>
        <v/>
      </c>
      <c r="EY41" s="53" t="str">
        <f t="shared" si="5"/>
        <v/>
      </c>
      <c r="EZ41" s="53" t="str">
        <f t="shared" si="5"/>
        <v/>
      </c>
      <c r="FA41" s="53" t="str">
        <f t="shared" si="5"/>
        <v/>
      </c>
      <c r="FB41" s="53" t="str">
        <f t="shared" si="5"/>
        <v/>
      </c>
      <c r="FC41" s="53" t="str">
        <f t="shared" si="5"/>
        <v/>
      </c>
      <c r="FD41" s="53" t="str">
        <f t="shared" si="5"/>
        <v/>
      </c>
      <c r="FE41" s="53" t="str">
        <f t="shared" si="5"/>
        <v/>
      </c>
      <c r="FF41" s="53" t="str">
        <f t="shared" si="5"/>
        <v/>
      </c>
      <c r="FG41" s="53" t="str">
        <f t="shared" si="5"/>
        <v/>
      </c>
      <c r="FH41" s="53" t="str">
        <f t="shared" si="5"/>
        <v/>
      </c>
      <c r="FI41" s="53" t="str">
        <f t="shared" si="5"/>
        <v/>
      </c>
      <c r="FJ41" s="53" t="str">
        <f t="shared" si="5"/>
        <v/>
      </c>
      <c r="FK41" s="53" t="str">
        <f t="shared" si="5"/>
        <v/>
      </c>
      <c r="FL41" s="53" t="str">
        <f t="shared" si="5"/>
        <v/>
      </c>
      <c r="FM41" s="53" t="str">
        <f t="shared" si="5"/>
        <v/>
      </c>
      <c r="FN41" s="53" t="str">
        <f t="shared" si="5"/>
        <v/>
      </c>
      <c r="FO41" s="53" t="str">
        <f t="shared" si="5"/>
        <v/>
      </c>
      <c r="FP41" s="53" t="str">
        <f t="shared" si="5"/>
        <v/>
      </c>
      <c r="FQ41" s="53" t="str">
        <f t="shared" si="5"/>
        <v/>
      </c>
      <c r="FR41" s="53" t="str">
        <f t="shared" si="5"/>
        <v/>
      </c>
      <c r="FS41" s="53" t="str">
        <f t="shared" si="5"/>
        <v/>
      </c>
      <c r="FT41" s="53" t="str">
        <f t="shared" si="5"/>
        <v/>
      </c>
      <c r="FU41" s="53" t="str">
        <f t="shared" si="5"/>
        <v/>
      </c>
      <c r="FV41" s="53" t="str">
        <f t="shared" si="5"/>
        <v/>
      </c>
      <c r="FW41" s="53" t="str">
        <f t="shared" si="5"/>
        <v/>
      </c>
      <c r="FX41" s="53" t="str">
        <f t="shared" si="5"/>
        <v/>
      </c>
      <c r="FY41" s="53" t="str">
        <f t="shared" si="5"/>
        <v/>
      </c>
      <c r="FZ41" s="53" t="str">
        <f t="shared" si="5"/>
        <v/>
      </c>
      <c r="GA41" s="53" t="str">
        <f t="shared" si="5"/>
        <v/>
      </c>
      <c r="GB41" s="53" t="str">
        <f t="shared" si="5"/>
        <v/>
      </c>
      <c r="GC41" s="53" t="str">
        <f t="shared" si="5"/>
        <v/>
      </c>
      <c r="GD41" s="53" t="str">
        <f t="shared" si="5"/>
        <v/>
      </c>
      <c r="GE41" s="53" t="str">
        <f t="shared" si="5"/>
        <v/>
      </c>
      <c r="GF41" s="53" t="str">
        <f t="shared" si="5"/>
        <v/>
      </c>
      <c r="GG41" s="53" t="str">
        <f t="shared" si="5"/>
        <v/>
      </c>
    </row>
    <row r="42" spans="1:467" s="61" customFormat="1">
      <c r="A42" s="293" t="s">
        <v>780</v>
      </c>
      <c r="Q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</row>
    <row r="43" spans="1:467">
      <c r="A43" s="62" t="s">
        <v>31</v>
      </c>
      <c r="B43" s="63"/>
      <c r="C43" s="64">
        <f>COUNT(B58:GG58)</f>
        <v>130</v>
      </c>
      <c r="D43" s="64"/>
      <c r="E43" s="65" t="s">
        <v>32</v>
      </c>
      <c r="F43" s="66"/>
      <c r="G43" s="53"/>
      <c r="H43" s="53"/>
      <c r="I43" s="53"/>
      <c r="J43" s="53"/>
      <c r="K43" s="53"/>
      <c r="L43" s="53"/>
      <c r="W43"/>
      <c r="X43"/>
      <c r="Y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1:467">
      <c r="A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W44"/>
      <c r="X44"/>
      <c r="Y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1:467">
      <c r="A45" s="53"/>
      <c r="C45" s="53"/>
      <c r="D45" s="53"/>
      <c r="E45" s="53"/>
      <c r="F45" s="53"/>
      <c r="G45" s="53"/>
      <c r="H45" s="53"/>
      <c r="I45" s="52"/>
      <c r="J45" s="52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1:467">
      <c r="A46" s="62" t="s">
        <v>33</v>
      </c>
      <c r="B46" s="63"/>
      <c r="C46" s="67">
        <f>SUM(B41:GG41)</f>
        <v>187</v>
      </c>
      <c r="D46" s="67"/>
      <c r="E46" s="68" t="s">
        <v>34</v>
      </c>
      <c r="F46" s="53" t="s">
        <v>35</v>
      </c>
      <c r="G46" s="53"/>
      <c r="H46" s="53"/>
      <c r="I46" s="53"/>
      <c r="J46" s="53"/>
      <c r="Q46" s="368" t="s">
        <v>36</v>
      </c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1:467">
      <c r="A47" s="53"/>
      <c r="C47" s="53"/>
      <c r="D47" s="53"/>
      <c r="E47" s="53"/>
      <c r="F47" s="53"/>
      <c r="G47" s="53"/>
      <c r="H47" s="53"/>
      <c r="I47" s="53"/>
      <c r="J47" s="53"/>
      <c r="Q47" s="368"/>
    </row>
    <row r="48" spans="1:467">
      <c r="A48" s="53"/>
      <c r="C48" s="53"/>
      <c r="D48" s="53"/>
      <c r="E48" s="53"/>
      <c r="F48" s="53"/>
      <c r="G48" s="53"/>
      <c r="H48" s="53"/>
      <c r="I48" s="53"/>
      <c r="J48" s="53"/>
      <c r="BK48" s="53"/>
    </row>
    <row r="49" spans="1:189">
      <c r="A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  <c r="DA49" s="53"/>
      <c r="DB49" s="53"/>
      <c r="DC49" s="53"/>
      <c r="DD49" s="53"/>
      <c r="DE49" s="53"/>
      <c r="DF49" s="53"/>
      <c r="DG49" s="53"/>
      <c r="DH49" s="53"/>
      <c r="DI49" s="53"/>
      <c r="DJ49" s="53"/>
      <c r="DK49" s="53"/>
      <c r="DL49" s="53"/>
      <c r="DM49" s="53"/>
      <c r="DN49" s="53"/>
      <c r="DO49" s="53"/>
      <c r="DP49" s="53"/>
      <c r="DQ49" s="53"/>
      <c r="DR49" s="53"/>
      <c r="DS49" s="53"/>
      <c r="DT49" s="53"/>
      <c r="DU49" s="53"/>
      <c r="DV49" s="53"/>
      <c r="DW49" s="53"/>
      <c r="DX49" s="53"/>
      <c r="DY49" s="53"/>
      <c r="DZ49" s="53"/>
      <c r="EA49" s="53"/>
    </row>
    <row r="50" spans="1:189">
      <c r="A50" s="53"/>
      <c r="C50" s="53"/>
      <c r="D50" s="53"/>
      <c r="E50" s="53"/>
      <c r="F50" s="53"/>
      <c r="G50" s="53"/>
      <c r="H50" s="53"/>
      <c r="I50" s="52"/>
      <c r="J50" s="52"/>
      <c r="AR50" s="53"/>
      <c r="AS50" s="53"/>
      <c r="AT50" s="53"/>
      <c r="AU50" s="53"/>
    </row>
    <row r="51" spans="1:189">
      <c r="A51" s="53"/>
      <c r="C51" s="69">
        <f>C46-1</f>
        <v>186</v>
      </c>
      <c r="D51" s="69"/>
      <c r="E51" s="53" t="s">
        <v>37</v>
      </c>
      <c r="F51" s="53"/>
      <c r="G51" s="53"/>
      <c r="H51" s="53"/>
      <c r="I51" s="52"/>
      <c r="J51" s="52"/>
    </row>
    <row r="52" spans="1:189">
      <c r="A52" s="53"/>
      <c r="B52" s="53"/>
      <c r="C52" s="53"/>
      <c r="D52" s="53"/>
      <c r="E52" s="53"/>
      <c r="F52" s="53"/>
      <c r="G52" s="53"/>
      <c r="H52" s="53"/>
      <c r="I52" s="52"/>
      <c r="J52" s="52"/>
    </row>
    <row r="53" spans="1:189">
      <c r="A53" s="53"/>
      <c r="B53" s="53"/>
      <c r="C53" s="53"/>
      <c r="D53" s="53"/>
      <c r="E53" s="53"/>
      <c r="F53" s="53"/>
      <c r="G53" s="53"/>
      <c r="H53" s="53"/>
      <c r="I53" s="52"/>
      <c r="J53" s="52"/>
    </row>
    <row r="54" spans="1:189">
      <c r="A54" s="53"/>
      <c r="B54" s="53"/>
      <c r="C54" s="53"/>
      <c r="D54" s="53"/>
      <c r="E54" s="53"/>
      <c r="F54" s="53"/>
      <c r="G54" s="53"/>
      <c r="H54" s="53"/>
      <c r="I54" s="52"/>
      <c r="J54" s="52"/>
    </row>
    <row r="55" spans="1:189">
      <c r="A55" s="53"/>
      <c r="B55" s="53"/>
      <c r="C55" s="53"/>
      <c r="D55" s="53"/>
      <c r="E55" s="53"/>
      <c r="F55" s="53"/>
      <c r="G55" s="70"/>
      <c r="H55" s="53"/>
      <c r="I55" s="52"/>
      <c r="J55" s="52"/>
    </row>
    <row r="56" spans="1:189">
      <c r="A56" s="60" t="s">
        <v>38</v>
      </c>
      <c r="B56" s="53"/>
      <c r="C56" s="53"/>
      <c r="D56" s="53"/>
      <c r="E56" s="53"/>
      <c r="F56" s="53"/>
      <c r="G56" s="53"/>
      <c r="H56" s="53"/>
      <c r="I56" s="52"/>
      <c r="J56" s="52"/>
    </row>
    <row r="57" spans="1:189">
      <c r="A57" s="53"/>
      <c r="B57" s="53"/>
      <c r="C57" s="53"/>
      <c r="D57" s="53"/>
      <c r="E57" s="53"/>
      <c r="F57" s="53"/>
      <c r="G57" s="53"/>
      <c r="H57" s="53"/>
      <c r="I57" s="52"/>
      <c r="J57" s="52"/>
      <c r="BK57" s="61"/>
    </row>
    <row r="58" spans="1:189">
      <c r="A58" s="53" t="s">
        <v>39</v>
      </c>
      <c r="B58" s="61">
        <f t="shared" ref="B58:BM58" si="6">IF(B5="","",B5)</f>
        <v>5.8979918143922692E-5</v>
      </c>
      <c r="C58" s="61">
        <f t="shared" si="6"/>
        <v>6.0268945868945871E-5</v>
      </c>
      <c r="D58" s="61">
        <f t="shared" si="6"/>
        <v>6.0268945868945871E-5</v>
      </c>
      <c r="E58" s="61">
        <f t="shared" si="6"/>
        <v>7.1717211301832806E-5</v>
      </c>
      <c r="F58" s="61">
        <f t="shared" si="6"/>
        <v>8.3832857432330411E-5</v>
      </c>
      <c r="G58" s="61">
        <f t="shared" si="6"/>
        <v>8.4490908237847993E-5</v>
      </c>
      <c r="H58" s="61">
        <f t="shared" si="6"/>
        <v>9.0022781497314222E-5</v>
      </c>
      <c r="I58" s="61">
        <f t="shared" si="6"/>
        <v>9.9837217345907073E-5</v>
      </c>
      <c r="J58" s="61">
        <f t="shared" si="6"/>
        <v>1.0957499999999999E-4</v>
      </c>
      <c r="K58" s="61">
        <f t="shared" si="6"/>
        <v>1.2254901960784314E-4</v>
      </c>
      <c r="L58" s="61">
        <f t="shared" si="6"/>
        <v>1.2444444444444444E-4</v>
      </c>
      <c r="M58" s="61">
        <f t="shared" si="6"/>
        <v>1.3100436681222707E-4</v>
      </c>
      <c r="N58" s="61">
        <f t="shared" si="6"/>
        <v>1.3820919788216677E-4</v>
      </c>
      <c r="O58" s="61">
        <f t="shared" si="6"/>
        <v>2.0757440967283074E-4</v>
      </c>
      <c r="P58" s="61">
        <f t="shared" si="6"/>
        <v>2.142858149721243E-4</v>
      </c>
      <c r="Q58" s="61">
        <f t="shared" si="6"/>
        <v>2.1491848640694015E-4</v>
      </c>
      <c r="R58" s="61">
        <f t="shared" si="6"/>
        <v>2.1818728882015532E-4</v>
      </c>
      <c r="S58" s="61">
        <f t="shared" si="6"/>
        <v>2.2730508288393373E-4</v>
      </c>
      <c r="T58" s="61">
        <f t="shared" si="6"/>
        <v>2.3493422807441586E-4</v>
      </c>
      <c r="U58" s="61">
        <f t="shared" si="6"/>
        <v>2.3862711864406779E-4</v>
      </c>
      <c r="V58" s="61">
        <f t="shared" si="6"/>
        <v>2.4519896640826875E-4</v>
      </c>
      <c r="W58" s="61">
        <f t="shared" si="6"/>
        <v>2.7540983606557377E-4</v>
      </c>
      <c r="X58" s="61">
        <f t="shared" si="6"/>
        <v>2.7913867711053085E-4</v>
      </c>
      <c r="Y58" s="61">
        <f t="shared" si="6"/>
        <v>2.8927520769330225E-4</v>
      </c>
      <c r="Z58" s="61">
        <f t="shared" si="6"/>
        <v>3.163948338778085E-4</v>
      </c>
      <c r="AA58" s="61">
        <f t="shared" si="6"/>
        <v>3.5458368000000005E-4</v>
      </c>
      <c r="AB58" s="61">
        <f t="shared" si="6"/>
        <v>3.9437097682306824E-4</v>
      </c>
      <c r="AC58" s="61">
        <f t="shared" si="6"/>
        <v>4.0257429333333332E-4</v>
      </c>
      <c r="AD58" s="61">
        <f t="shared" si="6"/>
        <v>4.50534054570324E-4</v>
      </c>
      <c r="AE58" s="61">
        <f t="shared" si="6"/>
        <v>4.5874384236453203E-4</v>
      </c>
      <c r="AF58" s="61">
        <f t="shared" si="6"/>
        <v>4.6150349102880566E-4</v>
      </c>
      <c r="AG58" s="61">
        <f t="shared" si="6"/>
        <v>4.6150349102880566E-4</v>
      </c>
      <c r="AH58" s="61">
        <f t="shared" si="6"/>
        <v>4.6324347826086961E-4</v>
      </c>
      <c r="AI58" s="61">
        <f t="shared" si="6"/>
        <v>4.7222222222222229E-4</v>
      </c>
      <c r="AJ58" s="61">
        <f t="shared" si="6"/>
        <v>4.77531726685134E-4</v>
      </c>
      <c r="AK58" s="61">
        <f t="shared" si="6"/>
        <v>5.3118050867357648E-4</v>
      </c>
      <c r="AL58" s="61">
        <f t="shared" si="6"/>
        <v>5.3214817327473557E-4</v>
      </c>
      <c r="AM58" s="61">
        <f t="shared" si="6"/>
        <v>5.4569922724978927E-4</v>
      </c>
      <c r="AN58" s="61">
        <f t="shared" si="6"/>
        <v>5.4749536696190851E-4</v>
      </c>
      <c r="AO58" s="61">
        <f t="shared" si="6"/>
        <v>5.4888456817756004E-4</v>
      </c>
      <c r="AP58" s="61">
        <f t="shared" si="6"/>
        <v>5.5051105078377915E-4</v>
      </c>
      <c r="AQ58" s="61">
        <f t="shared" si="6"/>
        <v>5.6219834350479522E-4</v>
      </c>
      <c r="AR58" s="61">
        <f t="shared" si="6"/>
        <v>5.6909208398641363E-4</v>
      </c>
      <c r="AS58" s="61">
        <f t="shared" si="6"/>
        <v>5.6981956360459068E-4</v>
      </c>
      <c r="AT58" s="61">
        <f t="shared" si="6"/>
        <v>5.8009556559861632E-4</v>
      </c>
      <c r="AU58" s="61">
        <f t="shared" si="6"/>
        <v>5.8626185151671882E-4</v>
      </c>
      <c r="AV58" s="61">
        <f t="shared" si="6"/>
        <v>5.9313192212422821E-4</v>
      </c>
      <c r="AW58" s="61">
        <f t="shared" si="6"/>
        <v>5.973333333333334E-4</v>
      </c>
      <c r="AX58" s="61">
        <f t="shared" si="6"/>
        <v>6.0082608695652168E-4</v>
      </c>
      <c r="AY58" s="61">
        <f t="shared" si="6"/>
        <v>6.1453173400551108E-4</v>
      </c>
      <c r="AZ58" s="61">
        <f t="shared" si="6"/>
        <v>6.17263833037175E-4</v>
      </c>
      <c r="BA58" s="61">
        <f t="shared" si="6"/>
        <v>6.2073179348753362E-4</v>
      </c>
      <c r="BB58" s="61">
        <f t="shared" si="6"/>
        <v>6.2502901956513254E-4</v>
      </c>
      <c r="BC58" s="61">
        <f t="shared" si="6"/>
        <v>6.2778623188405804E-4</v>
      </c>
      <c r="BD58" s="61">
        <f t="shared" si="6"/>
        <v>6.5230535278654796E-4</v>
      </c>
      <c r="BE58" s="61">
        <f t="shared" si="6"/>
        <v>6.5615615615615612E-4</v>
      </c>
      <c r="BF58" s="61">
        <f t="shared" si="6"/>
        <v>6.7248151503254293E-4</v>
      </c>
      <c r="BG58" s="61">
        <f t="shared" si="6"/>
        <v>6.8208548729701939E-4</v>
      </c>
      <c r="BH58" s="61">
        <f t="shared" si="6"/>
        <v>6.9298245614035083E-4</v>
      </c>
      <c r="BI58" s="61">
        <f t="shared" si="6"/>
        <v>6.994376316887572E-4</v>
      </c>
      <c r="BJ58" s="61">
        <f t="shared" si="6"/>
        <v>7.1085910499649554E-4</v>
      </c>
      <c r="BK58" s="61">
        <f t="shared" si="6"/>
        <v>7.154816717973014E-4</v>
      </c>
      <c r="BL58" s="61">
        <f t="shared" si="6"/>
        <v>7.2910266295074641E-4</v>
      </c>
      <c r="BM58" s="61">
        <f t="shared" si="6"/>
        <v>7.3446637309442333E-4</v>
      </c>
      <c r="BN58" s="61">
        <f t="shared" ref="BN58:DY58" si="7">IF(BN5="","",BN5)</f>
        <v>7.3890698925554088E-4</v>
      </c>
      <c r="BO58" s="61">
        <f t="shared" si="7"/>
        <v>7.5628049615298742E-4</v>
      </c>
      <c r="BP58" s="61">
        <f t="shared" si="7"/>
        <v>7.6488371212767275E-4</v>
      </c>
      <c r="BQ58" s="61">
        <f t="shared" si="7"/>
        <v>7.7591395404584453E-4</v>
      </c>
      <c r="BR58" s="61">
        <f t="shared" si="7"/>
        <v>7.8961859860914225E-4</v>
      </c>
      <c r="BS58" s="61">
        <f t="shared" si="7"/>
        <v>8.2052656773545611E-4</v>
      </c>
      <c r="BT58" s="61">
        <f t="shared" si="7"/>
        <v>8.2579885057471275E-4</v>
      </c>
      <c r="BU58" s="61">
        <f t="shared" si="7"/>
        <v>8.2579885057471275E-4</v>
      </c>
      <c r="BV58" s="61">
        <f t="shared" si="7"/>
        <v>8.4283419168378428E-4</v>
      </c>
      <c r="BW58" s="61">
        <f t="shared" si="7"/>
        <v>8.5559350554113953E-4</v>
      </c>
      <c r="BX58" s="61">
        <f t="shared" si="7"/>
        <v>8.7671995976805429E-4</v>
      </c>
      <c r="BY58" s="61">
        <f t="shared" si="7"/>
        <v>8.8425433947177687E-4</v>
      </c>
      <c r="BZ58" s="61">
        <f t="shared" si="7"/>
        <v>8.9375845244897654E-4</v>
      </c>
      <c r="CA58" s="61">
        <f t="shared" si="7"/>
        <v>9.0723620917045652E-4</v>
      </c>
      <c r="CB58" s="61">
        <f t="shared" si="7"/>
        <v>9.3333333333333343E-4</v>
      </c>
      <c r="CC58" s="61">
        <f t="shared" si="7"/>
        <v>9.4731469941535451E-4</v>
      </c>
      <c r="CD58" s="61">
        <f t="shared" si="7"/>
        <v>9.5036409419388445E-4</v>
      </c>
      <c r="CE58" s="61">
        <f t="shared" si="7"/>
        <v>9.8962691051665075E-4</v>
      </c>
      <c r="CF58" s="61">
        <f t="shared" si="7"/>
        <v>1.0142185266535915E-3</v>
      </c>
      <c r="CG58" s="61">
        <f t="shared" si="7"/>
        <v>1.0183984935550183E-3</v>
      </c>
      <c r="CH58" s="61">
        <f t="shared" si="7"/>
        <v>1.0262593845912517E-3</v>
      </c>
      <c r="CI58" s="61">
        <f t="shared" si="7"/>
        <v>1.0381085085360256E-3</v>
      </c>
      <c r="CJ58" s="61">
        <f t="shared" si="7"/>
        <v>1.0421290849563837E-3</v>
      </c>
      <c r="CK58" s="61">
        <f t="shared" si="7"/>
        <v>1.051306684226636E-3</v>
      </c>
      <c r="CL58" s="61">
        <f t="shared" si="7"/>
        <v>1.0747380631232215E-3</v>
      </c>
      <c r="CM58" s="61">
        <f t="shared" si="7"/>
        <v>1.0760613538249044E-3</v>
      </c>
      <c r="CN58" s="61">
        <f t="shared" si="7"/>
        <v>1.0980951426419565E-3</v>
      </c>
      <c r="CO58" s="61">
        <f t="shared" si="7"/>
        <v>1.1309441426355195E-3</v>
      </c>
      <c r="CP58" s="61">
        <f t="shared" si="7"/>
        <v>1.1336073316450528E-3</v>
      </c>
      <c r="CQ58" s="61">
        <f t="shared" si="7"/>
        <v>1.1718194439326922E-3</v>
      </c>
      <c r="CR58" s="61">
        <f t="shared" si="7"/>
        <v>1.1759500796561869E-3</v>
      </c>
      <c r="CS58" s="61">
        <f t="shared" si="7"/>
        <v>1.1914895426204184E-3</v>
      </c>
      <c r="CT58" s="61">
        <f t="shared" si="7"/>
        <v>1.2173571023606459E-3</v>
      </c>
      <c r="CU58" s="61">
        <f t="shared" si="7"/>
        <v>1.2173571023606459E-3</v>
      </c>
      <c r="CV58" s="61">
        <f t="shared" si="7"/>
        <v>1.253674091073777E-3</v>
      </c>
      <c r="CW58" s="61">
        <f t="shared" si="7"/>
        <v>1.253674091073777E-3</v>
      </c>
      <c r="CX58" s="61">
        <f t="shared" si="7"/>
        <v>1.2617843137254902E-3</v>
      </c>
      <c r="CY58" s="61">
        <f t="shared" si="7"/>
        <v>1.2622945024520829E-3</v>
      </c>
      <c r="CZ58" s="61">
        <f t="shared" si="7"/>
        <v>1.2988875639849938E-3</v>
      </c>
      <c r="DA58" s="61">
        <f t="shared" si="7"/>
        <v>1.3061902235413664E-3</v>
      </c>
      <c r="DB58" s="61">
        <f t="shared" si="7"/>
        <v>1.3201575562386335E-3</v>
      </c>
      <c r="DC58" s="61">
        <f t="shared" si="7"/>
        <v>1.3278813657171785E-3</v>
      </c>
      <c r="DD58" s="61">
        <f t="shared" si="7"/>
        <v>1.3476807599559224E-3</v>
      </c>
      <c r="DE58" s="61">
        <f t="shared" si="7"/>
        <v>1.3863247863247863E-3</v>
      </c>
      <c r="DF58" s="61">
        <f t="shared" si="7"/>
        <v>1.4259580824921214E-3</v>
      </c>
      <c r="DG58" s="61">
        <f t="shared" si="7"/>
        <v>1.4292810457516339E-3</v>
      </c>
      <c r="DH58" s="61">
        <f t="shared" si="7"/>
        <v>1.4310344827586207E-3</v>
      </c>
      <c r="DI58" s="61">
        <f t="shared" si="7"/>
        <v>1.4502716812278518E-3</v>
      </c>
      <c r="DJ58" s="61">
        <f t="shared" si="7"/>
        <v>1.4502716812278518E-3</v>
      </c>
      <c r="DK58" s="61">
        <f t="shared" si="7"/>
        <v>1.4592320449624415E-3</v>
      </c>
      <c r="DL58" s="61">
        <f t="shared" si="7"/>
        <v>1.4788998545779057E-3</v>
      </c>
      <c r="DM58" s="61">
        <f t="shared" si="7"/>
        <v>1.5001537961463376E-3</v>
      </c>
      <c r="DN58" s="61">
        <f t="shared" si="7"/>
        <v>1.5024537214656745E-3</v>
      </c>
      <c r="DO58" s="61">
        <f t="shared" si="7"/>
        <v>1.5430693958564583E-3</v>
      </c>
      <c r="DP58" s="61">
        <f t="shared" si="7"/>
        <v>1.5610702838659534E-3</v>
      </c>
      <c r="DQ58" s="61">
        <f t="shared" si="7"/>
        <v>1.5794933236467907E-3</v>
      </c>
      <c r="DR58" s="61">
        <f t="shared" si="7"/>
        <v>1.6012054977123523E-3</v>
      </c>
      <c r="DS58" s="61">
        <f t="shared" si="7"/>
        <v>1.6033940132359873E-3</v>
      </c>
      <c r="DT58" s="61">
        <f t="shared" si="7"/>
        <v>1.6341708097136682E-3</v>
      </c>
      <c r="DU58" s="61">
        <f t="shared" si="7"/>
        <v>1.6866625313159416E-3</v>
      </c>
      <c r="DV58" s="61">
        <f t="shared" si="7"/>
        <v>1.6912401017259977E-3</v>
      </c>
      <c r="DW58" s="61">
        <f t="shared" si="7"/>
        <v>1.6982889799252404E-3</v>
      </c>
      <c r="DX58" s="61">
        <f t="shared" si="7"/>
        <v>1.8144983818770227E-3</v>
      </c>
      <c r="DY58" s="61">
        <f t="shared" si="7"/>
        <v>1.8366854051312313E-3</v>
      </c>
      <c r="DZ58" s="61">
        <f t="shared" ref="DZ58:GG58" si="8">IF(DZ5="","",DZ5)</f>
        <v>1.8366854051312313E-3</v>
      </c>
      <c r="EA58" s="61">
        <f t="shared" si="8"/>
        <v>1.8436676808250296E-3</v>
      </c>
      <c r="EB58" s="61" t="str">
        <f t="shared" si="8"/>
        <v/>
      </c>
      <c r="EC58" s="61" t="str">
        <f t="shared" si="8"/>
        <v/>
      </c>
      <c r="ED58" s="61" t="str">
        <f t="shared" si="8"/>
        <v/>
      </c>
      <c r="EE58" s="61" t="str">
        <f t="shared" si="8"/>
        <v/>
      </c>
      <c r="EF58" s="61" t="str">
        <f t="shared" si="8"/>
        <v/>
      </c>
      <c r="EG58" s="61" t="str">
        <f t="shared" si="8"/>
        <v/>
      </c>
      <c r="EH58" s="61" t="str">
        <f t="shared" si="8"/>
        <v/>
      </c>
      <c r="EI58" s="61" t="str">
        <f t="shared" si="8"/>
        <v/>
      </c>
      <c r="EJ58" s="61" t="str">
        <f t="shared" si="8"/>
        <v/>
      </c>
      <c r="EK58" s="61" t="str">
        <f t="shared" si="8"/>
        <v/>
      </c>
      <c r="EL58" s="61" t="str">
        <f t="shared" si="8"/>
        <v/>
      </c>
      <c r="EM58" s="61" t="str">
        <f t="shared" si="8"/>
        <v/>
      </c>
      <c r="EN58" s="61" t="str">
        <f t="shared" si="8"/>
        <v/>
      </c>
      <c r="EO58" s="61" t="str">
        <f t="shared" si="8"/>
        <v/>
      </c>
      <c r="EP58" s="61" t="str">
        <f t="shared" si="8"/>
        <v/>
      </c>
      <c r="EQ58" s="61" t="str">
        <f t="shared" si="8"/>
        <v/>
      </c>
      <c r="ER58" s="61" t="str">
        <f t="shared" si="8"/>
        <v/>
      </c>
      <c r="ES58" s="61" t="str">
        <f t="shared" si="8"/>
        <v/>
      </c>
      <c r="ET58" s="61" t="str">
        <f t="shared" si="8"/>
        <v/>
      </c>
      <c r="EU58" s="61" t="str">
        <f t="shared" si="8"/>
        <v/>
      </c>
      <c r="EV58" s="61" t="str">
        <f t="shared" si="8"/>
        <v/>
      </c>
      <c r="EW58" s="61" t="str">
        <f t="shared" si="8"/>
        <v/>
      </c>
      <c r="EX58" s="61" t="str">
        <f t="shared" si="8"/>
        <v/>
      </c>
      <c r="EY58" s="61" t="str">
        <f t="shared" si="8"/>
        <v/>
      </c>
      <c r="EZ58" s="61" t="str">
        <f t="shared" si="8"/>
        <v/>
      </c>
      <c r="FA58" s="61" t="str">
        <f t="shared" si="8"/>
        <v/>
      </c>
      <c r="FB58" s="61" t="str">
        <f t="shared" si="8"/>
        <v/>
      </c>
      <c r="FC58" s="61" t="str">
        <f t="shared" si="8"/>
        <v/>
      </c>
      <c r="FD58" s="61" t="str">
        <f t="shared" si="8"/>
        <v/>
      </c>
      <c r="FE58" s="61" t="str">
        <f t="shared" si="8"/>
        <v/>
      </c>
      <c r="FF58" s="61" t="str">
        <f t="shared" si="8"/>
        <v/>
      </c>
      <c r="FG58" s="61" t="str">
        <f t="shared" si="8"/>
        <v/>
      </c>
      <c r="FH58" s="61" t="str">
        <f t="shared" si="8"/>
        <v/>
      </c>
      <c r="FI58" s="61" t="str">
        <f t="shared" si="8"/>
        <v/>
      </c>
      <c r="FJ58" s="61" t="str">
        <f t="shared" si="8"/>
        <v/>
      </c>
      <c r="FK58" s="61" t="str">
        <f t="shared" si="8"/>
        <v/>
      </c>
      <c r="FL58" s="61" t="str">
        <f t="shared" si="8"/>
        <v/>
      </c>
      <c r="FM58" s="61" t="str">
        <f t="shared" si="8"/>
        <v/>
      </c>
      <c r="FN58" s="61" t="str">
        <f t="shared" si="8"/>
        <v/>
      </c>
      <c r="FO58" s="61" t="str">
        <f t="shared" si="8"/>
        <v/>
      </c>
      <c r="FP58" s="61" t="str">
        <f t="shared" si="8"/>
        <v/>
      </c>
      <c r="FQ58" s="61" t="str">
        <f t="shared" si="8"/>
        <v/>
      </c>
      <c r="FR58" s="61" t="str">
        <f t="shared" si="8"/>
        <v/>
      </c>
      <c r="FS58" s="61" t="str">
        <f t="shared" si="8"/>
        <v/>
      </c>
      <c r="FT58" s="61" t="str">
        <f t="shared" si="8"/>
        <v/>
      </c>
      <c r="FU58" s="61" t="str">
        <f t="shared" si="8"/>
        <v/>
      </c>
      <c r="FV58" s="61" t="str">
        <f t="shared" si="8"/>
        <v/>
      </c>
      <c r="FW58" s="61" t="str">
        <f t="shared" si="8"/>
        <v/>
      </c>
      <c r="FX58" s="61" t="str">
        <f t="shared" si="8"/>
        <v/>
      </c>
      <c r="FY58" s="61" t="str">
        <f t="shared" si="8"/>
        <v/>
      </c>
      <c r="FZ58" s="61" t="str">
        <f t="shared" si="8"/>
        <v/>
      </c>
      <c r="GA58" s="61" t="str">
        <f t="shared" si="8"/>
        <v/>
      </c>
      <c r="GB58" s="61" t="str">
        <f t="shared" si="8"/>
        <v/>
      </c>
      <c r="GC58" s="61" t="str">
        <f t="shared" si="8"/>
        <v/>
      </c>
      <c r="GD58" s="61" t="str">
        <f t="shared" si="8"/>
        <v/>
      </c>
      <c r="GE58" s="61" t="str">
        <f t="shared" si="8"/>
        <v/>
      </c>
      <c r="GF58" s="61" t="str">
        <f t="shared" si="8"/>
        <v/>
      </c>
      <c r="GG58" s="61" t="str">
        <f t="shared" si="8"/>
        <v/>
      </c>
    </row>
    <row r="59" spans="1:189">
      <c r="A59" s="53"/>
      <c r="B59" s="53"/>
      <c r="C59" s="52"/>
      <c r="D59" s="53"/>
      <c r="E59" s="53"/>
      <c r="F59" s="53"/>
      <c r="G59" s="70"/>
      <c r="H59" s="53"/>
      <c r="I59" s="52"/>
      <c r="J59" s="53"/>
      <c r="AR59" s="61"/>
      <c r="AS59" s="61"/>
      <c r="AT59" s="61"/>
      <c r="AU59" s="61"/>
    </row>
    <row r="60" spans="1:189">
      <c r="A60" s="53"/>
      <c r="B60" s="53"/>
      <c r="C60" s="53"/>
      <c r="D60" s="53"/>
      <c r="E60" s="53"/>
      <c r="F60" s="53"/>
      <c r="G60" s="53"/>
      <c r="H60" s="53"/>
      <c r="I60" s="53"/>
      <c r="J60" s="53"/>
    </row>
    <row r="61" spans="1:189">
      <c r="A61" s="53"/>
      <c r="B61" s="53"/>
      <c r="C61" s="53"/>
      <c r="D61" s="53"/>
      <c r="E61" s="53"/>
      <c r="F61" s="53"/>
      <c r="G61" s="53"/>
      <c r="H61" s="53"/>
      <c r="I61" s="53"/>
      <c r="J61" s="53"/>
    </row>
    <row r="62" spans="1:189">
      <c r="A62" s="53"/>
      <c r="B62" s="70"/>
      <c r="C62" s="70"/>
      <c r="D62" s="70"/>
      <c r="E62" s="70"/>
      <c r="F62" s="70"/>
      <c r="G62" s="70"/>
      <c r="H62" s="70"/>
      <c r="I62" s="70"/>
      <c r="J62" s="70"/>
      <c r="K62" s="30"/>
    </row>
    <row r="63" spans="1:189">
      <c r="A63" s="53"/>
      <c r="B63" s="53"/>
      <c r="C63" s="53"/>
      <c r="D63" s="53"/>
      <c r="E63" s="53"/>
      <c r="F63" s="53"/>
      <c r="G63" s="53"/>
      <c r="H63" s="53"/>
      <c r="I63" s="53"/>
      <c r="J63" s="53"/>
    </row>
    <row r="64" spans="1:189">
      <c r="A64" s="53"/>
      <c r="B64" s="53"/>
      <c r="C64" s="53"/>
      <c r="D64" s="53"/>
      <c r="E64" s="53"/>
      <c r="F64" s="53"/>
      <c r="G64" s="53"/>
      <c r="H64" s="53"/>
      <c r="I64" s="53"/>
      <c r="J64" s="53"/>
    </row>
    <row r="65" spans="1:12">
      <c r="A65" s="53"/>
      <c r="C65" s="42">
        <f>AVERAGE(B58:GG58)</f>
        <v>8.2839601421275425E-4</v>
      </c>
      <c r="D65" s="61"/>
      <c r="E65" s="53"/>
      <c r="F65" s="53"/>
      <c r="G65" s="53"/>
      <c r="H65" s="53"/>
      <c r="I65" s="53"/>
      <c r="J65" s="53"/>
    </row>
    <row r="66" spans="1:12" ht="23.25">
      <c r="A66" s="60" t="s">
        <v>40</v>
      </c>
      <c r="B66" s="53"/>
      <c r="C66" s="53"/>
      <c r="D66" s="53"/>
      <c r="E66" s="53"/>
      <c r="F66" s="53"/>
      <c r="G66" s="71"/>
      <c r="H66" s="72" t="s">
        <v>41</v>
      </c>
      <c r="I66" s="72" t="s">
        <v>42</v>
      </c>
      <c r="J66" s="73"/>
      <c r="K66" s="73"/>
    </row>
    <row r="67" spans="1:12">
      <c r="A67" s="53"/>
      <c r="B67" s="53"/>
      <c r="C67" s="53"/>
      <c r="D67" s="53"/>
      <c r="E67" s="53"/>
      <c r="F67" s="53"/>
      <c r="G67" s="71"/>
      <c r="H67" s="71"/>
      <c r="I67" s="71"/>
      <c r="J67" s="73"/>
      <c r="K67" s="73"/>
    </row>
    <row r="68" spans="1:12">
      <c r="A68" s="53"/>
      <c r="B68" s="53"/>
      <c r="C68" s="53"/>
      <c r="D68" s="53"/>
      <c r="E68" s="53"/>
      <c r="F68" s="53"/>
      <c r="G68" s="74" t="s">
        <v>43</v>
      </c>
      <c r="H68" s="75">
        <f>SKEW(B5:GG5)</f>
        <v>0.26226196558404385</v>
      </c>
      <c r="I68" s="75" t="e">
        <f>SKEW(M64:Q66)</f>
        <v>#DIV/0!</v>
      </c>
      <c r="J68" s="73"/>
      <c r="K68" s="73"/>
    </row>
    <row r="69" spans="1:12">
      <c r="A69" s="53"/>
      <c r="B69" s="53"/>
      <c r="C69" s="53"/>
      <c r="D69" s="53"/>
      <c r="E69" s="53"/>
      <c r="F69" s="53"/>
      <c r="G69" s="74" t="s">
        <v>44</v>
      </c>
      <c r="H69" s="76">
        <f>SQRT(6/H74)</f>
        <v>0.21483446221182986</v>
      </c>
      <c r="I69" s="76" t="e">
        <f>SQRT(6/I74)</f>
        <v>#DIV/0!</v>
      </c>
      <c r="J69" s="73"/>
      <c r="K69" s="73"/>
    </row>
    <row r="70" spans="1:12">
      <c r="A70" s="60" t="s">
        <v>45</v>
      </c>
      <c r="B70" s="70"/>
      <c r="C70" s="42">
        <f>VAR(B5:GG39)</f>
        <v>4.3858459152286971E-7</v>
      </c>
      <c r="D70" s="42"/>
      <c r="E70" s="70"/>
      <c r="F70" s="70"/>
      <c r="G70" s="74" t="s">
        <v>46</v>
      </c>
      <c r="H70" s="77" t="str">
        <f>IF(H68&gt;2*H69,"non-normal","normal")</f>
        <v>normal</v>
      </c>
      <c r="I70" s="76" t="e">
        <f>IF(I68&gt;2*I69,"non-normal","normal")</f>
        <v>#DIV/0!</v>
      </c>
      <c r="J70" s="73"/>
      <c r="K70" s="73"/>
    </row>
    <row r="71" spans="1:12">
      <c r="A71" s="53"/>
      <c r="B71" s="53"/>
      <c r="C71" s="53"/>
      <c r="D71" s="53"/>
      <c r="E71" s="53"/>
      <c r="F71" s="53"/>
      <c r="G71" s="74" t="s">
        <v>47</v>
      </c>
      <c r="H71" s="75">
        <f>KURT(B5:GG5)</f>
        <v>-0.90442826559715783</v>
      </c>
      <c r="I71" s="75" t="e">
        <f>KURT(M64:Q66)</f>
        <v>#DIV/0!</v>
      </c>
      <c r="J71" s="73"/>
      <c r="K71" s="73"/>
    </row>
    <row r="72" spans="1:12">
      <c r="A72" s="53"/>
      <c r="B72" s="53"/>
      <c r="C72" s="53"/>
      <c r="D72" s="53"/>
      <c r="E72" s="53"/>
      <c r="F72" s="53"/>
      <c r="G72" s="74" t="s">
        <v>48</v>
      </c>
      <c r="H72" s="76">
        <f>SQRT(24/H74)</f>
        <v>0.42966892442365973</v>
      </c>
      <c r="I72" s="76" t="e">
        <f>SQRT(24/I74)</f>
        <v>#DIV/0!</v>
      </c>
      <c r="J72" s="73"/>
      <c r="K72" s="73"/>
    </row>
    <row r="73" spans="1:12">
      <c r="A73" s="53"/>
      <c r="B73" s="53"/>
      <c r="C73" s="53"/>
      <c r="D73" s="53"/>
      <c r="E73" s="53"/>
      <c r="F73" s="53"/>
      <c r="G73" s="74" t="s">
        <v>49</v>
      </c>
      <c r="H73" s="77" t="str">
        <f>IF(H71&gt;2*H72,"non-normal","normal")</f>
        <v>normal</v>
      </c>
      <c r="I73" s="76" t="e">
        <f>IF(I71&gt;2*I72,"non-normal","normal")</f>
        <v>#DIV/0!</v>
      </c>
      <c r="J73" s="73"/>
      <c r="K73" s="73"/>
    </row>
    <row r="74" spans="1:12">
      <c r="A74" s="53"/>
      <c r="B74" s="53"/>
      <c r="C74" s="53"/>
      <c r="D74" s="53"/>
      <c r="E74" s="53"/>
      <c r="F74" s="53"/>
      <c r="G74" s="74" t="s">
        <v>50</v>
      </c>
      <c r="H74" s="78">
        <f>COUNT(B5:GG5)</f>
        <v>130</v>
      </c>
      <c r="I74" s="78">
        <f>COUNT(M64:Q66)</f>
        <v>0</v>
      </c>
      <c r="J74" s="79" t="s">
        <v>51</v>
      </c>
      <c r="K74" s="80" t="s">
        <v>52</v>
      </c>
      <c r="L74" s="53"/>
    </row>
    <row r="75" spans="1:12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</row>
    <row r="76" spans="1:12">
      <c r="A76" s="53" t="s">
        <v>53</v>
      </c>
      <c r="C76" s="53">
        <v>1</v>
      </c>
      <c r="D76" s="53"/>
      <c r="E76" s="53"/>
      <c r="F76" s="53"/>
      <c r="G76" s="53"/>
      <c r="H76" s="53"/>
      <c r="I76" s="53"/>
      <c r="J76" s="53"/>
      <c r="K76" s="53"/>
      <c r="L76" s="53"/>
    </row>
    <row r="77" spans="1:12">
      <c r="A77" s="53"/>
      <c r="C77" s="53"/>
      <c r="D77" s="53"/>
      <c r="E77" s="53"/>
      <c r="F77" s="53"/>
      <c r="G77" s="53"/>
      <c r="H77" s="53"/>
      <c r="I77" s="53"/>
      <c r="J77" s="53"/>
      <c r="K77" s="53"/>
      <c r="L77" s="53"/>
    </row>
    <row r="78" spans="1:12">
      <c r="A78" s="53"/>
      <c r="C78" s="53"/>
      <c r="D78" s="53"/>
      <c r="E78" s="53"/>
      <c r="F78" s="53"/>
      <c r="G78" s="53"/>
      <c r="H78" s="53"/>
      <c r="I78" s="53"/>
      <c r="J78" s="53"/>
      <c r="K78" s="53"/>
      <c r="L78" s="53"/>
    </row>
    <row r="79" spans="1:12">
      <c r="A79" s="53" t="s">
        <v>54</v>
      </c>
      <c r="C79" s="81">
        <f>1/C43+1/C76</f>
        <v>1.0076923076923077</v>
      </c>
      <c r="D79" s="81"/>
      <c r="E79" s="81"/>
      <c r="F79" s="81"/>
      <c r="G79" s="81"/>
      <c r="H79" s="81"/>
      <c r="I79" s="81"/>
      <c r="J79" s="81"/>
      <c r="K79" s="81"/>
      <c r="L79" s="53"/>
    </row>
    <row r="80" spans="1:12">
      <c r="A80" s="53"/>
      <c r="C80" s="81"/>
      <c r="D80" s="81"/>
      <c r="E80" s="81"/>
      <c r="F80" s="81"/>
      <c r="G80" s="81"/>
      <c r="H80" s="81"/>
      <c r="I80" s="81"/>
      <c r="J80" s="81"/>
      <c r="K80" s="81"/>
      <c r="L80" s="53"/>
    </row>
    <row r="81" spans="1:12">
      <c r="A81" s="53"/>
      <c r="C81" s="81"/>
      <c r="D81" s="81"/>
      <c r="E81" s="81"/>
      <c r="F81" s="81"/>
      <c r="G81" s="81"/>
      <c r="H81" s="81"/>
      <c r="I81" s="81"/>
      <c r="J81" s="81"/>
      <c r="K81" s="81"/>
      <c r="L81" s="53"/>
    </row>
    <row r="82" spans="1:12">
      <c r="A82" s="53"/>
      <c r="C82" s="81"/>
      <c r="D82" s="81"/>
      <c r="E82" s="81"/>
      <c r="F82" s="81"/>
      <c r="G82" s="81"/>
      <c r="H82" s="81"/>
      <c r="I82" s="81"/>
      <c r="J82" s="81"/>
      <c r="K82" s="81"/>
      <c r="L82" s="53"/>
    </row>
    <row r="83" spans="1:12">
      <c r="A83" s="53" t="s">
        <v>55</v>
      </c>
      <c r="C83" s="42">
        <f>C70*C79</f>
        <v>4.4195831914996868E-7</v>
      </c>
      <c r="D83" s="42"/>
      <c r="E83" s="81"/>
      <c r="F83" s="81"/>
      <c r="G83" s="81"/>
      <c r="H83" s="81"/>
      <c r="I83" s="81"/>
      <c r="J83" s="81"/>
      <c r="K83" s="81"/>
      <c r="L83" s="53"/>
    </row>
    <row r="84" spans="1:12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</row>
    <row r="85" spans="1:12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</row>
    <row r="86" spans="1:12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</row>
    <row r="87" spans="1:12">
      <c r="A87" s="53"/>
      <c r="B87" s="53"/>
      <c r="C87" s="53"/>
      <c r="D87" s="53"/>
      <c r="E87" s="53"/>
      <c r="F87" s="53"/>
      <c r="G87" s="53"/>
      <c r="H87" s="53"/>
      <c r="I87" s="53"/>
      <c r="J87" s="53"/>
    </row>
    <row r="88" spans="1:12">
      <c r="A88" s="53"/>
      <c r="B88" s="53"/>
      <c r="C88" s="53"/>
      <c r="D88" s="53"/>
      <c r="E88" s="53"/>
      <c r="F88" s="53"/>
      <c r="G88" s="53"/>
      <c r="H88" s="53"/>
      <c r="I88" s="53"/>
      <c r="J88" s="53"/>
    </row>
    <row r="89" spans="1:12">
      <c r="A89" s="60" t="s">
        <v>56</v>
      </c>
      <c r="B89" s="53"/>
      <c r="C89" s="42">
        <f>SQRT(C83)</f>
        <v>6.6479945784421988E-4</v>
      </c>
      <c r="D89" s="53"/>
      <c r="E89" s="53"/>
      <c r="F89" s="53"/>
      <c r="G89" s="53"/>
      <c r="H89" s="53"/>
      <c r="I89" s="53"/>
      <c r="J89" s="53"/>
    </row>
    <row r="90" spans="1:12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</row>
    <row r="91" spans="1:12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</row>
    <row r="92" spans="1:12">
      <c r="A92" s="60" t="s">
        <v>57</v>
      </c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</row>
    <row r="93" spans="1:12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</row>
    <row r="94" spans="1:12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</row>
    <row r="95" spans="1:12" ht="45">
      <c r="A95" s="53" t="s">
        <v>58</v>
      </c>
      <c r="B95" s="82" t="s">
        <v>59</v>
      </c>
      <c r="C95" s="83">
        <f>TINV(2*0.01,C51)</f>
        <v>2.3465630159408493</v>
      </c>
      <c r="D95" s="84"/>
      <c r="E95" s="53" t="s">
        <v>60</v>
      </c>
      <c r="F95" s="53"/>
      <c r="G95" s="53"/>
      <c r="I95" s="53"/>
      <c r="J95" s="53"/>
      <c r="K95" s="85"/>
      <c r="L95" s="53"/>
    </row>
    <row r="96" spans="1:12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</row>
    <row r="97" spans="1:12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</row>
    <row r="98" spans="1:12">
      <c r="A98" s="266" t="s">
        <v>61</v>
      </c>
      <c r="B98" s="266"/>
      <c r="C98" s="42">
        <f>C65+C95*C89</f>
        <v>2.3883898350075283E-3</v>
      </c>
      <c r="D98" s="53" t="str">
        <f>IFERROR(IF(FIND("MM",A$1,1)&gt;0,"lb/MMBtu","lb/MW"),"lb/MW")</f>
        <v>lb/MW</v>
      </c>
      <c r="E98" s="240"/>
      <c r="G98" s="53"/>
      <c r="H98" s="53"/>
      <c r="I98" s="53"/>
      <c r="J98" s="53"/>
      <c r="K98" s="53"/>
      <c r="L98" s="53"/>
    </row>
    <row r="99" spans="1:12">
      <c r="A99" s="266"/>
      <c r="B99" s="266"/>
      <c r="C99" s="266"/>
      <c r="D99" s="266"/>
      <c r="E99" s="53"/>
      <c r="F99" s="53"/>
      <c r="G99" s="53"/>
      <c r="H99" s="53"/>
      <c r="I99" s="53"/>
      <c r="J99" s="53"/>
      <c r="K99" s="53"/>
      <c r="L99" s="53"/>
    </row>
    <row r="100" spans="1:12">
      <c r="A100" s="266"/>
      <c r="B100" s="266"/>
      <c r="C100" s="266"/>
      <c r="D100" s="266"/>
      <c r="E100" s="53"/>
      <c r="F100" s="53"/>
      <c r="G100" s="53"/>
      <c r="H100" s="53"/>
      <c r="I100" s="53"/>
      <c r="J100" s="53"/>
    </row>
    <row r="101" spans="1:12">
      <c r="A101" s="266"/>
      <c r="B101" s="266"/>
      <c r="C101" s="266"/>
      <c r="D101" s="266"/>
      <c r="E101" s="53"/>
      <c r="F101" s="53"/>
      <c r="G101" s="53"/>
      <c r="H101" s="53"/>
      <c r="I101" s="53"/>
      <c r="J101" s="53"/>
    </row>
    <row r="102" spans="1:12">
      <c r="A102" s="53" t="s">
        <v>234</v>
      </c>
      <c r="B102" s="86" t="s">
        <v>760</v>
      </c>
      <c r="C102" s="42">
        <f>IFERROR(IF(FIND("MM",B1,1)&gt;0,VLOOKUP(A102,'[1]Summary_Pet Coke'!$A$70:$F$88,6,FALSE),VLOOKUP(A102,'[1]Summary_Pet Coke'!$A$70:$G$88,7,FALSE)),VLOOKUP(A102,'[1]Summary_Pet Coke'!$A$70:$G$88,7,FALSE))</f>
        <v>4.0000000000000002E-4</v>
      </c>
      <c r="D102" s="53" t="str">
        <f>IFERROR(IF(FIND("MM",A$1,1)&gt;0,"lb/MMBtu","lb/MW"),"lb/MW")</f>
        <v>lb/MW</v>
      </c>
      <c r="E102" s="53"/>
      <c r="F102" s="53"/>
      <c r="G102" s="53"/>
      <c r="H102" s="53"/>
      <c r="I102" s="53"/>
      <c r="J102" s="53"/>
    </row>
    <row r="103" spans="1:12">
      <c r="A103" s="53"/>
      <c r="B103" s="53"/>
      <c r="C103" s="53"/>
      <c r="D103" s="53"/>
      <c r="E103" s="53"/>
      <c r="F103" s="53"/>
      <c r="G103" s="53"/>
      <c r="H103" s="53"/>
      <c r="I103" s="53"/>
      <c r="J103" s="53"/>
    </row>
    <row r="104" spans="1:12">
      <c r="A104" s="53"/>
      <c r="B104" s="53" t="s">
        <v>776</v>
      </c>
      <c r="C104" s="42">
        <f>IFERROR(IF(FIND("MM",B1,1)&gt;0,IF(C98&lt;C102,C102*1,C98*1),IF(C98&lt;C102,C102*1,C98*1)),IF(C98&lt;C102,C102*1,C98*1))</f>
        <v>2.3883898350075283E-3</v>
      </c>
      <c r="D104" s="53" t="str">
        <f>IFERROR(IF(FIND("MM",A$1,1)&gt;0,"lb/MMBtu","lb/MW"),"lb/MW")</f>
        <v>lb/MW</v>
      </c>
      <c r="E104" s="53"/>
      <c r="F104" s="53"/>
      <c r="G104" s="53"/>
      <c r="H104" s="53"/>
      <c r="I104" s="53"/>
      <c r="J104" s="53"/>
    </row>
    <row r="105" spans="1:12">
      <c r="A105" s="53"/>
      <c r="B105" s="87"/>
      <c r="C105" s="53"/>
      <c r="D105" s="53"/>
      <c r="E105" s="53"/>
      <c r="F105" s="53"/>
      <c r="G105" s="53"/>
      <c r="H105" s="53"/>
      <c r="I105" s="53"/>
      <c r="J105" s="53"/>
    </row>
    <row r="106" spans="1:12">
      <c r="A106" s="88" t="s">
        <v>62</v>
      </c>
      <c r="B106" s="53"/>
      <c r="C106" s="53"/>
      <c r="D106" s="53"/>
      <c r="E106" s="53"/>
      <c r="F106" s="53"/>
      <c r="G106" s="53"/>
      <c r="H106" s="53"/>
      <c r="I106" s="53"/>
      <c r="J106" s="53"/>
    </row>
    <row r="107" spans="1:12">
      <c r="A107" s="53"/>
      <c r="B107" s="53"/>
      <c r="C107" s="53"/>
      <c r="D107" s="53"/>
      <c r="E107" s="53"/>
      <c r="F107" s="53"/>
      <c r="G107" s="53"/>
      <c r="H107" s="53"/>
      <c r="I107" s="53"/>
      <c r="J107" s="53"/>
    </row>
    <row r="108" spans="1:12">
      <c r="A108" s="53">
        <f>PERCENTILE($B$5:$GG$5,0.25)</f>
        <v>4.6548816425120781E-4</v>
      </c>
      <c r="B108" s="53" t="s">
        <v>63</v>
      </c>
      <c r="C108" s="53"/>
      <c r="D108" s="53"/>
      <c r="E108" s="53"/>
      <c r="F108" s="53"/>
      <c r="G108" s="53"/>
      <c r="H108" s="53"/>
      <c r="I108" s="53"/>
      <c r="J108" s="53"/>
    </row>
    <row r="109" spans="1:12">
      <c r="A109" s="53">
        <f>PERCENTILE($B$5:$GG$5,0.75)</f>
        <v>1.2173571023606459E-3</v>
      </c>
      <c r="B109" s="53" t="s">
        <v>64</v>
      </c>
      <c r="C109" s="53"/>
      <c r="D109" s="53"/>
      <c r="E109" s="53"/>
      <c r="F109" s="53"/>
      <c r="G109" s="53"/>
      <c r="H109" s="53"/>
      <c r="I109" s="53"/>
      <c r="J109" s="53"/>
    </row>
    <row r="110" spans="1:12">
      <c r="A110" s="53">
        <f>A109-A108</f>
        <v>7.5186893810943805E-4</v>
      </c>
      <c r="B110" s="53" t="s">
        <v>65</v>
      </c>
      <c r="C110" s="53"/>
      <c r="D110" s="53"/>
      <c r="E110" s="53"/>
      <c r="F110" s="53"/>
      <c r="G110" s="53"/>
      <c r="H110" s="53"/>
      <c r="I110" s="53"/>
      <c r="J110" s="53"/>
    </row>
    <row r="111" spans="1:12">
      <c r="A111" s="53"/>
      <c r="B111" s="53"/>
      <c r="C111" s="53"/>
      <c r="D111" s="53"/>
      <c r="E111" s="53"/>
      <c r="F111" s="53"/>
      <c r="G111" s="53"/>
      <c r="H111" s="53"/>
      <c r="I111" s="53"/>
      <c r="J111" s="53"/>
    </row>
    <row r="112" spans="1:12">
      <c r="A112" s="53"/>
      <c r="B112" s="53"/>
      <c r="C112" s="53"/>
      <c r="D112" s="53"/>
      <c r="E112" s="53"/>
      <c r="F112" s="53"/>
      <c r="G112" s="53"/>
      <c r="H112" s="53"/>
      <c r="I112" s="53"/>
      <c r="J112" s="53"/>
    </row>
    <row r="113" spans="1:189">
      <c r="A113" s="53" t="s">
        <v>66</v>
      </c>
      <c r="B113" s="53" t="str">
        <f>IF(COUNT(B5:B39)&gt;1,IF(MAX(B5:B39)&gt;100*MIN(B5:B39),"Gross Outlier",""),"")</f>
        <v/>
      </c>
      <c r="C113" s="53" t="str">
        <f t="shared" ref="C113:BN113" si="9">IF(COUNT(C5:C39)&gt;1,IF(MAX(C5:C39)&gt;100*MIN(C5:C39),"Gross Outlier",""),"")</f>
        <v/>
      </c>
      <c r="D113" s="53" t="str">
        <f t="shared" si="9"/>
        <v/>
      </c>
      <c r="E113" s="53" t="str">
        <f t="shared" si="9"/>
        <v/>
      </c>
      <c r="F113" s="53" t="str">
        <f t="shared" si="9"/>
        <v/>
      </c>
      <c r="G113" s="53" t="str">
        <f t="shared" si="9"/>
        <v/>
      </c>
      <c r="H113" s="53" t="str">
        <f t="shared" si="9"/>
        <v/>
      </c>
      <c r="I113" s="53" t="str">
        <f t="shared" si="9"/>
        <v/>
      </c>
      <c r="J113" s="53" t="str">
        <f t="shared" si="9"/>
        <v/>
      </c>
      <c r="K113" s="53" t="str">
        <f t="shared" si="9"/>
        <v/>
      </c>
      <c r="L113" s="53" t="str">
        <f t="shared" si="9"/>
        <v/>
      </c>
      <c r="M113" s="53" t="str">
        <f t="shared" si="9"/>
        <v/>
      </c>
      <c r="N113" s="53" t="str">
        <f t="shared" si="9"/>
        <v/>
      </c>
      <c r="O113" s="53" t="str">
        <f t="shared" si="9"/>
        <v/>
      </c>
      <c r="P113" s="53" t="str">
        <f t="shared" si="9"/>
        <v/>
      </c>
      <c r="Q113" s="53" t="str">
        <f t="shared" si="9"/>
        <v/>
      </c>
      <c r="R113" s="53" t="str">
        <f t="shared" si="9"/>
        <v/>
      </c>
      <c r="S113" s="53" t="str">
        <f t="shared" si="9"/>
        <v/>
      </c>
      <c r="T113" s="53" t="str">
        <f t="shared" si="9"/>
        <v/>
      </c>
      <c r="U113" s="53" t="str">
        <f t="shared" si="9"/>
        <v/>
      </c>
      <c r="V113" s="53" t="str">
        <f t="shared" si="9"/>
        <v/>
      </c>
      <c r="W113" s="53" t="str">
        <f t="shared" si="9"/>
        <v/>
      </c>
      <c r="X113" s="53" t="str">
        <f t="shared" si="9"/>
        <v/>
      </c>
      <c r="Y113" s="53" t="str">
        <f t="shared" si="9"/>
        <v/>
      </c>
      <c r="Z113" s="53" t="str">
        <f t="shared" si="9"/>
        <v/>
      </c>
      <c r="AA113" s="53" t="str">
        <f t="shared" si="9"/>
        <v/>
      </c>
      <c r="AB113" s="53" t="str">
        <f t="shared" si="9"/>
        <v/>
      </c>
      <c r="AC113" s="53" t="str">
        <f t="shared" si="9"/>
        <v/>
      </c>
      <c r="AD113" s="53" t="str">
        <f t="shared" si="9"/>
        <v/>
      </c>
      <c r="AE113" s="53" t="str">
        <f t="shared" si="9"/>
        <v/>
      </c>
      <c r="AF113" s="53" t="str">
        <f t="shared" si="9"/>
        <v/>
      </c>
      <c r="AG113" s="53" t="str">
        <f t="shared" si="9"/>
        <v/>
      </c>
      <c r="AH113" s="53" t="str">
        <f t="shared" si="9"/>
        <v/>
      </c>
      <c r="AI113" s="53" t="str">
        <f t="shared" si="9"/>
        <v/>
      </c>
      <c r="AJ113" s="53" t="str">
        <f t="shared" si="9"/>
        <v/>
      </c>
      <c r="AK113" s="53" t="str">
        <f t="shared" si="9"/>
        <v/>
      </c>
      <c r="AL113" s="53" t="str">
        <f t="shared" si="9"/>
        <v/>
      </c>
      <c r="AM113" s="53" t="str">
        <f t="shared" si="9"/>
        <v/>
      </c>
      <c r="AN113" s="53" t="str">
        <f t="shared" si="9"/>
        <v/>
      </c>
      <c r="AO113" s="53" t="str">
        <f t="shared" si="9"/>
        <v/>
      </c>
      <c r="AP113" s="53" t="str">
        <f t="shared" si="9"/>
        <v/>
      </c>
      <c r="AQ113" s="53" t="str">
        <f t="shared" si="9"/>
        <v/>
      </c>
      <c r="AR113" s="53" t="str">
        <f t="shared" si="9"/>
        <v/>
      </c>
      <c r="AS113" s="53" t="str">
        <f t="shared" si="9"/>
        <v/>
      </c>
      <c r="AT113" s="53" t="str">
        <f t="shared" si="9"/>
        <v/>
      </c>
      <c r="AU113" s="53" t="str">
        <f t="shared" si="9"/>
        <v/>
      </c>
      <c r="AV113" s="53" t="str">
        <f t="shared" si="9"/>
        <v/>
      </c>
      <c r="AW113" s="53" t="str">
        <f t="shared" si="9"/>
        <v/>
      </c>
      <c r="AX113" s="53" t="str">
        <f t="shared" si="9"/>
        <v/>
      </c>
      <c r="AY113" s="53" t="str">
        <f t="shared" si="9"/>
        <v/>
      </c>
      <c r="AZ113" s="53" t="str">
        <f t="shared" si="9"/>
        <v/>
      </c>
      <c r="BA113" s="53" t="str">
        <f t="shared" si="9"/>
        <v/>
      </c>
      <c r="BB113" s="53" t="str">
        <f t="shared" si="9"/>
        <v/>
      </c>
      <c r="BC113" s="53" t="str">
        <f t="shared" si="9"/>
        <v/>
      </c>
      <c r="BD113" s="53" t="str">
        <f t="shared" si="9"/>
        <v/>
      </c>
      <c r="BE113" s="53" t="str">
        <f t="shared" si="9"/>
        <v/>
      </c>
      <c r="BF113" s="53" t="str">
        <f t="shared" si="9"/>
        <v/>
      </c>
      <c r="BG113" s="53" t="str">
        <f t="shared" si="9"/>
        <v/>
      </c>
      <c r="BH113" s="53" t="str">
        <f t="shared" si="9"/>
        <v/>
      </c>
      <c r="BI113" s="53" t="str">
        <f t="shared" si="9"/>
        <v/>
      </c>
      <c r="BJ113" s="53" t="str">
        <f t="shared" si="9"/>
        <v/>
      </c>
      <c r="BK113" s="53" t="str">
        <f t="shared" si="9"/>
        <v/>
      </c>
      <c r="BL113" s="53" t="str">
        <f t="shared" si="9"/>
        <v/>
      </c>
      <c r="BM113" s="53" t="str">
        <f t="shared" si="9"/>
        <v/>
      </c>
      <c r="BN113" s="53" t="str">
        <f t="shared" si="9"/>
        <v/>
      </c>
      <c r="BO113" s="53" t="str">
        <f t="shared" ref="BO113:DZ113" si="10">IF(COUNT(BO5:BO39)&gt;1,IF(MAX(BO5:BO39)&gt;100*MIN(BO5:BO39),"Gross Outlier",""),"")</f>
        <v/>
      </c>
      <c r="BP113" s="53" t="str">
        <f t="shared" si="10"/>
        <v/>
      </c>
      <c r="BQ113" s="53" t="str">
        <f t="shared" si="10"/>
        <v/>
      </c>
      <c r="BR113" s="53" t="str">
        <f t="shared" si="10"/>
        <v/>
      </c>
      <c r="BS113" s="53" t="str">
        <f t="shared" si="10"/>
        <v/>
      </c>
      <c r="BT113" s="53" t="str">
        <f t="shared" si="10"/>
        <v/>
      </c>
      <c r="BU113" s="53" t="str">
        <f t="shared" si="10"/>
        <v/>
      </c>
      <c r="BV113" s="53" t="str">
        <f t="shared" si="10"/>
        <v/>
      </c>
      <c r="BW113" s="53" t="str">
        <f t="shared" si="10"/>
        <v/>
      </c>
      <c r="BX113" s="53" t="str">
        <f t="shared" si="10"/>
        <v/>
      </c>
      <c r="BY113" s="53" t="str">
        <f t="shared" si="10"/>
        <v/>
      </c>
      <c r="BZ113" s="53" t="str">
        <f t="shared" si="10"/>
        <v/>
      </c>
      <c r="CA113" s="53" t="str">
        <f t="shared" si="10"/>
        <v/>
      </c>
      <c r="CB113" s="53" t="str">
        <f t="shared" si="10"/>
        <v/>
      </c>
      <c r="CC113" s="53" t="str">
        <f t="shared" si="10"/>
        <v/>
      </c>
      <c r="CD113" s="53" t="str">
        <f t="shared" si="10"/>
        <v/>
      </c>
      <c r="CE113" s="53" t="str">
        <f t="shared" si="10"/>
        <v/>
      </c>
      <c r="CF113" s="53" t="str">
        <f t="shared" si="10"/>
        <v/>
      </c>
      <c r="CG113" s="53" t="str">
        <f t="shared" si="10"/>
        <v/>
      </c>
      <c r="CH113" s="53" t="str">
        <f t="shared" si="10"/>
        <v/>
      </c>
      <c r="CI113" s="53" t="str">
        <f t="shared" si="10"/>
        <v/>
      </c>
      <c r="CJ113" s="53" t="str">
        <f t="shared" si="10"/>
        <v/>
      </c>
      <c r="CK113" s="53" t="str">
        <f t="shared" si="10"/>
        <v/>
      </c>
      <c r="CL113" s="53" t="str">
        <f t="shared" si="10"/>
        <v/>
      </c>
      <c r="CM113" s="53" t="str">
        <f t="shared" si="10"/>
        <v/>
      </c>
      <c r="CN113" s="53" t="str">
        <f t="shared" si="10"/>
        <v/>
      </c>
      <c r="CO113" s="53" t="str">
        <f t="shared" si="10"/>
        <v/>
      </c>
      <c r="CP113" s="53" t="str">
        <f t="shared" si="10"/>
        <v/>
      </c>
      <c r="CQ113" s="53" t="str">
        <f t="shared" si="10"/>
        <v/>
      </c>
      <c r="CR113" s="53" t="str">
        <f t="shared" si="10"/>
        <v/>
      </c>
      <c r="CS113" s="53" t="str">
        <f t="shared" si="10"/>
        <v/>
      </c>
      <c r="CT113" s="53" t="str">
        <f t="shared" si="10"/>
        <v/>
      </c>
      <c r="CU113" s="53" t="str">
        <f t="shared" si="10"/>
        <v/>
      </c>
      <c r="CV113" s="53" t="str">
        <f t="shared" si="10"/>
        <v/>
      </c>
      <c r="CW113" s="53" t="str">
        <f t="shared" si="10"/>
        <v/>
      </c>
      <c r="CX113" s="53" t="str">
        <f t="shared" si="10"/>
        <v/>
      </c>
      <c r="CY113" s="53" t="str">
        <f t="shared" si="10"/>
        <v/>
      </c>
      <c r="CZ113" s="53" t="str">
        <f t="shared" si="10"/>
        <v/>
      </c>
      <c r="DA113" s="53" t="str">
        <f t="shared" si="10"/>
        <v/>
      </c>
      <c r="DB113" s="53" t="str">
        <f t="shared" si="10"/>
        <v/>
      </c>
      <c r="DC113" s="53" t="str">
        <f t="shared" si="10"/>
        <v/>
      </c>
      <c r="DD113" s="53" t="str">
        <f t="shared" si="10"/>
        <v/>
      </c>
      <c r="DE113" s="53" t="str">
        <f t="shared" si="10"/>
        <v/>
      </c>
      <c r="DF113" s="53" t="str">
        <f t="shared" si="10"/>
        <v/>
      </c>
      <c r="DG113" s="53" t="str">
        <f t="shared" si="10"/>
        <v/>
      </c>
      <c r="DH113" s="53" t="str">
        <f t="shared" si="10"/>
        <v/>
      </c>
      <c r="DI113" s="53" t="str">
        <f t="shared" si="10"/>
        <v/>
      </c>
      <c r="DJ113" s="53" t="str">
        <f t="shared" si="10"/>
        <v/>
      </c>
      <c r="DK113" s="53" t="str">
        <f t="shared" si="10"/>
        <v/>
      </c>
      <c r="DL113" s="53" t="str">
        <f t="shared" si="10"/>
        <v/>
      </c>
      <c r="DM113" s="53" t="str">
        <f t="shared" si="10"/>
        <v/>
      </c>
      <c r="DN113" s="53" t="str">
        <f t="shared" si="10"/>
        <v/>
      </c>
      <c r="DO113" s="53" t="str">
        <f t="shared" si="10"/>
        <v/>
      </c>
      <c r="DP113" s="53" t="str">
        <f t="shared" si="10"/>
        <v/>
      </c>
      <c r="DQ113" s="53" t="str">
        <f t="shared" si="10"/>
        <v/>
      </c>
      <c r="DR113" s="53" t="str">
        <f t="shared" si="10"/>
        <v/>
      </c>
      <c r="DS113" s="53" t="str">
        <f t="shared" si="10"/>
        <v/>
      </c>
      <c r="DT113" s="53" t="str">
        <f t="shared" si="10"/>
        <v/>
      </c>
      <c r="DU113" s="53" t="str">
        <f t="shared" si="10"/>
        <v/>
      </c>
      <c r="DV113" s="53" t="str">
        <f t="shared" si="10"/>
        <v/>
      </c>
      <c r="DW113" s="53" t="str">
        <f t="shared" si="10"/>
        <v/>
      </c>
      <c r="DX113" s="53" t="str">
        <f t="shared" si="10"/>
        <v/>
      </c>
      <c r="DY113" s="53" t="str">
        <f t="shared" si="10"/>
        <v/>
      </c>
      <c r="DZ113" s="53" t="str">
        <f t="shared" si="10"/>
        <v/>
      </c>
      <c r="EA113" s="53" t="str">
        <f t="shared" ref="EA113:GG113" si="11">IF(COUNT(EA5:EA39)&gt;1,IF(MAX(EA5:EA39)&gt;100*MIN(EA5:EA39),"Gross Outlier",""),"")</f>
        <v/>
      </c>
      <c r="EB113" s="53" t="str">
        <f t="shared" si="11"/>
        <v/>
      </c>
      <c r="EC113" s="53" t="str">
        <f t="shared" si="11"/>
        <v/>
      </c>
      <c r="ED113" s="53" t="str">
        <f t="shared" si="11"/>
        <v/>
      </c>
      <c r="EE113" s="53" t="str">
        <f t="shared" si="11"/>
        <v/>
      </c>
      <c r="EF113" s="53" t="str">
        <f t="shared" si="11"/>
        <v/>
      </c>
      <c r="EG113" s="53" t="str">
        <f t="shared" si="11"/>
        <v/>
      </c>
      <c r="EH113" s="53" t="str">
        <f t="shared" si="11"/>
        <v/>
      </c>
      <c r="EI113" s="53" t="str">
        <f t="shared" si="11"/>
        <v/>
      </c>
      <c r="EJ113" s="53" t="str">
        <f t="shared" si="11"/>
        <v/>
      </c>
      <c r="EK113" s="53" t="str">
        <f t="shared" si="11"/>
        <v/>
      </c>
      <c r="EL113" s="53" t="str">
        <f t="shared" si="11"/>
        <v/>
      </c>
      <c r="EM113" s="53" t="str">
        <f t="shared" si="11"/>
        <v/>
      </c>
      <c r="EN113" s="53" t="str">
        <f t="shared" si="11"/>
        <v/>
      </c>
      <c r="EO113" s="53" t="str">
        <f t="shared" si="11"/>
        <v/>
      </c>
      <c r="EP113" s="53" t="str">
        <f t="shared" si="11"/>
        <v/>
      </c>
      <c r="EQ113" s="53" t="str">
        <f t="shared" si="11"/>
        <v/>
      </c>
      <c r="ER113" s="53" t="str">
        <f t="shared" si="11"/>
        <v/>
      </c>
      <c r="ES113" s="53" t="str">
        <f t="shared" si="11"/>
        <v/>
      </c>
      <c r="ET113" s="53" t="str">
        <f t="shared" si="11"/>
        <v/>
      </c>
      <c r="EU113" s="53" t="str">
        <f t="shared" si="11"/>
        <v/>
      </c>
      <c r="EV113" s="53" t="str">
        <f t="shared" si="11"/>
        <v/>
      </c>
      <c r="EW113" s="53" t="str">
        <f t="shared" si="11"/>
        <v/>
      </c>
      <c r="EX113" s="53" t="str">
        <f t="shared" si="11"/>
        <v/>
      </c>
      <c r="EY113" s="53" t="str">
        <f t="shared" si="11"/>
        <v/>
      </c>
      <c r="EZ113" s="53" t="str">
        <f t="shared" si="11"/>
        <v/>
      </c>
      <c r="FA113" s="53" t="str">
        <f t="shared" si="11"/>
        <v/>
      </c>
      <c r="FB113" s="53" t="str">
        <f t="shared" si="11"/>
        <v/>
      </c>
      <c r="FC113" s="53" t="str">
        <f t="shared" si="11"/>
        <v/>
      </c>
      <c r="FD113" s="53" t="str">
        <f t="shared" si="11"/>
        <v/>
      </c>
      <c r="FE113" s="53" t="str">
        <f t="shared" si="11"/>
        <v/>
      </c>
      <c r="FF113" s="53" t="str">
        <f t="shared" si="11"/>
        <v/>
      </c>
      <c r="FG113" s="53" t="str">
        <f t="shared" si="11"/>
        <v/>
      </c>
      <c r="FH113" s="53" t="str">
        <f t="shared" si="11"/>
        <v/>
      </c>
      <c r="FI113" s="53" t="str">
        <f t="shared" si="11"/>
        <v/>
      </c>
      <c r="FJ113" s="53" t="str">
        <f t="shared" si="11"/>
        <v/>
      </c>
      <c r="FK113" s="53" t="str">
        <f t="shared" si="11"/>
        <v/>
      </c>
      <c r="FL113" s="53" t="str">
        <f t="shared" si="11"/>
        <v/>
      </c>
      <c r="FM113" s="53" t="str">
        <f t="shared" si="11"/>
        <v/>
      </c>
      <c r="FN113" s="53" t="str">
        <f t="shared" si="11"/>
        <v/>
      </c>
      <c r="FO113" s="53" t="str">
        <f t="shared" si="11"/>
        <v/>
      </c>
      <c r="FP113" s="53" t="str">
        <f t="shared" si="11"/>
        <v/>
      </c>
      <c r="FQ113" s="53" t="str">
        <f t="shared" si="11"/>
        <v/>
      </c>
      <c r="FR113" s="53" t="str">
        <f t="shared" si="11"/>
        <v/>
      </c>
      <c r="FS113" s="53" t="str">
        <f t="shared" si="11"/>
        <v/>
      </c>
      <c r="FT113" s="53" t="str">
        <f t="shared" si="11"/>
        <v/>
      </c>
      <c r="FU113" s="53" t="str">
        <f t="shared" si="11"/>
        <v/>
      </c>
      <c r="FV113" s="53" t="str">
        <f t="shared" si="11"/>
        <v/>
      </c>
      <c r="FW113" s="53" t="str">
        <f t="shared" si="11"/>
        <v/>
      </c>
      <c r="FX113" s="53" t="str">
        <f t="shared" si="11"/>
        <v/>
      </c>
      <c r="FY113" s="53" t="str">
        <f t="shared" si="11"/>
        <v/>
      </c>
      <c r="FZ113" s="53" t="str">
        <f t="shared" si="11"/>
        <v/>
      </c>
      <c r="GA113" s="53" t="str">
        <f t="shared" si="11"/>
        <v/>
      </c>
      <c r="GB113" s="53" t="str">
        <f t="shared" si="11"/>
        <v/>
      </c>
      <c r="GC113" s="53" t="str">
        <f t="shared" si="11"/>
        <v/>
      </c>
      <c r="GD113" s="53" t="str">
        <f t="shared" si="11"/>
        <v/>
      </c>
      <c r="GE113" s="53" t="str">
        <f t="shared" si="11"/>
        <v/>
      </c>
      <c r="GF113" s="53" t="str">
        <f t="shared" si="11"/>
        <v/>
      </c>
      <c r="GG113" s="53" t="str">
        <f t="shared" si="11"/>
        <v/>
      </c>
    </row>
    <row r="114" spans="1:189">
      <c r="A114" s="53" t="s">
        <v>67</v>
      </c>
      <c r="B114" s="53" t="str">
        <f>IF(B5="","",IF(B$5&lt;$A108-(3*$A$110),"Far Outlier Low",""))</f>
        <v/>
      </c>
      <c r="C114" s="53" t="str">
        <f t="shared" ref="C114:BN114" si="12">IF(C5="","",IF(C$5&lt;$A108-(3*$A$110),"Far Outlier Low",""))</f>
        <v/>
      </c>
      <c r="D114" s="53" t="str">
        <f t="shared" si="12"/>
        <v/>
      </c>
      <c r="E114" s="53" t="str">
        <f t="shared" si="12"/>
        <v/>
      </c>
      <c r="F114" s="53" t="str">
        <f t="shared" si="12"/>
        <v/>
      </c>
      <c r="G114" s="53" t="str">
        <f t="shared" si="12"/>
        <v/>
      </c>
      <c r="H114" s="53" t="str">
        <f t="shared" si="12"/>
        <v/>
      </c>
      <c r="I114" s="53" t="str">
        <f t="shared" si="12"/>
        <v/>
      </c>
      <c r="J114" s="53" t="str">
        <f t="shared" si="12"/>
        <v/>
      </c>
      <c r="K114" s="53" t="str">
        <f t="shared" si="12"/>
        <v/>
      </c>
      <c r="L114" s="53" t="str">
        <f t="shared" si="12"/>
        <v/>
      </c>
      <c r="M114" s="53" t="str">
        <f t="shared" si="12"/>
        <v/>
      </c>
      <c r="N114" s="53" t="str">
        <f t="shared" si="12"/>
        <v/>
      </c>
      <c r="O114" s="53" t="str">
        <f t="shared" si="12"/>
        <v/>
      </c>
      <c r="P114" s="53" t="str">
        <f t="shared" si="12"/>
        <v/>
      </c>
      <c r="Q114" s="53" t="str">
        <f t="shared" si="12"/>
        <v/>
      </c>
      <c r="R114" s="53" t="str">
        <f t="shared" si="12"/>
        <v/>
      </c>
      <c r="S114" s="53" t="str">
        <f t="shared" si="12"/>
        <v/>
      </c>
      <c r="T114" s="53" t="str">
        <f t="shared" si="12"/>
        <v/>
      </c>
      <c r="U114" s="53" t="str">
        <f t="shared" si="12"/>
        <v/>
      </c>
      <c r="V114" s="53" t="str">
        <f t="shared" si="12"/>
        <v/>
      </c>
      <c r="W114" s="53" t="str">
        <f t="shared" si="12"/>
        <v/>
      </c>
      <c r="X114" s="53" t="str">
        <f t="shared" si="12"/>
        <v/>
      </c>
      <c r="Y114" s="53" t="str">
        <f t="shared" si="12"/>
        <v/>
      </c>
      <c r="Z114" s="53" t="str">
        <f t="shared" si="12"/>
        <v/>
      </c>
      <c r="AA114" s="53" t="str">
        <f t="shared" si="12"/>
        <v/>
      </c>
      <c r="AB114" s="53" t="str">
        <f t="shared" si="12"/>
        <v/>
      </c>
      <c r="AC114" s="53" t="str">
        <f t="shared" si="12"/>
        <v/>
      </c>
      <c r="AD114" s="53" t="str">
        <f t="shared" si="12"/>
        <v/>
      </c>
      <c r="AE114" s="53" t="str">
        <f t="shared" si="12"/>
        <v/>
      </c>
      <c r="AF114" s="53" t="str">
        <f t="shared" si="12"/>
        <v/>
      </c>
      <c r="AG114" s="53" t="str">
        <f t="shared" si="12"/>
        <v/>
      </c>
      <c r="AH114" s="53" t="str">
        <f t="shared" si="12"/>
        <v/>
      </c>
      <c r="AI114" s="53" t="str">
        <f t="shared" si="12"/>
        <v/>
      </c>
      <c r="AJ114" s="53" t="str">
        <f t="shared" si="12"/>
        <v/>
      </c>
      <c r="AK114" s="53" t="str">
        <f t="shared" si="12"/>
        <v/>
      </c>
      <c r="AL114" s="53" t="str">
        <f t="shared" si="12"/>
        <v/>
      </c>
      <c r="AM114" s="53" t="str">
        <f t="shared" si="12"/>
        <v/>
      </c>
      <c r="AN114" s="53" t="str">
        <f t="shared" si="12"/>
        <v/>
      </c>
      <c r="AO114" s="53" t="str">
        <f t="shared" si="12"/>
        <v/>
      </c>
      <c r="AP114" s="53" t="str">
        <f t="shared" si="12"/>
        <v/>
      </c>
      <c r="AQ114" s="53" t="str">
        <f t="shared" si="12"/>
        <v/>
      </c>
      <c r="AR114" s="53" t="str">
        <f t="shared" si="12"/>
        <v/>
      </c>
      <c r="AS114" s="53" t="str">
        <f t="shared" si="12"/>
        <v/>
      </c>
      <c r="AT114" s="53" t="str">
        <f t="shared" si="12"/>
        <v/>
      </c>
      <c r="AU114" s="53" t="str">
        <f t="shared" si="12"/>
        <v/>
      </c>
      <c r="AV114" s="53" t="str">
        <f t="shared" si="12"/>
        <v/>
      </c>
      <c r="AW114" s="53" t="str">
        <f t="shared" si="12"/>
        <v/>
      </c>
      <c r="AX114" s="53" t="str">
        <f t="shared" si="12"/>
        <v/>
      </c>
      <c r="AY114" s="53" t="str">
        <f t="shared" si="12"/>
        <v/>
      </c>
      <c r="AZ114" s="53" t="str">
        <f t="shared" si="12"/>
        <v/>
      </c>
      <c r="BA114" s="53" t="str">
        <f t="shared" si="12"/>
        <v/>
      </c>
      <c r="BB114" s="53" t="str">
        <f t="shared" si="12"/>
        <v/>
      </c>
      <c r="BC114" s="53" t="str">
        <f t="shared" si="12"/>
        <v/>
      </c>
      <c r="BD114" s="53" t="str">
        <f t="shared" si="12"/>
        <v/>
      </c>
      <c r="BE114" s="53" t="str">
        <f t="shared" si="12"/>
        <v/>
      </c>
      <c r="BF114" s="53" t="str">
        <f t="shared" si="12"/>
        <v/>
      </c>
      <c r="BG114" s="53" t="str">
        <f t="shared" si="12"/>
        <v/>
      </c>
      <c r="BH114" s="53" t="str">
        <f t="shared" si="12"/>
        <v/>
      </c>
      <c r="BI114" s="53" t="str">
        <f t="shared" si="12"/>
        <v/>
      </c>
      <c r="BJ114" s="53" t="str">
        <f t="shared" si="12"/>
        <v/>
      </c>
      <c r="BK114" s="53" t="str">
        <f t="shared" si="12"/>
        <v/>
      </c>
      <c r="BL114" s="53" t="str">
        <f t="shared" si="12"/>
        <v/>
      </c>
      <c r="BM114" s="53" t="str">
        <f t="shared" si="12"/>
        <v/>
      </c>
      <c r="BN114" s="53" t="str">
        <f t="shared" si="12"/>
        <v/>
      </c>
      <c r="BO114" s="53" t="str">
        <f t="shared" ref="BO114:DZ114" si="13">IF(BO5="","",IF(BO$5&lt;$A108-(3*$A$110),"Far Outlier Low",""))</f>
        <v/>
      </c>
      <c r="BP114" s="53" t="str">
        <f t="shared" si="13"/>
        <v/>
      </c>
      <c r="BQ114" s="53" t="str">
        <f t="shared" si="13"/>
        <v/>
      </c>
      <c r="BR114" s="53" t="str">
        <f t="shared" si="13"/>
        <v/>
      </c>
      <c r="BS114" s="53" t="str">
        <f t="shared" si="13"/>
        <v/>
      </c>
      <c r="BT114" s="53" t="str">
        <f t="shared" si="13"/>
        <v/>
      </c>
      <c r="BU114" s="53" t="str">
        <f t="shared" si="13"/>
        <v/>
      </c>
      <c r="BV114" s="53" t="str">
        <f t="shared" si="13"/>
        <v/>
      </c>
      <c r="BW114" s="53" t="str">
        <f t="shared" si="13"/>
        <v/>
      </c>
      <c r="BX114" s="53" t="str">
        <f t="shared" si="13"/>
        <v/>
      </c>
      <c r="BY114" s="53" t="str">
        <f t="shared" si="13"/>
        <v/>
      </c>
      <c r="BZ114" s="53" t="str">
        <f t="shared" si="13"/>
        <v/>
      </c>
      <c r="CA114" s="53" t="str">
        <f t="shared" si="13"/>
        <v/>
      </c>
      <c r="CB114" s="53" t="str">
        <f t="shared" si="13"/>
        <v/>
      </c>
      <c r="CC114" s="53" t="str">
        <f t="shared" si="13"/>
        <v/>
      </c>
      <c r="CD114" s="53" t="str">
        <f t="shared" si="13"/>
        <v/>
      </c>
      <c r="CE114" s="53" t="str">
        <f t="shared" si="13"/>
        <v/>
      </c>
      <c r="CF114" s="53" t="str">
        <f t="shared" si="13"/>
        <v/>
      </c>
      <c r="CG114" s="53" t="str">
        <f t="shared" si="13"/>
        <v/>
      </c>
      <c r="CH114" s="53" t="str">
        <f t="shared" si="13"/>
        <v/>
      </c>
      <c r="CI114" s="53" t="str">
        <f t="shared" si="13"/>
        <v/>
      </c>
      <c r="CJ114" s="53" t="str">
        <f t="shared" si="13"/>
        <v/>
      </c>
      <c r="CK114" s="53" t="str">
        <f t="shared" si="13"/>
        <v/>
      </c>
      <c r="CL114" s="53" t="str">
        <f t="shared" si="13"/>
        <v/>
      </c>
      <c r="CM114" s="53" t="str">
        <f t="shared" si="13"/>
        <v/>
      </c>
      <c r="CN114" s="53" t="str">
        <f t="shared" si="13"/>
        <v/>
      </c>
      <c r="CO114" s="53" t="str">
        <f t="shared" si="13"/>
        <v/>
      </c>
      <c r="CP114" s="53" t="str">
        <f t="shared" si="13"/>
        <v/>
      </c>
      <c r="CQ114" s="53" t="str">
        <f t="shared" si="13"/>
        <v/>
      </c>
      <c r="CR114" s="53" t="str">
        <f t="shared" si="13"/>
        <v/>
      </c>
      <c r="CS114" s="53" t="str">
        <f t="shared" si="13"/>
        <v/>
      </c>
      <c r="CT114" s="53" t="str">
        <f t="shared" si="13"/>
        <v/>
      </c>
      <c r="CU114" s="53" t="str">
        <f t="shared" si="13"/>
        <v/>
      </c>
      <c r="CV114" s="53" t="str">
        <f t="shared" si="13"/>
        <v/>
      </c>
      <c r="CW114" s="53" t="str">
        <f t="shared" si="13"/>
        <v/>
      </c>
      <c r="CX114" s="53" t="str">
        <f t="shared" si="13"/>
        <v/>
      </c>
      <c r="CY114" s="53" t="str">
        <f t="shared" si="13"/>
        <v/>
      </c>
      <c r="CZ114" s="53" t="str">
        <f t="shared" si="13"/>
        <v/>
      </c>
      <c r="DA114" s="53" t="str">
        <f t="shared" si="13"/>
        <v/>
      </c>
      <c r="DB114" s="53" t="str">
        <f t="shared" si="13"/>
        <v/>
      </c>
      <c r="DC114" s="53" t="str">
        <f t="shared" si="13"/>
        <v/>
      </c>
      <c r="DD114" s="53" t="str">
        <f t="shared" si="13"/>
        <v/>
      </c>
      <c r="DE114" s="53" t="str">
        <f t="shared" si="13"/>
        <v/>
      </c>
      <c r="DF114" s="53" t="str">
        <f t="shared" si="13"/>
        <v/>
      </c>
      <c r="DG114" s="53" t="str">
        <f t="shared" si="13"/>
        <v/>
      </c>
      <c r="DH114" s="53" t="str">
        <f t="shared" si="13"/>
        <v/>
      </c>
      <c r="DI114" s="53" t="str">
        <f t="shared" si="13"/>
        <v/>
      </c>
      <c r="DJ114" s="53" t="str">
        <f t="shared" si="13"/>
        <v/>
      </c>
      <c r="DK114" s="53" t="str">
        <f t="shared" si="13"/>
        <v/>
      </c>
      <c r="DL114" s="53" t="str">
        <f t="shared" si="13"/>
        <v/>
      </c>
      <c r="DM114" s="53" t="str">
        <f t="shared" si="13"/>
        <v/>
      </c>
      <c r="DN114" s="53" t="str">
        <f t="shared" si="13"/>
        <v/>
      </c>
      <c r="DO114" s="53" t="str">
        <f t="shared" si="13"/>
        <v/>
      </c>
      <c r="DP114" s="53" t="str">
        <f t="shared" si="13"/>
        <v/>
      </c>
      <c r="DQ114" s="53" t="str">
        <f t="shared" si="13"/>
        <v/>
      </c>
      <c r="DR114" s="53" t="str">
        <f t="shared" si="13"/>
        <v/>
      </c>
      <c r="DS114" s="53" t="str">
        <f t="shared" si="13"/>
        <v/>
      </c>
      <c r="DT114" s="53" t="str">
        <f t="shared" si="13"/>
        <v/>
      </c>
      <c r="DU114" s="53" t="str">
        <f t="shared" si="13"/>
        <v/>
      </c>
      <c r="DV114" s="53" t="str">
        <f t="shared" si="13"/>
        <v/>
      </c>
      <c r="DW114" s="53" t="str">
        <f t="shared" si="13"/>
        <v/>
      </c>
      <c r="DX114" s="53" t="str">
        <f t="shared" si="13"/>
        <v/>
      </c>
      <c r="DY114" s="53" t="str">
        <f t="shared" si="13"/>
        <v/>
      </c>
      <c r="DZ114" s="53" t="str">
        <f t="shared" si="13"/>
        <v/>
      </c>
      <c r="EA114" s="53" t="str">
        <f t="shared" ref="EA114:GG114" si="14">IF(EA5="","",IF(EA$5&lt;$A108-(3*$A$110),"Far Outlier Low",""))</f>
        <v/>
      </c>
      <c r="EB114" s="53" t="str">
        <f t="shared" si="14"/>
        <v/>
      </c>
      <c r="EC114" s="53" t="str">
        <f t="shared" si="14"/>
        <v/>
      </c>
      <c r="ED114" s="53" t="str">
        <f t="shared" si="14"/>
        <v/>
      </c>
      <c r="EE114" s="53" t="str">
        <f t="shared" si="14"/>
        <v/>
      </c>
      <c r="EF114" s="53" t="str">
        <f t="shared" si="14"/>
        <v/>
      </c>
      <c r="EG114" s="53" t="str">
        <f t="shared" si="14"/>
        <v/>
      </c>
      <c r="EH114" s="53" t="str">
        <f t="shared" si="14"/>
        <v/>
      </c>
      <c r="EI114" s="53" t="str">
        <f t="shared" si="14"/>
        <v/>
      </c>
      <c r="EJ114" s="53" t="str">
        <f t="shared" si="14"/>
        <v/>
      </c>
      <c r="EK114" s="53" t="str">
        <f t="shared" si="14"/>
        <v/>
      </c>
      <c r="EL114" s="53" t="str">
        <f t="shared" si="14"/>
        <v/>
      </c>
      <c r="EM114" s="53" t="str">
        <f t="shared" si="14"/>
        <v/>
      </c>
      <c r="EN114" s="53" t="str">
        <f t="shared" si="14"/>
        <v/>
      </c>
      <c r="EO114" s="53" t="str">
        <f t="shared" si="14"/>
        <v/>
      </c>
      <c r="EP114" s="53" t="str">
        <f t="shared" si="14"/>
        <v/>
      </c>
      <c r="EQ114" s="53" t="str">
        <f t="shared" si="14"/>
        <v/>
      </c>
      <c r="ER114" s="53" t="str">
        <f t="shared" si="14"/>
        <v/>
      </c>
      <c r="ES114" s="53" t="str">
        <f t="shared" si="14"/>
        <v/>
      </c>
      <c r="ET114" s="53" t="str">
        <f t="shared" si="14"/>
        <v/>
      </c>
      <c r="EU114" s="53" t="str">
        <f t="shared" si="14"/>
        <v/>
      </c>
      <c r="EV114" s="53" t="str">
        <f t="shared" si="14"/>
        <v/>
      </c>
      <c r="EW114" s="53" t="str">
        <f t="shared" si="14"/>
        <v/>
      </c>
      <c r="EX114" s="53" t="str">
        <f t="shared" si="14"/>
        <v/>
      </c>
      <c r="EY114" s="53" t="str">
        <f t="shared" si="14"/>
        <v/>
      </c>
      <c r="EZ114" s="53" t="str">
        <f t="shared" si="14"/>
        <v/>
      </c>
      <c r="FA114" s="53" t="str">
        <f t="shared" si="14"/>
        <v/>
      </c>
      <c r="FB114" s="53" t="str">
        <f t="shared" si="14"/>
        <v/>
      </c>
      <c r="FC114" s="53" t="str">
        <f t="shared" si="14"/>
        <v/>
      </c>
      <c r="FD114" s="53" t="str">
        <f t="shared" si="14"/>
        <v/>
      </c>
      <c r="FE114" s="53" t="str">
        <f t="shared" si="14"/>
        <v/>
      </c>
      <c r="FF114" s="53" t="str">
        <f t="shared" si="14"/>
        <v/>
      </c>
      <c r="FG114" s="53" t="str">
        <f t="shared" si="14"/>
        <v/>
      </c>
      <c r="FH114" s="53" t="str">
        <f t="shared" si="14"/>
        <v/>
      </c>
      <c r="FI114" s="53" t="str">
        <f t="shared" si="14"/>
        <v/>
      </c>
      <c r="FJ114" s="53" t="str">
        <f t="shared" si="14"/>
        <v/>
      </c>
      <c r="FK114" s="53" t="str">
        <f t="shared" si="14"/>
        <v/>
      </c>
      <c r="FL114" s="53" t="str">
        <f t="shared" si="14"/>
        <v/>
      </c>
      <c r="FM114" s="53" t="str">
        <f t="shared" si="14"/>
        <v/>
      </c>
      <c r="FN114" s="53" t="str">
        <f t="shared" si="14"/>
        <v/>
      </c>
      <c r="FO114" s="53" t="str">
        <f t="shared" si="14"/>
        <v/>
      </c>
      <c r="FP114" s="53" t="str">
        <f t="shared" si="14"/>
        <v/>
      </c>
      <c r="FQ114" s="53" t="str">
        <f t="shared" si="14"/>
        <v/>
      </c>
      <c r="FR114" s="53" t="str">
        <f t="shared" si="14"/>
        <v/>
      </c>
      <c r="FS114" s="53" t="str">
        <f t="shared" si="14"/>
        <v/>
      </c>
      <c r="FT114" s="53" t="str">
        <f t="shared" si="14"/>
        <v/>
      </c>
      <c r="FU114" s="53" t="str">
        <f t="shared" si="14"/>
        <v/>
      </c>
      <c r="FV114" s="53" t="str">
        <f t="shared" si="14"/>
        <v/>
      </c>
      <c r="FW114" s="53" t="str">
        <f t="shared" si="14"/>
        <v/>
      </c>
      <c r="FX114" s="53" t="str">
        <f t="shared" si="14"/>
        <v/>
      </c>
      <c r="FY114" s="53" t="str">
        <f t="shared" si="14"/>
        <v/>
      </c>
      <c r="FZ114" s="53" t="str">
        <f t="shared" si="14"/>
        <v/>
      </c>
      <c r="GA114" s="53" t="str">
        <f t="shared" si="14"/>
        <v/>
      </c>
      <c r="GB114" s="53" t="str">
        <f t="shared" si="14"/>
        <v/>
      </c>
      <c r="GC114" s="53" t="str">
        <f t="shared" si="14"/>
        <v/>
      </c>
      <c r="GD114" s="53" t="str">
        <f t="shared" si="14"/>
        <v/>
      </c>
      <c r="GE114" s="53" t="str">
        <f t="shared" si="14"/>
        <v/>
      </c>
      <c r="GF114" s="53" t="str">
        <f t="shared" si="14"/>
        <v/>
      </c>
      <c r="GG114" s="53" t="str">
        <f t="shared" si="14"/>
        <v/>
      </c>
    </row>
    <row r="115" spans="1:189">
      <c r="A115" s="53" t="s">
        <v>68</v>
      </c>
      <c r="B115" s="53" t="str">
        <f>IF(B5="","",IF(B$5&gt;$A109+(3*$A$110),"Far Outlier High",""))</f>
        <v/>
      </c>
      <c r="C115" s="53" t="str">
        <f t="shared" ref="C115:BN115" si="15">IF(C5="","",IF(C$5&gt;$A109+(3*$A$110),"Far Outlier High",""))</f>
        <v/>
      </c>
      <c r="D115" s="53" t="str">
        <f t="shared" si="15"/>
        <v/>
      </c>
      <c r="E115" s="53" t="str">
        <f t="shared" si="15"/>
        <v/>
      </c>
      <c r="F115" s="53" t="str">
        <f t="shared" si="15"/>
        <v/>
      </c>
      <c r="G115" s="53" t="str">
        <f t="shared" si="15"/>
        <v/>
      </c>
      <c r="H115" s="53" t="str">
        <f t="shared" si="15"/>
        <v/>
      </c>
      <c r="I115" s="53" t="str">
        <f t="shared" si="15"/>
        <v/>
      </c>
      <c r="J115" s="53" t="str">
        <f t="shared" si="15"/>
        <v/>
      </c>
      <c r="K115" s="53" t="str">
        <f t="shared" si="15"/>
        <v/>
      </c>
      <c r="L115" s="53" t="str">
        <f t="shared" si="15"/>
        <v/>
      </c>
      <c r="M115" s="53" t="str">
        <f t="shared" si="15"/>
        <v/>
      </c>
      <c r="N115" s="53" t="str">
        <f t="shared" si="15"/>
        <v/>
      </c>
      <c r="O115" s="53" t="str">
        <f t="shared" si="15"/>
        <v/>
      </c>
      <c r="P115" s="53" t="str">
        <f t="shared" si="15"/>
        <v/>
      </c>
      <c r="Q115" s="53" t="str">
        <f t="shared" si="15"/>
        <v/>
      </c>
      <c r="R115" s="53" t="str">
        <f t="shared" si="15"/>
        <v/>
      </c>
      <c r="S115" s="53" t="str">
        <f t="shared" si="15"/>
        <v/>
      </c>
      <c r="T115" s="53" t="str">
        <f t="shared" si="15"/>
        <v/>
      </c>
      <c r="U115" s="53" t="str">
        <f t="shared" si="15"/>
        <v/>
      </c>
      <c r="V115" s="53" t="str">
        <f t="shared" si="15"/>
        <v/>
      </c>
      <c r="W115" s="53" t="str">
        <f t="shared" si="15"/>
        <v/>
      </c>
      <c r="X115" s="53" t="str">
        <f t="shared" si="15"/>
        <v/>
      </c>
      <c r="Y115" s="53" t="str">
        <f t="shared" si="15"/>
        <v/>
      </c>
      <c r="Z115" s="53" t="str">
        <f t="shared" si="15"/>
        <v/>
      </c>
      <c r="AA115" s="53" t="str">
        <f t="shared" si="15"/>
        <v/>
      </c>
      <c r="AB115" s="53" t="str">
        <f t="shared" si="15"/>
        <v/>
      </c>
      <c r="AC115" s="53" t="str">
        <f t="shared" si="15"/>
        <v/>
      </c>
      <c r="AD115" s="53" t="str">
        <f t="shared" si="15"/>
        <v/>
      </c>
      <c r="AE115" s="53" t="str">
        <f t="shared" si="15"/>
        <v/>
      </c>
      <c r="AF115" s="53" t="str">
        <f t="shared" si="15"/>
        <v/>
      </c>
      <c r="AG115" s="53" t="str">
        <f t="shared" si="15"/>
        <v/>
      </c>
      <c r="AH115" s="53" t="str">
        <f t="shared" si="15"/>
        <v/>
      </c>
      <c r="AI115" s="53" t="str">
        <f t="shared" si="15"/>
        <v/>
      </c>
      <c r="AJ115" s="53" t="str">
        <f t="shared" si="15"/>
        <v/>
      </c>
      <c r="AK115" s="53" t="str">
        <f t="shared" si="15"/>
        <v/>
      </c>
      <c r="AL115" s="53" t="str">
        <f t="shared" si="15"/>
        <v/>
      </c>
      <c r="AM115" s="53" t="str">
        <f t="shared" si="15"/>
        <v/>
      </c>
      <c r="AN115" s="53" t="str">
        <f t="shared" si="15"/>
        <v/>
      </c>
      <c r="AO115" s="53" t="str">
        <f t="shared" si="15"/>
        <v/>
      </c>
      <c r="AP115" s="53" t="str">
        <f t="shared" si="15"/>
        <v/>
      </c>
      <c r="AQ115" s="53" t="str">
        <f t="shared" si="15"/>
        <v/>
      </c>
      <c r="AR115" s="53" t="str">
        <f t="shared" si="15"/>
        <v/>
      </c>
      <c r="AS115" s="53" t="str">
        <f t="shared" si="15"/>
        <v/>
      </c>
      <c r="AT115" s="53" t="str">
        <f t="shared" si="15"/>
        <v/>
      </c>
      <c r="AU115" s="53" t="str">
        <f t="shared" si="15"/>
        <v/>
      </c>
      <c r="AV115" s="53" t="str">
        <f t="shared" si="15"/>
        <v/>
      </c>
      <c r="AW115" s="53" t="str">
        <f t="shared" si="15"/>
        <v/>
      </c>
      <c r="AX115" s="53" t="str">
        <f t="shared" si="15"/>
        <v/>
      </c>
      <c r="AY115" s="53" t="str">
        <f t="shared" si="15"/>
        <v/>
      </c>
      <c r="AZ115" s="53" t="str">
        <f t="shared" si="15"/>
        <v/>
      </c>
      <c r="BA115" s="53" t="str">
        <f t="shared" si="15"/>
        <v/>
      </c>
      <c r="BB115" s="53" t="str">
        <f t="shared" si="15"/>
        <v/>
      </c>
      <c r="BC115" s="53" t="str">
        <f t="shared" si="15"/>
        <v/>
      </c>
      <c r="BD115" s="53" t="str">
        <f t="shared" si="15"/>
        <v/>
      </c>
      <c r="BE115" s="53" t="str">
        <f t="shared" si="15"/>
        <v/>
      </c>
      <c r="BF115" s="53" t="str">
        <f t="shared" si="15"/>
        <v/>
      </c>
      <c r="BG115" s="53" t="str">
        <f t="shared" si="15"/>
        <v/>
      </c>
      <c r="BH115" s="53" t="str">
        <f t="shared" si="15"/>
        <v/>
      </c>
      <c r="BI115" s="53" t="str">
        <f t="shared" si="15"/>
        <v/>
      </c>
      <c r="BJ115" s="53" t="str">
        <f t="shared" si="15"/>
        <v/>
      </c>
      <c r="BK115" s="53" t="str">
        <f t="shared" si="15"/>
        <v/>
      </c>
      <c r="BL115" s="53" t="str">
        <f t="shared" si="15"/>
        <v/>
      </c>
      <c r="BM115" s="53" t="str">
        <f t="shared" si="15"/>
        <v/>
      </c>
      <c r="BN115" s="53" t="str">
        <f t="shared" si="15"/>
        <v/>
      </c>
      <c r="BO115" s="53" t="str">
        <f t="shared" ref="BO115:DZ115" si="16">IF(BO5="","",IF(BO$5&gt;$A109+(3*$A$110),"Far Outlier High",""))</f>
        <v/>
      </c>
      <c r="BP115" s="53" t="str">
        <f t="shared" si="16"/>
        <v/>
      </c>
      <c r="BQ115" s="53" t="str">
        <f t="shared" si="16"/>
        <v/>
      </c>
      <c r="BR115" s="53" t="str">
        <f t="shared" si="16"/>
        <v/>
      </c>
      <c r="BS115" s="53" t="str">
        <f t="shared" si="16"/>
        <v/>
      </c>
      <c r="BT115" s="53" t="str">
        <f t="shared" si="16"/>
        <v/>
      </c>
      <c r="BU115" s="53" t="str">
        <f t="shared" si="16"/>
        <v/>
      </c>
      <c r="BV115" s="53" t="str">
        <f t="shared" si="16"/>
        <v/>
      </c>
      <c r="BW115" s="53" t="str">
        <f t="shared" si="16"/>
        <v/>
      </c>
      <c r="BX115" s="53" t="str">
        <f t="shared" si="16"/>
        <v/>
      </c>
      <c r="BY115" s="53" t="str">
        <f t="shared" si="16"/>
        <v/>
      </c>
      <c r="BZ115" s="53" t="str">
        <f t="shared" si="16"/>
        <v/>
      </c>
      <c r="CA115" s="53" t="str">
        <f t="shared" si="16"/>
        <v/>
      </c>
      <c r="CB115" s="53" t="str">
        <f t="shared" si="16"/>
        <v/>
      </c>
      <c r="CC115" s="53" t="str">
        <f t="shared" si="16"/>
        <v/>
      </c>
      <c r="CD115" s="53" t="str">
        <f t="shared" si="16"/>
        <v/>
      </c>
      <c r="CE115" s="53" t="str">
        <f t="shared" si="16"/>
        <v/>
      </c>
      <c r="CF115" s="53" t="str">
        <f t="shared" si="16"/>
        <v/>
      </c>
      <c r="CG115" s="53" t="str">
        <f t="shared" si="16"/>
        <v/>
      </c>
      <c r="CH115" s="53" t="str">
        <f t="shared" si="16"/>
        <v/>
      </c>
      <c r="CI115" s="53" t="str">
        <f t="shared" si="16"/>
        <v/>
      </c>
      <c r="CJ115" s="53" t="str">
        <f t="shared" si="16"/>
        <v/>
      </c>
      <c r="CK115" s="53" t="str">
        <f t="shared" si="16"/>
        <v/>
      </c>
      <c r="CL115" s="53" t="str">
        <f t="shared" si="16"/>
        <v/>
      </c>
      <c r="CM115" s="53" t="str">
        <f t="shared" si="16"/>
        <v/>
      </c>
      <c r="CN115" s="53" t="str">
        <f t="shared" si="16"/>
        <v/>
      </c>
      <c r="CO115" s="53" t="str">
        <f t="shared" si="16"/>
        <v/>
      </c>
      <c r="CP115" s="53" t="str">
        <f t="shared" si="16"/>
        <v/>
      </c>
      <c r="CQ115" s="53" t="str">
        <f t="shared" si="16"/>
        <v/>
      </c>
      <c r="CR115" s="53" t="str">
        <f t="shared" si="16"/>
        <v/>
      </c>
      <c r="CS115" s="53" t="str">
        <f t="shared" si="16"/>
        <v/>
      </c>
      <c r="CT115" s="53" t="str">
        <f t="shared" si="16"/>
        <v/>
      </c>
      <c r="CU115" s="53" t="str">
        <f t="shared" si="16"/>
        <v/>
      </c>
      <c r="CV115" s="53" t="str">
        <f t="shared" si="16"/>
        <v/>
      </c>
      <c r="CW115" s="53" t="str">
        <f t="shared" si="16"/>
        <v/>
      </c>
      <c r="CX115" s="53" t="str">
        <f t="shared" si="16"/>
        <v/>
      </c>
      <c r="CY115" s="53" t="str">
        <f t="shared" si="16"/>
        <v/>
      </c>
      <c r="CZ115" s="53" t="str">
        <f t="shared" si="16"/>
        <v/>
      </c>
      <c r="DA115" s="53" t="str">
        <f t="shared" si="16"/>
        <v/>
      </c>
      <c r="DB115" s="53" t="str">
        <f t="shared" si="16"/>
        <v/>
      </c>
      <c r="DC115" s="53" t="str">
        <f t="shared" si="16"/>
        <v/>
      </c>
      <c r="DD115" s="53" t="str">
        <f t="shared" si="16"/>
        <v/>
      </c>
      <c r="DE115" s="53" t="str">
        <f t="shared" si="16"/>
        <v/>
      </c>
      <c r="DF115" s="53" t="str">
        <f t="shared" si="16"/>
        <v/>
      </c>
      <c r="DG115" s="53" t="str">
        <f t="shared" si="16"/>
        <v/>
      </c>
      <c r="DH115" s="53" t="str">
        <f t="shared" si="16"/>
        <v/>
      </c>
      <c r="DI115" s="53" t="str">
        <f t="shared" si="16"/>
        <v/>
      </c>
      <c r="DJ115" s="53" t="str">
        <f t="shared" si="16"/>
        <v/>
      </c>
      <c r="DK115" s="53" t="str">
        <f t="shared" si="16"/>
        <v/>
      </c>
      <c r="DL115" s="53" t="str">
        <f t="shared" si="16"/>
        <v/>
      </c>
      <c r="DM115" s="53" t="str">
        <f t="shared" si="16"/>
        <v/>
      </c>
      <c r="DN115" s="53" t="str">
        <f t="shared" si="16"/>
        <v/>
      </c>
      <c r="DO115" s="53" t="str">
        <f t="shared" si="16"/>
        <v/>
      </c>
      <c r="DP115" s="53" t="str">
        <f t="shared" si="16"/>
        <v/>
      </c>
      <c r="DQ115" s="53" t="str">
        <f t="shared" si="16"/>
        <v/>
      </c>
      <c r="DR115" s="53" t="str">
        <f t="shared" si="16"/>
        <v/>
      </c>
      <c r="DS115" s="53" t="str">
        <f t="shared" si="16"/>
        <v/>
      </c>
      <c r="DT115" s="53" t="str">
        <f t="shared" si="16"/>
        <v/>
      </c>
      <c r="DU115" s="53" t="str">
        <f t="shared" si="16"/>
        <v/>
      </c>
      <c r="DV115" s="53" t="str">
        <f t="shared" si="16"/>
        <v/>
      </c>
      <c r="DW115" s="53" t="str">
        <f t="shared" si="16"/>
        <v/>
      </c>
      <c r="DX115" s="53" t="str">
        <f t="shared" si="16"/>
        <v/>
      </c>
      <c r="DY115" s="53" t="str">
        <f t="shared" si="16"/>
        <v/>
      </c>
      <c r="DZ115" s="53" t="str">
        <f t="shared" si="16"/>
        <v/>
      </c>
      <c r="EA115" s="53" t="str">
        <f t="shared" ref="EA115:GG115" si="17">IF(EA5="","",IF(EA$5&gt;$A109+(3*$A$110),"Far Outlier High",""))</f>
        <v/>
      </c>
      <c r="EB115" s="53" t="str">
        <f t="shared" si="17"/>
        <v/>
      </c>
      <c r="EC115" s="53" t="str">
        <f t="shared" si="17"/>
        <v/>
      </c>
      <c r="ED115" s="53" t="str">
        <f t="shared" si="17"/>
        <v/>
      </c>
      <c r="EE115" s="53" t="str">
        <f t="shared" si="17"/>
        <v/>
      </c>
      <c r="EF115" s="53" t="str">
        <f t="shared" si="17"/>
        <v/>
      </c>
      <c r="EG115" s="53" t="str">
        <f t="shared" si="17"/>
        <v/>
      </c>
      <c r="EH115" s="53" t="str">
        <f t="shared" si="17"/>
        <v/>
      </c>
      <c r="EI115" s="53" t="str">
        <f t="shared" si="17"/>
        <v/>
      </c>
      <c r="EJ115" s="53" t="str">
        <f t="shared" si="17"/>
        <v/>
      </c>
      <c r="EK115" s="53" t="str">
        <f t="shared" si="17"/>
        <v/>
      </c>
      <c r="EL115" s="53" t="str">
        <f t="shared" si="17"/>
        <v/>
      </c>
      <c r="EM115" s="53" t="str">
        <f t="shared" si="17"/>
        <v/>
      </c>
      <c r="EN115" s="53" t="str">
        <f t="shared" si="17"/>
        <v/>
      </c>
      <c r="EO115" s="53" t="str">
        <f t="shared" si="17"/>
        <v/>
      </c>
      <c r="EP115" s="53" t="str">
        <f t="shared" si="17"/>
        <v/>
      </c>
      <c r="EQ115" s="53" t="str">
        <f t="shared" si="17"/>
        <v/>
      </c>
      <c r="ER115" s="53" t="str">
        <f t="shared" si="17"/>
        <v/>
      </c>
      <c r="ES115" s="53" t="str">
        <f t="shared" si="17"/>
        <v/>
      </c>
      <c r="ET115" s="53" t="str">
        <f t="shared" si="17"/>
        <v/>
      </c>
      <c r="EU115" s="53" t="str">
        <f t="shared" si="17"/>
        <v/>
      </c>
      <c r="EV115" s="53" t="str">
        <f t="shared" si="17"/>
        <v/>
      </c>
      <c r="EW115" s="53" t="str">
        <f t="shared" si="17"/>
        <v/>
      </c>
      <c r="EX115" s="53" t="str">
        <f t="shared" si="17"/>
        <v/>
      </c>
      <c r="EY115" s="53" t="str">
        <f t="shared" si="17"/>
        <v/>
      </c>
      <c r="EZ115" s="53" t="str">
        <f t="shared" si="17"/>
        <v/>
      </c>
      <c r="FA115" s="53" t="str">
        <f t="shared" si="17"/>
        <v/>
      </c>
      <c r="FB115" s="53" t="str">
        <f t="shared" si="17"/>
        <v/>
      </c>
      <c r="FC115" s="53" t="str">
        <f t="shared" si="17"/>
        <v/>
      </c>
      <c r="FD115" s="53" t="str">
        <f t="shared" si="17"/>
        <v/>
      </c>
      <c r="FE115" s="53" t="str">
        <f t="shared" si="17"/>
        <v/>
      </c>
      <c r="FF115" s="53" t="str">
        <f t="shared" si="17"/>
        <v/>
      </c>
      <c r="FG115" s="53" t="str">
        <f t="shared" si="17"/>
        <v/>
      </c>
      <c r="FH115" s="53" t="str">
        <f t="shared" si="17"/>
        <v/>
      </c>
      <c r="FI115" s="53" t="str">
        <f t="shared" si="17"/>
        <v/>
      </c>
      <c r="FJ115" s="53" t="str">
        <f t="shared" si="17"/>
        <v/>
      </c>
      <c r="FK115" s="53" t="str">
        <f t="shared" si="17"/>
        <v/>
      </c>
      <c r="FL115" s="53" t="str">
        <f t="shared" si="17"/>
        <v/>
      </c>
      <c r="FM115" s="53" t="str">
        <f t="shared" si="17"/>
        <v/>
      </c>
      <c r="FN115" s="53" t="str">
        <f t="shared" si="17"/>
        <v/>
      </c>
      <c r="FO115" s="53" t="str">
        <f t="shared" si="17"/>
        <v/>
      </c>
      <c r="FP115" s="53" t="str">
        <f t="shared" si="17"/>
        <v/>
      </c>
      <c r="FQ115" s="53" t="str">
        <f t="shared" si="17"/>
        <v/>
      </c>
      <c r="FR115" s="53" t="str">
        <f t="shared" si="17"/>
        <v/>
      </c>
      <c r="FS115" s="53" t="str">
        <f t="shared" si="17"/>
        <v/>
      </c>
      <c r="FT115" s="53" t="str">
        <f t="shared" si="17"/>
        <v/>
      </c>
      <c r="FU115" s="53" t="str">
        <f t="shared" si="17"/>
        <v/>
      </c>
      <c r="FV115" s="53" t="str">
        <f t="shared" si="17"/>
        <v/>
      </c>
      <c r="FW115" s="53" t="str">
        <f t="shared" si="17"/>
        <v/>
      </c>
      <c r="FX115" s="53" t="str">
        <f t="shared" si="17"/>
        <v/>
      </c>
      <c r="FY115" s="53" t="str">
        <f t="shared" si="17"/>
        <v/>
      </c>
      <c r="FZ115" s="53" t="str">
        <f t="shared" si="17"/>
        <v/>
      </c>
      <c r="GA115" s="53" t="str">
        <f t="shared" si="17"/>
        <v/>
      </c>
      <c r="GB115" s="53" t="str">
        <f t="shared" si="17"/>
        <v/>
      </c>
      <c r="GC115" s="53" t="str">
        <f t="shared" si="17"/>
        <v/>
      </c>
      <c r="GD115" s="53" t="str">
        <f t="shared" si="17"/>
        <v/>
      </c>
      <c r="GE115" s="53" t="str">
        <f t="shared" si="17"/>
        <v/>
      </c>
      <c r="GF115" s="53" t="str">
        <f t="shared" si="17"/>
        <v/>
      </c>
      <c r="GG115" s="53" t="str">
        <f t="shared" si="17"/>
        <v/>
      </c>
    </row>
    <row r="116" spans="1:189">
      <c r="A116" s="53" t="s">
        <v>69</v>
      </c>
      <c r="B116" s="53" t="str">
        <f>IF(B5="","",IF(B$5&lt;$A108-(1.5*$A$110),"Near Outlier Low",""))</f>
        <v/>
      </c>
      <c r="C116" s="53" t="str">
        <f t="shared" ref="C116:BN116" si="18">IF(C5="","",IF(C$5&lt;$A108-(1.5*$A$110),"Near Outlier Low",""))</f>
        <v/>
      </c>
      <c r="D116" s="53" t="str">
        <f t="shared" si="18"/>
        <v/>
      </c>
      <c r="E116" s="53" t="str">
        <f t="shared" si="18"/>
        <v/>
      </c>
      <c r="F116" s="53" t="str">
        <f t="shared" si="18"/>
        <v/>
      </c>
      <c r="G116" s="53" t="str">
        <f t="shared" si="18"/>
        <v/>
      </c>
      <c r="H116" s="53" t="str">
        <f t="shared" si="18"/>
        <v/>
      </c>
      <c r="I116" s="53" t="str">
        <f t="shared" si="18"/>
        <v/>
      </c>
      <c r="J116" s="53" t="str">
        <f t="shared" si="18"/>
        <v/>
      </c>
      <c r="K116" s="53" t="str">
        <f t="shared" si="18"/>
        <v/>
      </c>
      <c r="L116" s="53" t="str">
        <f t="shared" si="18"/>
        <v/>
      </c>
      <c r="M116" s="53" t="str">
        <f t="shared" si="18"/>
        <v/>
      </c>
      <c r="N116" s="53" t="str">
        <f t="shared" si="18"/>
        <v/>
      </c>
      <c r="O116" s="53" t="str">
        <f t="shared" si="18"/>
        <v/>
      </c>
      <c r="P116" s="53" t="str">
        <f t="shared" si="18"/>
        <v/>
      </c>
      <c r="Q116" s="53" t="str">
        <f t="shared" si="18"/>
        <v/>
      </c>
      <c r="R116" s="53" t="str">
        <f t="shared" si="18"/>
        <v/>
      </c>
      <c r="S116" s="53" t="str">
        <f t="shared" si="18"/>
        <v/>
      </c>
      <c r="T116" s="53" t="str">
        <f t="shared" si="18"/>
        <v/>
      </c>
      <c r="U116" s="53" t="str">
        <f t="shared" si="18"/>
        <v/>
      </c>
      <c r="V116" s="53" t="str">
        <f t="shared" si="18"/>
        <v/>
      </c>
      <c r="W116" s="53" t="str">
        <f t="shared" si="18"/>
        <v/>
      </c>
      <c r="X116" s="53" t="str">
        <f t="shared" si="18"/>
        <v/>
      </c>
      <c r="Y116" s="53" t="str">
        <f t="shared" si="18"/>
        <v/>
      </c>
      <c r="Z116" s="53" t="str">
        <f t="shared" si="18"/>
        <v/>
      </c>
      <c r="AA116" s="53" t="str">
        <f t="shared" si="18"/>
        <v/>
      </c>
      <c r="AB116" s="53" t="str">
        <f t="shared" si="18"/>
        <v/>
      </c>
      <c r="AC116" s="53" t="str">
        <f t="shared" si="18"/>
        <v/>
      </c>
      <c r="AD116" s="53" t="str">
        <f t="shared" si="18"/>
        <v/>
      </c>
      <c r="AE116" s="53" t="str">
        <f t="shared" si="18"/>
        <v/>
      </c>
      <c r="AF116" s="53" t="str">
        <f t="shared" si="18"/>
        <v/>
      </c>
      <c r="AG116" s="53" t="str">
        <f t="shared" si="18"/>
        <v/>
      </c>
      <c r="AH116" s="53" t="str">
        <f t="shared" si="18"/>
        <v/>
      </c>
      <c r="AI116" s="53" t="str">
        <f t="shared" si="18"/>
        <v/>
      </c>
      <c r="AJ116" s="53" t="str">
        <f t="shared" si="18"/>
        <v/>
      </c>
      <c r="AK116" s="53" t="str">
        <f t="shared" si="18"/>
        <v/>
      </c>
      <c r="AL116" s="53" t="str">
        <f t="shared" si="18"/>
        <v/>
      </c>
      <c r="AM116" s="53" t="str">
        <f t="shared" si="18"/>
        <v/>
      </c>
      <c r="AN116" s="53" t="str">
        <f t="shared" si="18"/>
        <v/>
      </c>
      <c r="AO116" s="53" t="str">
        <f t="shared" si="18"/>
        <v/>
      </c>
      <c r="AP116" s="53" t="str">
        <f t="shared" si="18"/>
        <v/>
      </c>
      <c r="AQ116" s="53" t="str">
        <f t="shared" si="18"/>
        <v/>
      </c>
      <c r="AR116" s="53" t="str">
        <f t="shared" si="18"/>
        <v/>
      </c>
      <c r="AS116" s="53" t="str">
        <f t="shared" si="18"/>
        <v/>
      </c>
      <c r="AT116" s="53" t="str">
        <f t="shared" si="18"/>
        <v/>
      </c>
      <c r="AU116" s="53" t="str">
        <f t="shared" si="18"/>
        <v/>
      </c>
      <c r="AV116" s="53" t="str">
        <f t="shared" si="18"/>
        <v/>
      </c>
      <c r="AW116" s="53" t="str">
        <f t="shared" si="18"/>
        <v/>
      </c>
      <c r="AX116" s="53" t="str">
        <f t="shared" si="18"/>
        <v/>
      </c>
      <c r="AY116" s="53" t="str">
        <f t="shared" si="18"/>
        <v/>
      </c>
      <c r="AZ116" s="53" t="str">
        <f t="shared" si="18"/>
        <v/>
      </c>
      <c r="BA116" s="53" t="str">
        <f t="shared" si="18"/>
        <v/>
      </c>
      <c r="BB116" s="53" t="str">
        <f t="shared" si="18"/>
        <v/>
      </c>
      <c r="BC116" s="53" t="str">
        <f t="shared" si="18"/>
        <v/>
      </c>
      <c r="BD116" s="53" t="str">
        <f t="shared" si="18"/>
        <v/>
      </c>
      <c r="BE116" s="53" t="str">
        <f t="shared" si="18"/>
        <v/>
      </c>
      <c r="BF116" s="53" t="str">
        <f t="shared" si="18"/>
        <v/>
      </c>
      <c r="BG116" s="53" t="str">
        <f t="shared" si="18"/>
        <v/>
      </c>
      <c r="BH116" s="53" t="str">
        <f t="shared" si="18"/>
        <v/>
      </c>
      <c r="BI116" s="53" t="str">
        <f t="shared" si="18"/>
        <v/>
      </c>
      <c r="BJ116" s="53" t="str">
        <f t="shared" si="18"/>
        <v/>
      </c>
      <c r="BK116" s="53" t="str">
        <f t="shared" si="18"/>
        <v/>
      </c>
      <c r="BL116" s="53" t="str">
        <f t="shared" si="18"/>
        <v/>
      </c>
      <c r="BM116" s="53" t="str">
        <f t="shared" si="18"/>
        <v/>
      </c>
      <c r="BN116" s="53" t="str">
        <f t="shared" si="18"/>
        <v/>
      </c>
      <c r="BO116" s="53" t="str">
        <f t="shared" ref="BO116:DZ116" si="19">IF(BO5="","",IF(BO$5&lt;$A108-(1.5*$A$110),"Near Outlier Low",""))</f>
        <v/>
      </c>
      <c r="BP116" s="53" t="str">
        <f t="shared" si="19"/>
        <v/>
      </c>
      <c r="BQ116" s="53" t="str">
        <f t="shared" si="19"/>
        <v/>
      </c>
      <c r="BR116" s="53" t="str">
        <f t="shared" si="19"/>
        <v/>
      </c>
      <c r="BS116" s="53" t="str">
        <f t="shared" si="19"/>
        <v/>
      </c>
      <c r="BT116" s="53" t="str">
        <f t="shared" si="19"/>
        <v/>
      </c>
      <c r="BU116" s="53" t="str">
        <f t="shared" si="19"/>
        <v/>
      </c>
      <c r="BV116" s="53" t="str">
        <f t="shared" si="19"/>
        <v/>
      </c>
      <c r="BW116" s="53" t="str">
        <f t="shared" si="19"/>
        <v/>
      </c>
      <c r="BX116" s="53" t="str">
        <f t="shared" si="19"/>
        <v/>
      </c>
      <c r="BY116" s="53" t="str">
        <f t="shared" si="19"/>
        <v/>
      </c>
      <c r="BZ116" s="53" t="str">
        <f t="shared" si="19"/>
        <v/>
      </c>
      <c r="CA116" s="53" t="str">
        <f t="shared" si="19"/>
        <v/>
      </c>
      <c r="CB116" s="53" t="str">
        <f t="shared" si="19"/>
        <v/>
      </c>
      <c r="CC116" s="53" t="str">
        <f t="shared" si="19"/>
        <v/>
      </c>
      <c r="CD116" s="53" t="str">
        <f t="shared" si="19"/>
        <v/>
      </c>
      <c r="CE116" s="53" t="str">
        <f t="shared" si="19"/>
        <v/>
      </c>
      <c r="CF116" s="53" t="str">
        <f t="shared" si="19"/>
        <v/>
      </c>
      <c r="CG116" s="53" t="str">
        <f t="shared" si="19"/>
        <v/>
      </c>
      <c r="CH116" s="53" t="str">
        <f t="shared" si="19"/>
        <v/>
      </c>
      <c r="CI116" s="53" t="str">
        <f t="shared" si="19"/>
        <v/>
      </c>
      <c r="CJ116" s="53" t="str">
        <f t="shared" si="19"/>
        <v/>
      </c>
      <c r="CK116" s="53" t="str">
        <f t="shared" si="19"/>
        <v/>
      </c>
      <c r="CL116" s="53" t="str">
        <f t="shared" si="19"/>
        <v/>
      </c>
      <c r="CM116" s="53" t="str">
        <f t="shared" si="19"/>
        <v/>
      </c>
      <c r="CN116" s="53" t="str">
        <f t="shared" si="19"/>
        <v/>
      </c>
      <c r="CO116" s="53" t="str">
        <f t="shared" si="19"/>
        <v/>
      </c>
      <c r="CP116" s="53" t="str">
        <f t="shared" si="19"/>
        <v/>
      </c>
      <c r="CQ116" s="53" t="str">
        <f t="shared" si="19"/>
        <v/>
      </c>
      <c r="CR116" s="53" t="str">
        <f t="shared" si="19"/>
        <v/>
      </c>
      <c r="CS116" s="53" t="str">
        <f t="shared" si="19"/>
        <v/>
      </c>
      <c r="CT116" s="53" t="str">
        <f t="shared" si="19"/>
        <v/>
      </c>
      <c r="CU116" s="53" t="str">
        <f t="shared" si="19"/>
        <v/>
      </c>
      <c r="CV116" s="53" t="str">
        <f t="shared" si="19"/>
        <v/>
      </c>
      <c r="CW116" s="53" t="str">
        <f t="shared" si="19"/>
        <v/>
      </c>
      <c r="CX116" s="53" t="str">
        <f t="shared" si="19"/>
        <v/>
      </c>
      <c r="CY116" s="53" t="str">
        <f t="shared" si="19"/>
        <v/>
      </c>
      <c r="CZ116" s="53" t="str">
        <f t="shared" si="19"/>
        <v/>
      </c>
      <c r="DA116" s="53" t="str">
        <f t="shared" si="19"/>
        <v/>
      </c>
      <c r="DB116" s="53" t="str">
        <f t="shared" si="19"/>
        <v/>
      </c>
      <c r="DC116" s="53" t="str">
        <f t="shared" si="19"/>
        <v/>
      </c>
      <c r="DD116" s="53" t="str">
        <f t="shared" si="19"/>
        <v/>
      </c>
      <c r="DE116" s="53" t="str">
        <f t="shared" si="19"/>
        <v/>
      </c>
      <c r="DF116" s="53" t="str">
        <f t="shared" si="19"/>
        <v/>
      </c>
      <c r="DG116" s="53" t="str">
        <f t="shared" si="19"/>
        <v/>
      </c>
      <c r="DH116" s="53" t="str">
        <f t="shared" si="19"/>
        <v/>
      </c>
      <c r="DI116" s="53" t="str">
        <f t="shared" si="19"/>
        <v/>
      </c>
      <c r="DJ116" s="53" t="str">
        <f t="shared" si="19"/>
        <v/>
      </c>
      <c r="DK116" s="53" t="str">
        <f t="shared" si="19"/>
        <v/>
      </c>
      <c r="DL116" s="53" t="str">
        <f t="shared" si="19"/>
        <v/>
      </c>
      <c r="DM116" s="53" t="str">
        <f t="shared" si="19"/>
        <v/>
      </c>
      <c r="DN116" s="53" t="str">
        <f t="shared" si="19"/>
        <v/>
      </c>
      <c r="DO116" s="53" t="str">
        <f t="shared" si="19"/>
        <v/>
      </c>
      <c r="DP116" s="53" t="str">
        <f t="shared" si="19"/>
        <v/>
      </c>
      <c r="DQ116" s="53" t="str">
        <f t="shared" si="19"/>
        <v/>
      </c>
      <c r="DR116" s="53" t="str">
        <f t="shared" si="19"/>
        <v/>
      </c>
      <c r="DS116" s="53" t="str">
        <f t="shared" si="19"/>
        <v/>
      </c>
      <c r="DT116" s="53" t="str">
        <f t="shared" si="19"/>
        <v/>
      </c>
      <c r="DU116" s="53" t="str">
        <f t="shared" si="19"/>
        <v/>
      </c>
      <c r="DV116" s="53" t="str">
        <f t="shared" si="19"/>
        <v/>
      </c>
      <c r="DW116" s="53" t="str">
        <f t="shared" si="19"/>
        <v/>
      </c>
      <c r="DX116" s="53" t="str">
        <f t="shared" si="19"/>
        <v/>
      </c>
      <c r="DY116" s="53" t="str">
        <f t="shared" si="19"/>
        <v/>
      </c>
      <c r="DZ116" s="53" t="str">
        <f t="shared" si="19"/>
        <v/>
      </c>
      <c r="EA116" s="53" t="str">
        <f t="shared" ref="EA116:GG116" si="20">IF(EA5="","",IF(EA$5&lt;$A108-(1.5*$A$110),"Near Outlier Low",""))</f>
        <v/>
      </c>
      <c r="EB116" s="53" t="str">
        <f t="shared" si="20"/>
        <v/>
      </c>
      <c r="EC116" s="53" t="str">
        <f t="shared" si="20"/>
        <v/>
      </c>
      <c r="ED116" s="53" t="str">
        <f t="shared" si="20"/>
        <v/>
      </c>
      <c r="EE116" s="53" t="str">
        <f t="shared" si="20"/>
        <v/>
      </c>
      <c r="EF116" s="53" t="str">
        <f t="shared" si="20"/>
        <v/>
      </c>
      <c r="EG116" s="53" t="str">
        <f t="shared" si="20"/>
        <v/>
      </c>
      <c r="EH116" s="53" t="str">
        <f t="shared" si="20"/>
        <v/>
      </c>
      <c r="EI116" s="53" t="str">
        <f t="shared" si="20"/>
        <v/>
      </c>
      <c r="EJ116" s="53" t="str">
        <f t="shared" si="20"/>
        <v/>
      </c>
      <c r="EK116" s="53" t="str">
        <f t="shared" si="20"/>
        <v/>
      </c>
      <c r="EL116" s="53" t="str">
        <f t="shared" si="20"/>
        <v/>
      </c>
      <c r="EM116" s="53" t="str">
        <f t="shared" si="20"/>
        <v/>
      </c>
      <c r="EN116" s="53" t="str">
        <f t="shared" si="20"/>
        <v/>
      </c>
      <c r="EO116" s="53" t="str">
        <f t="shared" si="20"/>
        <v/>
      </c>
      <c r="EP116" s="53" t="str">
        <f t="shared" si="20"/>
        <v/>
      </c>
      <c r="EQ116" s="53" t="str">
        <f t="shared" si="20"/>
        <v/>
      </c>
      <c r="ER116" s="53" t="str">
        <f t="shared" si="20"/>
        <v/>
      </c>
      <c r="ES116" s="53" t="str">
        <f t="shared" si="20"/>
        <v/>
      </c>
      <c r="ET116" s="53" t="str">
        <f t="shared" si="20"/>
        <v/>
      </c>
      <c r="EU116" s="53" t="str">
        <f t="shared" si="20"/>
        <v/>
      </c>
      <c r="EV116" s="53" t="str">
        <f t="shared" si="20"/>
        <v/>
      </c>
      <c r="EW116" s="53" t="str">
        <f t="shared" si="20"/>
        <v/>
      </c>
      <c r="EX116" s="53" t="str">
        <f t="shared" si="20"/>
        <v/>
      </c>
      <c r="EY116" s="53" t="str">
        <f t="shared" si="20"/>
        <v/>
      </c>
      <c r="EZ116" s="53" t="str">
        <f t="shared" si="20"/>
        <v/>
      </c>
      <c r="FA116" s="53" t="str">
        <f t="shared" si="20"/>
        <v/>
      </c>
      <c r="FB116" s="53" t="str">
        <f t="shared" si="20"/>
        <v/>
      </c>
      <c r="FC116" s="53" t="str">
        <f t="shared" si="20"/>
        <v/>
      </c>
      <c r="FD116" s="53" t="str">
        <f t="shared" si="20"/>
        <v/>
      </c>
      <c r="FE116" s="53" t="str">
        <f t="shared" si="20"/>
        <v/>
      </c>
      <c r="FF116" s="53" t="str">
        <f t="shared" si="20"/>
        <v/>
      </c>
      <c r="FG116" s="53" t="str">
        <f t="shared" si="20"/>
        <v/>
      </c>
      <c r="FH116" s="53" t="str">
        <f t="shared" si="20"/>
        <v/>
      </c>
      <c r="FI116" s="53" t="str">
        <f t="shared" si="20"/>
        <v/>
      </c>
      <c r="FJ116" s="53" t="str">
        <f t="shared" si="20"/>
        <v/>
      </c>
      <c r="FK116" s="53" t="str">
        <f t="shared" si="20"/>
        <v/>
      </c>
      <c r="FL116" s="53" t="str">
        <f t="shared" si="20"/>
        <v/>
      </c>
      <c r="FM116" s="53" t="str">
        <f t="shared" si="20"/>
        <v/>
      </c>
      <c r="FN116" s="53" t="str">
        <f t="shared" si="20"/>
        <v/>
      </c>
      <c r="FO116" s="53" t="str">
        <f t="shared" si="20"/>
        <v/>
      </c>
      <c r="FP116" s="53" t="str">
        <f t="shared" si="20"/>
        <v/>
      </c>
      <c r="FQ116" s="53" t="str">
        <f t="shared" si="20"/>
        <v/>
      </c>
      <c r="FR116" s="53" t="str">
        <f t="shared" si="20"/>
        <v/>
      </c>
      <c r="FS116" s="53" t="str">
        <f t="shared" si="20"/>
        <v/>
      </c>
      <c r="FT116" s="53" t="str">
        <f t="shared" si="20"/>
        <v/>
      </c>
      <c r="FU116" s="53" t="str">
        <f t="shared" si="20"/>
        <v/>
      </c>
      <c r="FV116" s="53" t="str">
        <f t="shared" si="20"/>
        <v/>
      </c>
      <c r="FW116" s="53" t="str">
        <f t="shared" si="20"/>
        <v/>
      </c>
      <c r="FX116" s="53" t="str">
        <f t="shared" si="20"/>
        <v/>
      </c>
      <c r="FY116" s="53" t="str">
        <f t="shared" si="20"/>
        <v/>
      </c>
      <c r="FZ116" s="53" t="str">
        <f t="shared" si="20"/>
        <v/>
      </c>
      <c r="GA116" s="53" t="str">
        <f t="shared" si="20"/>
        <v/>
      </c>
      <c r="GB116" s="53" t="str">
        <f t="shared" si="20"/>
        <v/>
      </c>
      <c r="GC116" s="53" t="str">
        <f t="shared" si="20"/>
        <v/>
      </c>
      <c r="GD116" s="53" t="str">
        <f t="shared" si="20"/>
        <v/>
      </c>
      <c r="GE116" s="53" t="str">
        <f t="shared" si="20"/>
        <v/>
      </c>
      <c r="GF116" s="53" t="str">
        <f t="shared" si="20"/>
        <v/>
      </c>
      <c r="GG116" s="53" t="str">
        <f t="shared" si="20"/>
        <v/>
      </c>
    </row>
    <row r="117" spans="1:189">
      <c r="A117" s="53" t="s">
        <v>70</v>
      </c>
      <c r="B117" s="53" t="str">
        <f>IF(B5="","",IF(B$5&gt;$A109+(1.5*$A$110),"Near Outlier High",""))</f>
        <v/>
      </c>
      <c r="C117" s="53" t="str">
        <f t="shared" ref="C117:BN117" si="21">IF(C5="","",IF(C$5&gt;$A109+(1.5*$A$110),"Near Outlier High",""))</f>
        <v/>
      </c>
      <c r="D117" s="53" t="str">
        <f t="shared" si="21"/>
        <v/>
      </c>
      <c r="E117" s="53" t="str">
        <f t="shared" si="21"/>
        <v/>
      </c>
      <c r="F117" s="53" t="str">
        <f t="shared" si="21"/>
        <v/>
      </c>
      <c r="G117" s="53" t="str">
        <f t="shared" si="21"/>
        <v/>
      </c>
      <c r="H117" s="53" t="str">
        <f t="shared" si="21"/>
        <v/>
      </c>
      <c r="I117" s="53" t="str">
        <f t="shared" si="21"/>
        <v/>
      </c>
      <c r="J117" s="53" t="str">
        <f t="shared" si="21"/>
        <v/>
      </c>
      <c r="K117" s="53" t="str">
        <f t="shared" si="21"/>
        <v/>
      </c>
      <c r="L117" s="53" t="str">
        <f t="shared" si="21"/>
        <v/>
      </c>
      <c r="M117" s="53" t="str">
        <f t="shared" si="21"/>
        <v/>
      </c>
      <c r="N117" s="53" t="str">
        <f t="shared" si="21"/>
        <v/>
      </c>
      <c r="O117" s="53" t="str">
        <f t="shared" si="21"/>
        <v/>
      </c>
      <c r="P117" s="53" t="str">
        <f t="shared" si="21"/>
        <v/>
      </c>
      <c r="Q117" s="53" t="str">
        <f t="shared" si="21"/>
        <v/>
      </c>
      <c r="R117" s="53" t="str">
        <f t="shared" si="21"/>
        <v/>
      </c>
      <c r="S117" s="53" t="str">
        <f t="shared" si="21"/>
        <v/>
      </c>
      <c r="T117" s="53" t="str">
        <f t="shared" si="21"/>
        <v/>
      </c>
      <c r="U117" s="53" t="str">
        <f t="shared" si="21"/>
        <v/>
      </c>
      <c r="V117" s="53" t="str">
        <f t="shared" si="21"/>
        <v/>
      </c>
      <c r="W117" s="53" t="str">
        <f t="shared" si="21"/>
        <v/>
      </c>
      <c r="X117" s="53" t="str">
        <f t="shared" si="21"/>
        <v/>
      </c>
      <c r="Y117" s="53" t="str">
        <f t="shared" si="21"/>
        <v/>
      </c>
      <c r="Z117" s="53" t="str">
        <f t="shared" si="21"/>
        <v/>
      </c>
      <c r="AA117" s="53" t="str">
        <f t="shared" si="21"/>
        <v/>
      </c>
      <c r="AB117" s="53" t="str">
        <f t="shared" si="21"/>
        <v/>
      </c>
      <c r="AC117" s="53" t="str">
        <f t="shared" si="21"/>
        <v/>
      </c>
      <c r="AD117" s="53" t="str">
        <f t="shared" si="21"/>
        <v/>
      </c>
      <c r="AE117" s="53" t="str">
        <f t="shared" si="21"/>
        <v/>
      </c>
      <c r="AF117" s="53" t="str">
        <f t="shared" si="21"/>
        <v/>
      </c>
      <c r="AG117" s="53" t="str">
        <f t="shared" si="21"/>
        <v/>
      </c>
      <c r="AH117" s="53" t="str">
        <f t="shared" si="21"/>
        <v/>
      </c>
      <c r="AI117" s="53" t="str">
        <f t="shared" si="21"/>
        <v/>
      </c>
      <c r="AJ117" s="53" t="str">
        <f t="shared" si="21"/>
        <v/>
      </c>
      <c r="AK117" s="53" t="str">
        <f t="shared" si="21"/>
        <v/>
      </c>
      <c r="AL117" s="53" t="str">
        <f t="shared" si="21"/>
        <v/>
      </c>
      <c r="AM117" s="53" t="str">
        <f t="shared" si="21"/>
        <v/>
      </c>
      <c r="AN117" s="53" t="str">
        <f t="shared" si="21"/>
        <v/>
      </c>
      <c r="AO117" s="53" t="str">
        <f t="shared" si="21"/>
        <v/>
      </c>
      <c r="AP117" s="53" t="str">
        <f t="shared" si="21"/>
        <v/>
      </c>
      <c r="AQ117" s="53" t="str">
        <f t="shared" si="21"/>
        <v/>
      </c>
      <c r="AR117" s="53" t="str">
        <f t="shared" si="21"/>
        <v/>
      </c>
      <c r="AS117" s="53" t="str">
        <f t="shared" si="21"/>
        <v/>
      </c>
      <c r="AT117" s="53" t="str">
        <f t="shared" si="21"/>
        <v/>
      </c>
      <c r="AU117" s="53" t="str">
        <f t="shared" si="21"/>
        <v/>
      </c>
      <c r="AV117" s="53" t="str">
        <f t="shared" si="21"/>
        <v/>
      </c>
      <c r="AW117" s="53" t="str">
        <f t="shared" si="21"/>
        <v/>
      </c>
      <c r="AX117" s="53" t="str">
        <f t="shared" si="21"/>
        <v/>
      </c>
      <c r="AY117" s="53" t="str">
        <f t="shared" si="21"/>
        <v/>
      </c>
      <c r="AZ117" s="53" t="str">
        <f t="shared" si="21"/>
        <v/>
      </c>
      <c r="BA117" s="53" t="str">
        <f t="shared" si="21"/>
        <v/>
      </c>
      <c r="BB117" s="53" t="str">
        <f t="shared" si="21"/>
        <v/>
      </c>
      <c r="BC117" s="53" t="str">
        <f t="shared" si="21"/>
        <v/>
      </c>
      <c r="BD117" s="53" t="str">
        <f t="shared" si="21"/>
        <v/>
      </c>
      <c r="BE117" s="53" t="str">
        <f t="shared" si="21"/>
        <v/>
      </c>
      <c r="BF117" s="53" t="str">
        <f t="shared" si="21"/>
        <v/>
      </c>
      <c r="BG117" s="53" t="str">
        <f t="shared" si="21"/>
        <v/>
      </c>
      <c r="BH117" s="53" t="str">
        <f t="shared" si="21"/>
        <v/>
      </c>
      <c r="BI117" s="53" t="str">
        <f t="shared" si="21"/>
        <v/>
      </c>
      <c r="BJ117" s="53" t="str">
        <f t="shared" si="21"/>
        <v/>
      </c>
      <c r="BK117" s="53" t="str">
        <f t="shared" si="21"/>
        <v/>
      </c>
      <c r="BL117" s="53" t="str">
        <f t="shared" si="21"/>
        <v/>
      </c>
      <c r="BM117" s="53" t="str">
        <f t="shared" si="21"/>
        <v/>
      </c>
      <c r="BN117" s="53" t="str">
        <f t="shared" si="21"/>
        <v/>
      </c>
      <c r="BO117" s="53" t="str">
        <f t="shared" ref="BO117:DZ117" si="22">IF(BO5="","",IF(BO$5&gt;$A109+(1.5*$A$110),"Near Outlier High",""))</f>
        <v/>
      </c>
      <c r="BP117" s="53" t="str">
        <f t="shared" si="22"/>
        <v/>
      </c>
      <c r="BQ117" s="53" t="str">
        <f t="shared" si="22"/>
        <v/>
      </c>
      <c r="BR117" s="53" t="str">
        <f t="shared" si="22"/>
        <v/>
      </c>
      <c r="BS117" s="53" t="str">
        <f t="shared" si="22"/>
        <v/>
      </c>
      <c r="BT117" s="53" t="str">
        <f t="shared" si="22"/>
        <v/>
      </c>
      <c r="BU117" s="53" t="str">
        <f t="shared" si="22"/>
        <v/>
      </c>
      <c r="BV117" s="53" t="str">
        <f t="shared" si="22"/>
        <v/>
      </c>
      <c r="BW117" s="53" t="str">
        <f t="shared" si="22"/>
        <v/>
      </c>
      <c r="BX117" s="53" t="str">
        <f t="shared" si="22"/>
        <v/>
      </c>
      <c r="BY117" s="53" t="str">
        <f t="shared" si="22"/>
        <v/>
      </c>
      <c r="BZ117" s="53" t="str">
        <f t="shared" si="22"/>
        <v/>
      </c>
      <c r="CA117" s="53" t="str">
        <f t="shared" si="22"/>
        <v/>
      </c>
      <c r="CB117" s="53" t="str">
        <f t="shared" si="22"/>
        <v/>
      </c>
      <c r="CC117" s="53" t="str">
        <f t="shared" si="22"/>
        <v/>
      </c>
      <c r="CD117" s="53" t="str">
        <f t="shared" si="22"/>
        <v/>
      </c>
      <c r="CE117" s="53" t="str">
        <f t="shared" si="22"/>
        <v/>
      </c>
      <c r="CF117" s="53" t="str">
        <f t="shared" si="22"/>
        <v/>
      </c>
      <c r="CG117" s="53" t="str">
        <f t="shared" si="22"/>
        <v/>
      </c>
      <c r="CH117" s="53" t="str">
        <f t="shared" si="22"/>
        <v/>
      </c>
      <c r="CI117" s="53" t="str">
        <f t="shared" si="22"/>
        <v/>
      </c>
      <c r="CJ117" s="53" t="str">
        <f t="shared" si="22"/>
        <v/>
      </c>
      <c r="CK117" s="53" t="str">
        <f t="shared" si="22"/>
        <v/>
      </c>
      <c r="CL117" s="53" t="str">
        <f t="shared" si="22"/>
        <v/>
      </c>
      <c r="CM117" s="53" t="str">
        <f t="shared" si="22"/>
        <v/>
      </c>
      <c r="CN117" s="53" t="str">
        <f t="shared" si="22"/>
        <v/>
      </c>
      <c r="CO117" s="53" t="str">
        <f t="shared" si="22"/>
        <v/>
      </c>
      <c r="CP117" s="53" t="str">
        <f t="shared" si="22"/>
        <v/>
      </c>
      <c r="CQ117" s="53" t="str">
        <f t="shared" si="22"/>
        <v/>
      </c>
      <c r="CR117" s="53" t="str">
        <f t="shared" si="22"/>
        <v/>
      </c>
      <c r="CS117" s="53" t="str">
        <f t="shared" si="22"/>
        <v/>
      </c>
      <c r="CT117" s="53" t="str">
        <f t="shared" si="22"/>
        <v/>
      </c>
      <c r="CU117" s="53" t="str">
        <f t="shared" si="22"/>
        <v/>
      </c>
      <c r="CV117" s="53" t="str">
        <f t="shared" si="22"/>
        <v/>
      </c>
      <c r="CW117" s="53" t="str">
        <f t="shared" si="22"/>
        <v/>
      </c>
      <c r="CX117" s="53" t="str">
        <f t="shared" si="22"/>
        <v/>
      </c>
      <c r="CY117" s="53" t="str">
        <f t="shared" si="22"/>
        <v/>
      </c>
      <c r="CZ117" s="53" t="str">
        <f t="shared" si="22"/>
        <v/>
      </c>
      <c r="DA117" s="53" t="str">
        <f t="shared" si="22"/>
        <v/>
      </c>
      <c r="DB117" s="53" t="str">
        <f t="shared" si="22"/>
        <v/>
      </c>
      <c r="DC117" s="53" t="str">
        <f t="shared" si="22"/>
        <v/>
      </c>
      <c r="DD117" s="53" t="str">
        <f t="shared" si="22"/>
        <v/>
      </c>
      <c r="DE117" s="53" t="str">
        <f t="shared" si="22"/>
        <v/>
      </c>
      <c r="DF117" s="53" t="str">
        <f t="shared" si="22"/>
        <v/>
      </c>
      <c r="DG117" s="53" t="str">
        <f t="shared" si="22"/>
        <v/>
      </c>
      <c r="DH117" s="53" t="str">
        <f t="shared" si="22"/>
        <v/>
      </c>
      <c r="DI117" s="53" t="str">
        <f t="shared" si="22"/>
        <v/>
      </c>
      <c r="DJ117" s="53" t="str">
        <f t="shared" si="22"/>
        <v/>
      </c>
      <c r="DK117" s="53" t="str">
        <f t="shared" si="22"/>
        <v/>
      </c>
      <c r="DL117" s="53" t="str">
        <f t="shared" si="22"/>
        <v/>
      </c>
      <c r="DM117" s="53" t="str">
        <f t="shared" si="22"/>
        <v/>
      </c>
      <c r="DN117" s="53" t="str">
        <f t="shared" si="22"/>
        <v/>
      </c>
      <c r="DO117" s="53" t="str">
        <f t="shared" si="22"/>
        <v/>
      </c>
      <c r="DP117" s="53" t="str">
        <f t="shared" si="22"/>
        <v/>
      </c>
      <c r="DQ117" s="53" t="str">
        <f t="shared" si="22"/>
        <v/>
      </c>
      <c r="DR117" s="53" t="str">
        <f t="shared" si="22"/>
        <v/>
      </c>
      <c r="DS117" s="53" t="str">
        <f t="shared" si="22"/>
        <v/>
      </c>
      <c r="DT117" s="53" t="str">
        <f t="shared" si="22"/>
        <v/>
      </c>
      <c r="DU117" s="53" t="str">
        <f t="shared" si="22"/>
        <v/>
      </c>
      <c r="DV117" s="53" t="str">
        <f t="shared" si="22"/>
        <v/>
      </c>
      <c r="DW117" s="53" t="str">
        <f t="shared" si="22"/>
        <v/>
      </c>
      <c r="DX117" s="53" t="str">
        <f t="shared" si="22"/>
        <v/>
      </c>
      <c r="DY117" s="53" t="str">
        <f t="shared" si="22"/>
        <v/>
      </c>
      <c r="DZ117" s="53" t="str">
        <f t="shared" si="22"/>
        <v/>
      </c>
      <c r="EA117" s="53" t="str">
        <f t="shared" ref="EA117:GG117" si="23">IF(EA5="","",IF(EA$5&gt;$A109+(1.5*$A$110),"Near Outlier High",""))</f>
        <v/>
      </c>
      <c r="EB117" s="53" t="str">
        <f t="shared" si="23"/>
        <v/>
      </c>
      <c r="EC117" s="53" t="str">
        <f t="shared" si="23"/>
        <v/>
      </c>
      <c r="ED117" s="53" t="str">
        <f t="shared" si="23"/>
        <v/>
      </c>
      <c r="EE117" s="53" t="str">
        <f t="shared" si="23"/>
        <v/>
      </c>
      <c r="EF117" s="53" t="str">
        <f t="shared" si="23"/>
        <v/>
      </c>
      <c r="EG117" s="53" t="str">
        <f t="shared" si="23"/>
        <v/>
      </c>
      <c r="EH117" s="53" t="str">
        <f t="shared" si="23"/>
        <v/>
      </c>
      <c r="EI117" s="53" t="str">
        <f t="shared" si="23"/>
        <v/>
      </c>
      <c r="EJ117" s="53" t="str">
        <f t="shared" si="23"/>
        <v/>
      </c>
      <c r="EK117" s="53" t="str">
        <f t="shared" si="23"/>
        <v/>
      </c>
      <c r="EL117" s="53" t="str">
        <f t="shared" si="23"/>
        <v/>
      </c>
      <c r="EM117" s="53" t="str">
        <f t="shared" si="23"/>
        <v/>
      </c>
      <c r="EN117" s="53" t="str">
        <f t="shared" si="23"/>
        <v/>
      </c>
      <c r="EO117" s="53" t="str">
        <f t="shared" si="23"/>
        <v/>
      </c>
      <c r="EP117" s="53" t="str">
        <f t="shared" si="23"/>
        <v/>
      </c>
      <c r="EQ117" s="53" t="str">
        <f t="shared" si="23"/>
        <v/>
      </c>
      <c r="ER117" s="53" t="str">
        <f t="shared" si="23"/>
        <v/>
      </c>
      <c r="ES117" s="53" t="str">
        <f t="shared" si="23"/>
        <v/>
      </c>
      <c r="ET117" s="53" t="str">
        <f t="shared" si="23"/>
        <v/>
      </c>
      <c r="EU117" s="53" t="str">
        <f t="shared" si="23"/>
        <v/>
      </c>
      <c r="EV117" s="53" t="str">
        <f t="shared" si="23"/>
        <v/>
      </c>
      <c r="EW117" s="53" t="str">
        <f t="shared" si="23"/>
        <v/>
      </c>
      <c r="EX117" s="53" t="str">
        <f t="shared" si="23"/>
        <v/>
      </c>
      <c r="EY117" s="53" t="str">
        <f t="shared" si="23"/>
        <v/>
      </c>
      <c r="EZ117" s="53" t="str">
        <f t="shared" si="23"/>
        <v/>
      </c>
      <c r="FA117" s="53" t="str">
        <f t="shared" si="23"/>
        <v/>
      </c>
      <c r="FB117" s="53" t="str">
        <f t="shared" si="23"/>
        <v/>
      </c>
      <c r="FC117" s="53" t="str">
        <f t="shared" si="23"/>
        <v/>
      </c>
      <c r="FD117" s="53" t="str">
        <f t="shared" si="23"/>
        <v/>
      </c>
      <c r="FE117" s="53" t="str">
        <f t="shared" si="23"/>
        <v/>
      </c>
      <c r="FF117" s="53" t="str">
        <f t="shared" si="23"/>
        <v/>
      </c>
      <c r="FG117" s="53" t="str">
        <f t="shared" si="23"/>
        <v/>
      </c>
      <c r="FH117" s="53" t="str">
        <f t="shared" si="23"/>
        <v/>
      </c>
      <c r="FI117" s="53" t="str">
        <f t="shared" si="23"/>
        <v/>
      </c>
      <c r="FJ117" s="53" t="str">
        <f t="shared" si="23"/>
        <v/>
      </c>
      <c r="FK117" s="53" t="str">
        <f t="shared" si="23"/>
        <v/>
      </c>
      <c r="FL117" s="53" t="str">
        <f t="shared" si="23"/>
        <v/>
      </c>
      <c r="FM117" s="53" t="str">
        <f t="shared" si="23"/>
        <v/>
      </c>
      <c r="FN117" s="53" t="str">
        <f t="shared" si="23"/>
        <v/>
      </c>
      <c r="FO117" s="53" t="str">
        <f t="shared" si="23"/>
        <v/>
      </c>
      <c r="FP117" s="53" t="str">
        <f t="shared" si="23"/>
        <v/>
      </c>
      <c r="FQ117" s="53" t="str">
        <f t="shared" si="23"/>
        <v/>
      </c>
      <c r="FR117" s="53" t="str">
        <f t="shared" si="23"/>
        <v/>
      </c>
      <c r="FS117" s="53" t="str">
        <f t="shared" si="23"/>
        <v/>
      </c>
      <c r="FT117" s="53" t="str">
        <f t="shared" si="23"/>
        <v/>
      </c>
      <c r="FU117" s="53" t="str">
        <f t="shared" si="23"/>
        <v/>
      </c>
      <c r="FV117" s="53" t="str">
        <f t="shared" si="23"/>
        <v/>
      </c>
      <c r="FW117" s="53" t="str">
        <f t="shared" si="23"/>
        <v/>
      </c>
      <c r="FX117" s="53" t="str">
        <f t="shared" si="23"/>
        <v/>
      </c>
      <c r="FY117" s="53" t="str">
        <f t="shared" si="23"/>
        <v/>
      </c>
      <c r="FZ117" s="53" t="str">
        <f t="shared" si="23"/>
        <v/>
      </c>
      <c r="GA117" s="53" t="str">
        <f t="shared" si="23"/>
        <v/>
      </c>
      <c r="GB117" s="53" t="str">
        <f t="shared" si="23"/>
        <v/>
      </c>
      <c r="GC117" s="53" t="str">
        <f t="shared" si="23"/>
        <v/>
      </c>
      <c r="GD117" s="53" t="str">
        <f t="shared" si="23"/>
        <v/>
      </c>
      <c r="GE117" s="53" t="str">
        <f t="shared" si="23"/>
        <v/>
      </c>
      <c r="GF117" s="53" t="str">
        <f t="shared" si="23"/>
        <v/>
      </c>
      <c r="GG117" s="53" t="str">
        <f t="shared" si="23"/>
        <v/>
      </c>
    </row>
    <row r="118" spans="1:189">
      <c r="A118" s="53"/>
      <c r="B118" s="53"/>
      <c r="C118" s="53"/>
      <c r="D118" s="53"/>
      <c r="E118" s="53"/>
      <c r="F118" s="53"/>
      <c r="G118" s="53"/>
      <c r="H118" s="53"/>
      <c r="I118" s="53"/>
      <c r="J118" s="53"/>
    </row>
    <row r="119" spans="1:189">
      <c r="A119" s="53"/>
      <c r="B119" s="53"/>
      <c r="C119" s="53"/>
      <c r="D119" s="53"/>
      <c r="E119" s="53"/>
      <c r="F119" s="53"/>
      <c r="G119" s="53"/>
      <c r="H119" s="53"/>
      <c r="I119" s="53"/>
      <c r="J119" s="53"/>
    </row>
    <row r="120" spans="1:189">
      <c r="A120" s="53"/>
      <c r="B120" s="53"/>
      <c r="C120" s="53"/>
      <c r="D120" s="53"/>
      <c r="E120" s="53"/>
      <c r="F120" s="53"/>
      <c r="G120" s="53"/>
      <c r="H120" s="53"/>
      <c r="I120" s="53"/>
      <c r="J120" s="53"/>
    </row>
    <row r="121" spans="1:189">
      <c r="A121" s="53"/>
      <c r="B121" s="53"/>
      <c r="C121" s="53"/>
      <c r="D121" s="53"/>
      <c r="E121" s="53"/>
      <c r="F121" s="53"/>
      <c r="G121" s="53"/>
      <c r="H121" s="53"/>
      <c r="I121" s="53"/>
      <c r="J121" s="53"/>
    </row>
    <row r="122" spans="1:189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Q122" s="153" t="s">
        <v>169</v>
      </c>
    </row>
    <row r="123" spans="1:189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Q123" s="44">
        <f>MAX(Q5:Q39)*Q129</f>
        <v>3.1650449469240387</v>
      </c>
    </row>
    <row r="124" spans="1:189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Q124" s="44">
        <f>MIN(Q5:Q39)</f>
        <v>2.1491848640694015E-4</v>
      </c>
      <c r="R124" s="44">
        <f>100*Q124</f>
        <v>2.1491848640694016E-2</v>
      </c>
    </row>
    <row r="125" spans="1:189">
      <c r="A125" s="53"/>
      <c r="B125" s="53"/>
      <c r="C125" s="53"/>
      <c r="D125" s="53"/>
      <c r="E125" s="53"/>
      <c r="F125" s="53"/>
      <c r="G125" s="53"/>
      <c r="H125" s="53"/>
      <c r="I125" s="53"/>
      <c r="J125" s="53"/>
    </row>
    <row r="126" spans="1:189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Q126">
        <v>1.4593775625316162E-8</v>
      </c>
    </row>
    <row r="127" spans="1:189">
      <c r="A127" s="53"/>
      <c r="B127" s="53"/>
      <c r="C127" s="53"/>
      <c r="D127" s="53"/>
      <c r="E127" s="53"/>
      <c r="F127" s="53"/>
      <c r="G127" s="53"/>
      <c r="H127" s="53"/>
      <c r="I127" s="53"/>
      <c r="J127" s="53"/>
    </row>
    <row r="128" spans="1:189">
      <c r="A128" s="53"/>
      <c r="B128" s="53"/>
      <c r="C128" s="53"/>
      <c r="D128" s="53"/>
      <c r="E128" s="53"/>
      <c r="F128" s="53"/>
      <c r="G128" s="53"/>
      <c r="H128" s="53"/>
      <c r="I128" s="53"/>
      <c r="J128" s="53"/>
    </row>
    <row r="129" spans="1:17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Q129" s="44">
        <f>Q124/Q126</f>
        <v>14726.722674433617</v>
      </c>
    </row>
    <row r="130" spans="1:17">
      <c r="A130" s="53"/>
      <c r="B130" s="53"/>
      <c r="C130" s="53"/>
      <c r="D130" s="53"/>
      <c r="E130" s="53"/>
      <c r="F130" s="53"/>
      <c r="G130" s="53"/>
      <c r="H130" s="53"/>
      <c r="I130" s="53"/>
      <c r="J130" s="53"/>
    </row>
    <row r="131" spans="1:17">
      <c r="A131" s="53"/>
      <c r="B131" s="53"/>
      <c r="C131" s="53"/>
      <c r="D131" s="53"/>
      <c r="E131" s="53"/>
      <c r="F131" s="53"/>
      <c r="G131" s="53"/>
      <c r="H131" s="53"/>
      <c r="I131" s="53"/>
      <c r="J131" s="53"/>
    </row>
    <row r="132" spans="1:17">
      <c r="A132" s="53"/>
      <c r="B132" s="53"/>
      <c r="C132" s="53"/>
      <c r="D132" s="53"/>
      <c r="E132" s="53"/>
      <c r="F132" s="53"/>
      <c r="G132" s="53"/>
      <c r="H132" s="53"/>
      <c r="I132" s="53"/>
      <c r="J132" s="53"/>
    </row>
    <row r="133" spans="1:17">
      <c r="A133" s="53"/>
      <c r="B133" s="53"/>
      <c r="C133" s="53"/>
      <c r="D133" s="53"/>
      <c r="E133" s="53"/>
      <c r="F133" s="53"/>
      <c r="G133" s="53"/>
      <c r="H133" s="53"/>
      <c r="I133" s="53"/>
      <c r="J133" s="53"/>
    </row>
    <row r="134" spans="1:17">
      <c r="A134" s="53"/>
      <c r="B134" s="53"/>
      <c r="C134" s="53"/>
      <c r="D134" s="53"/>
      <c r="E134" s="53"/>
      <c r="F134" s="53"/>
      <c r="G134" s="53"/>
      <c r="H134" s="53"/>
      <c r="I134" s="53"/>
      <c r="J134" s="53"/>
    </row>
    <row r="135" spans="1:17">
      <c r="A135" s="53"/>
      <c r="B135" s="53"/>
      <c r="C135" s="53"/>
      <c r="D135" s="53"/>
      <c r="E135" s="53"/>
      <c r="F135" s="53"/>
      <c r="G135" s="53"/>
      <c r="H135" s="53"/>
      <c r="I135" s="53"/>
      <c r="J135" s="53"/>
    </row>
    <row r="136" spans="1:17">
      <c r="A136" s="53"/>
      <c r="B136" s="53"/>
      <c r="C136" s="53"/>
      <c r="D136" s="53"/>
      <c r="E136" s="53"/>
      <c r="F136" s="53"/>
      <c r="G136" s="53"/>
      <c r="H136" s="53"/>
      <c r="I136" s="53"/>
      <c r="J136" s="53"/>
    </row>
    <row r="137" spans="1:17">
      <c r="A137" s="53"/>
      <c r="B137" s="53"/>
      <c r="C137" s="53"/>
      <c r="D137" s="53"/>
      <c r="E137" s="53"/>
      <c r="F137" s="53"/>
      <c r="G137" s="53"/>
      <c r="H137" s="53"/>
      <c r="I137" s="53"/>
      <c r="J137" s="53"/>
    </row>
    <row r="138" spans="1:17">
      <c r="A138" s="53"/>
      <c r="B138" s="53"/>
      <c r="C138" s="53"/>
      <c r="D138" s="53"/>
      <c r="E138" s="53"/>
      <c r="F138" s="53"/>
      <c r="G138" s="53"/>
      <c r="H138" s="53"/>
      <c r="I138" s="53"/>
      <c r="J138" s="53"/>
    </row>
    <row r="139" spans="1:17">
      <c r="A139" s="53"/>
      <c r="B139" s="53"/>
      <c r="C139" s="53"/>
      <c r="D139" s="53"/>
      <c r="E139" s="53"/>
      <c r="F139" s="53"/>
      <c r="G139" s="53"/>
      <c r="H139" s="53"/>
      <c r="I139" s="53"/>
      <c r="J139" s="53"/>
    </row>
    <row r="140" spans="1:17">
      <c r="A140" s="53"/>
      <c r="B140" s="53"/>
      <c r="C140" s="53"/>
      <c r="D140" s="53"/>
      <c r="E140" s="53"/>
      <c r="F140" s="53"/>
      <c r="G140" s="53"/>
      <c r="H140" s="53"/>
      <c r="I140" s="53"/>
      <c r="J140" s="53"/>
    </row>
    <row r="141" spans="1:17">
      <c r="A141" s="53"/>
      <c r="B141" s="53"/>
      <c r="C141" s="53"/>
      <c r="D141" s="53"/>
      <c r="E141" s="53"/>
      <c r="F141" s="53"/>
      <c r="G141" s="53"/>
      <c r="H141" s="53"/>
      <c r="I141" s="53"/>
      <c r="J141" s="53"/>
    </row>
    <row r="142" spans="1:17">
      <c r="A142" s="53"/>
      <c r="B142" s="53"/>
      <c r="C142" s="53"/>
      <c r="D142" s="53"/>
      <c r="E142" s="53"/>
      <c r="F142" s="53"/>
      <c r="G142" s="53"/>
      <c r="H142" s="53"/>
      <c r="I142" s="53"/>
      <c r="J142" s="53"/>
    </row>
    <row r="143" spans="1:17">
      <c r="A143" s="53"/>
      <c r="B143" s="53"/>
      <c r="C143" s="53"/>
      <c r="D143" s="53"/>
      <c r="E143" s="53"/>
      <c r="F143" s="53"/>
      <c r="G143" s="53"/>
      <c r="H143" s="53"/>
      <c r="I143" s="53"/>
      <c r="J143" s="53"/>
    </row>
    <row r="144" spans="1:17">
      <c r="A144" s="53"/>
      <c r="B144" s="53"/>
      <c r="C144" s="53"/>
      <c r="D144" s="53"/>
      <c r="E144" s="53"/>
      <c r="F144" s="53"/>
      <c r="G144" s="53"/>
      <c r="H144" s="53"/>
      <c r="I144" s="53"/>
      <c r="J144" s="53"/>
    </row>
    <row r="145" spans="1:10">
      <c r="A145" s="53"/>
      <c r="B145" s="53"/>
      <c r="C145" s="53"/>
      <c r="D145" s="53"/>
      <c r="E145" s="53"/>
      <c r="F145" s="53"/>
      <c r="G145" s="53"/>
      <c r="H145" s="53"/>
      <c r="I145" s="53"/>
      <c r="J145" s="53"/>
    </row>
    <row r="146" spans="1:10">
      <c r="A146" s="53"/>
      <c r="B146" s="53"/>
      <c r="C146" s="53"/>
      <c r="D146" s="53"/>
      <c r="E146" s="53"/>
      <c r="F146" s="53"/>
      <c r="G146" s="53"/>
      <c r="H146" s="53"/>
      <c r="I146" s="53"/>
      <c r="J146" s="53"/>
    </row>
    <row r="147" spans="1:10">
      <c r="A147" s="53"/>
      <c r="B147" s="53"/>
      <c r="C147" s="53"/>
      <c r="D147" s="53"/>
      <c r="E147" s="53"/>
      <c r="F147" s="53"/>
      <c r="G147" s="53"/>
      <c r="H147" s="53"/>
      <c r="I147" s="53"/>
      <c r="J147" s="53"/>
    </row>
    <row r="148" spans="1:10">
      <c r="A148" s="53"/>
      <c r="B148" s="53"/>
      <c r="C148" s="53"/>
      <c r="D148" s="53"/>
      <c r="E148" s="53"/>
      <c r="F148" s="53"/>
      <c r="G148" s="53"/>
      <c r="H148" s="53"/>
      <c r="I148" s="53"/>
      <c r="J148" s="53"/>
    </row>
    <row r="149" spans="1:10">
      <c r="A149" s="53"/>
      <c r="B149" s="53"/>
      <c r="C149" s="53"/>
      <c r="D149" s="53"/>
      <c r="E149" s="53"/>
      <c r="F149" s="53"/>
      <c r="G149" s="53"/>
      <c r="H149" s="53"/>
      <c r="I149" s="53"/>
      <c r="J149" s="53"/>
    </row>
    <row r="150" spans="1:10">
      <c r="A150" s="53"/>
      <c r="B150" s="53"/>
      <c r="C150" s="53"/>
      <c r="D150" s="53"/>
      <c r="E150" s="53"/>
      <c r="F150" s="53"/>
      <c r="G150" s="53"/>
      <c r="H150" s="53"/>
      <c r="I150" s="53"/>
      <c r="J150" s="53"/>
    </row>
    <row r="151" spans="1:10">
      <c r="A151" s="53"/>
      <c r="B151" s="53"/>
      <c r="C151" s="53"/>
      <c r="D151" s="53"/>
      <c r="E151" s="53"/>
      <c r="F151" s="53"/>
      <c r="G151" s="53"/>
      <c r="H151" s="53"/>
      <c r="I151" s="53"/>
      <c r="J151" s="53"/>
    </row>
    <row r="152" spans="1:10">
      <c r="A152" s="53"/>
      <c r="B152" s="53"/>
      <c r="C152" s="53"/>
      <c r="D152" s="53"/>
      <c r="E152" s="53"/>
      <c r="F152" s="53"/>
      <c r="G152" s="53"/>
      <c r="H152" s="53"/>
      <c r="I152" s="53"/>
      <c r="J152" s="53"/>
    </row>
    <row r="153" spans="1:10">
      <c r="A153" s="53"/>
      <c r="B153" s="53"/>
      <c r="C153" s="53"/>
      <c r="D153" s="53"/>
      <c r="E153" s="53"/>
      <c r="F153" s="53"/>
      <c r="G153" s="53"/>
      <c r="H153" s="53"/>
      <c r="I153" s="53"/>
      <c r="J153" s="53"/>
    </row>
    <row r="154" spans="1:10">
      <c r="A154" s="53"/>
      <c r="B154" s="53"/>
      <c r="C154" s="53"/>
      <c r="D154" s="53"/>
      <c r="E154" s="53"/>
      <c r="F154" s="53"/>
      <c r="G154" s="53"/>
      <c r="H154" s="53"/>
      <c r="I154" s="53"/>
      <c r="J154" s="53"/>
    </row>
    <row r="155" spans="1:10">
      <c r="A155" s="53"/>
      <c r="B155" s="53"/>
      <c r="C155" s="53"/>
      <c r="D155" s="53"/>
      <c r="E155" s="53"/>
      <c r="F155" s="53"/>
      <c r="G155" s="53"/>
      <c r="H155" s="53"/>
      <c r="I155" s="53"/>
      <c r="J155" s="53"/>
    </row>
    <row r="156" spans="1:10">
      <c r="A156" s="53"/>
      <c r="B156" s="53"/>
      <c r="C156" s="53"/>
      <c r="D156" s="53"/>
      <c r="E156" s="53"/>
      <c r="F156" s="53"/>
      <c r="G156" s="53"/>
      <c r="H156" s="53"/>
      <c r="I156" s="53"/>
      <c r="J156" s="53"/>
    </row>
    <row r="157" spans="1:10">
      <c r="A157" s="53"/>
      <c r="B157" s="53"/>
      <c r="C157" s="53"/>
      <c r="D157" s="53"/>
      <c r="E157" s="53"/>
      <c r="F157" s="53"/>
      <c r="G157" s="53"/>
      <c r="H157" s="53"/>
      <c r="I157" s="53"/>
      <c r="J157" s="53"/>
    </row>
    <row r="158" spans="1:10">
      <c r="A158" s="53"/>
      <c r="B158" s="53"/>
      <c r="C158" s="53"/>
      <c r="D158" s="53"/>
      <c r="E158" s="53"/>
      <c r="F158" s="53"/>
      <c r="G158" s="53"/>
      <c r="H158" s="53"/>
      <c r="I158" s="53"/>
      <c r="J158" s="53"/>
    </row>
    <row r="159" spans="1:10">
      <c r="A159" s="53"/>
      <c r="B159" s="53"/>
      <c r="C159" s="53"/>
      <c r="D159" s="53"/>
      <c r="E159" s="53"/>
      <c r="F159" s="53"/>
      <c r="G159" s="53"/>
      <c r="H159" s="53"/>
      <c r="I159" s="53"/>
      <c r="J159" s="53"/>
    </row>
    <row r="160" spans="1:10">
      <c r="A160" s="53"/>
      <c r="B160" s="53"/>
      <c r="C160" s="53"/>
      <c r="D160" s="53"/>
      <c r="E160" s="53"/>
      <c r="F160" s="53"/>
      <c r="G160" s="53"/>
      <c r="H160" s="53"/>
      <c r="I160" s="53"/>
      <c r="J160" s="53"/>
    </row>
    <row r="161" spans="1:10">
      <c r="A161" s="53"/>
      <c r="B161" s="53"/>
      <c r="C161" s="53"/>
      <c r="D161" s="53"/>
      <c r="E161" s="53"/>
      <c r="F161" s="53"/>
      <c r="G161" s="53"/>
      <c r="H161" s="53"/>
      <c r="I161" s="53"/>
      <c r="J161" s="53"/>
    </row>
    <row r="162" spans="1:10">
      <c r="A162" s="53"/>
      <c r="B162" s="53"/>
      <c r="C162" s="53"/>
      <c r="D162" s="53"/>
      <c r="E162" s="53"/>
      <c r="F162" s="53"/>
      <c r="G162" s="53"/>
      <c r="H162" s="53"/>
      <c r="I162" s="53"/>
      <c r="J162" s="53"/>
    </row>
    <row r="163" spans="1:10">
      <c r="A163" s="53"/>
      <c r="B163" s="53"/>
      <c r="C163" s="53"/>
      <c r="D163" s="53"/>
      <c r="E163" s="53"/>
      <c r="F163" s="53"/>
      <c r="G163" s="53"/>
      <c r="H163" s="53"/>
      <c r="I163" s="53"/>
      <c r="J163" s="53"/>
    </row>
    <row r="164" spans="1:10">
      <c r="A164" s="53"/>
      <c r="B164" s="53"/>
      <c r="C164" s="53"/>
      <c r="D164" s="53"/>
      <c r="E164" s="53"/>
      <c r="F164" s="53"/>
      <c r="G164" s="53"/>
      <c r="H164" s="53"/>
      <c r="I164" s="53"/>
      <c r="J164" s="53"/>
    </row>
    <row r="165" spans="1:10">
      <c r="A165" s="53"/>
      <c r="B165" s="53"/>
      <c r="C165" s="53"/>
      <c r="D165" s="53"/>
      <c r="E165" s="53"/>
      <c r="F165" s="53"/>
      <c r="G165" s="53"/>
      <c r="H165" s="53"/>
      <c r="I165" s="53"/>
      <c r="J165" s="53"/>
    </row>
    <row r="166" spans="1:10">
      <c r="A166" s="53"/>
      <c r="B166" s="53"/>
      <c r="C166" s="53"/>
      <c r="D166" s="53"/>
      <c r="E166" s="53"/>
      <c r="F166" s="53"/>
      <c r="G166" s="53"/>
      <c r="H166" s="53"/>
      <c r="I166" s="53"/>
      <c r="J166" s="53"/>
    </row>
    <row r="167" spans="1:10">
      <c r="A167" s="53"/>
      <c r="B167" s="53"/>
      <c r="C167" s="53"/>
      <c r="D167" s="53"/>
      <c r="E167" s="53"/>
      <c r="F167" s="53"/>
      <c r="G167" s="53"/>
      <c r="H167" s="53"/>
      <c r="I167" s="53"/>
      <c r="J167" s="53"/>
    </row>
    <row r="168" spans="1:10">
      <c r="A168" s="53"/>
      <c r="B168" s="53"/>
      <c r="C168" s="53"/>
      <c r="D168" s="53"/>
      <c r="E168" s="53"/>
      <c r="F168" s="53"/>
      <c r="G168" s="53"/>
      <c r="H168" s="53"/>
      <c r="I168" s="53"/>
      <c r="J168" s="53"/>
    </row>
    <row r="169" spans="1:10">
      <c r="A169" s="53"/>
      <c r="B169" s="53"/>
      <c r="C169" s="53"/>
      <c r="D169" s="53"/>
      <c r="E169" s="53"/>
      <c r="F169" s="53"/>
      <c r="G169" s="53"/>
      <c r="H169" s="53"/>
      <c r="I169" s="53"/>
      <c r="J169" s="53"/>
    </row>
    <row r="170" spans="1:10">
      <c r="A170" s="53"/>
      <c r="B170" s="53"/>
      <c r="C170" s="53"/>
      <c r="D170" s="53"/>
      <c r="E170" s="53"/>
      <c r="F170" s="53"/>
      <c r="G170" s="53"/>
      <c r="H170" s="53"/>
      <c r="I170" s="53"/>
      <c r="J170" s="53"/>
    </row>
    <row r="171" spans="1:10">
      <c r="A171" s="53"/>
      <c r="B171" s="53"/>
      <c r="C171" s="53"/>
      <c r="D171" s="53"/>
      <c r="E171" s="53"/>
      <c r="F171" s="53"/>
      <c r="G171" s="53"/>
      <c r="H171" s="53"/>
      <c r="I171" s="53"/>
      <c r="J171" s="53"/>
    </row>
    <row r="172" spans="1:10">
      <c r="A172" s="53"/>
      <c r="B172" s="53"/>
      <c r="C172" s="53"/>
      <c r="D172" s="53"/>
      <c r="E172" s="53"/>
      <c r="F172" s="53"/>
      <c r="G172" s="53"/>
      <c r="H172" s="53"/>
      <c r="I172" s="53"/>
      <c r="J172" s="53"/>
    </row>
    <row r="173" spans="1:10">
      <c r="A173" s="53"/>
      <c r="B173" s="53"/>
      <c r="C173" s="53"/>
      <c r="D173" s="53"/>
      <c r="E173" s="53"/>
      <c r="F173" s="53"/>
      <c r="G173" s="53"/>
      <c r="H173" s="53"/>
      <c r="I173" s="53"/>
      <c r="J173" s="53"/>
    </row>
    <row r="174" spans="1:10">
      <c r="A174" s="53"/>
      <c r="B174" s="53"/>
      <c r="C174" s="53"/>
      <c r="D174" s="53"/>
      <c r="E174" s="53"/>
      <c r="F174" s="53"/>
      <c r="G174" s="53"/>
      <c r="H174" s="53"/>
      <c r="I174" s="53"/>
      <c r="J174" s="53"/>
    </row>
    <row r="175" spans="1:10">
      <c r="A175" s="53"/>
      <c r="B175" s="53"/>
      <c r="C175" s="53"/>
      <c r="D175" s="53"/>
      <c r="E175" s="53"/>
      <c r="F175" s="53"/>
      <c r="G175" s="53"/>
      <c r="H175" s="53"/>
      <c r="I175" s="53"/>
      <c r="J175" s="53"/>
    </row>
    <row r="176" spans="1:10">
      <c r="A176" s="53"/>
      <c r="B176" s="53"/>
      <c r="C176" s="53"/>
      <c r="D176" s="53"/>
      <c r="E176" s="53"/>
      <c r="F176" s="53"/>
      <c r="G176" s="53"/>
      <c r="H176" s="53"/>
      <c r="I176" s="53"/>
      <c r="J176" s="53"/>
    </row>
    <row r="177" spans="1:10">
      <c r="A177" s="53"/>
      <c r="B177" s="53"/>
      <c r="C177" s="53"/>
      <c r="D177" s="53"/>
      <c r="E177" s="53"/>
      <c r="F177" s="53"/>
      <c r="G177" s="53"/>
      <c r="H177" s="53"/>
      <c r="I177" s="53"/>
      <c r="J177" s="53"/>
    </row>
    <row r="178" spans="1:10">
      <c r="A178" s="53"/>
      <c r="B178" s="53"/>
      <c r="C178" s="53"/>
      <c r="D178" s="53"/>
      <c r="E178" s="53"/>
      <c r="F178" s="53"/>
      <c r="G178" s="53"/>
      <c r="H178" s="53"/>
      <c r="I178" s="53"/>
      <c r="J178" s="53"/>
    </row>
    <row r="179" spans="1:10">
      <c r="A179" s="53"/>
      <c r="B179" s="53"/>
      <c r="C179" s="53"/>
      <c r="D179" s="53"/>
      <c r="E179" s="53"/>
      <c r="F179" s="53"/>
      <c r="G179" s="53"/>
      <c r="H179" s="53"/>
      <c r="I179" s="53"/>
      <c r="J179" s="53"/>
    </row>
    <row r="180" spans="1:10">
      <c r="A180" s="53"/>
      <c r="B180" s="53"/>
      <c r="C180" s="53"/>
      <c r="D180" s="53"/>
      <c r="E180" s="53"/>
      <c r="F180" s="53"/>
      <c r="G180" s="53"/>
      <c r="H180" s="53"/>
      <c r="I180" s="53"/>
      <c r="J180" s="53"/>
    </row>
    <row r="181" spans="1:10">
      <c r="A181" s="53"/>
      <c r="B181" s="53"/>
      <c r="C181" s="53"/>
      <c r="D181" s="53"/>
      <c r="E181" s="53"/>
      <c r="F181" s="53"/>
      <c r="G181" s="53"/>
      <c r="H181" s="53"/>
      <c r="I181" s="53"/>
      <c r="J181" s="53"/>
    </row>
    <row r="182" spans="1:10">
      <c r="A182" s="53"/>
      <c r="B182" s="53"/>
      <c r="C182" s="53"/>
      <c r="D182" s="53"/>
      <c r="E182" s="53"/>
      <c r="F182" s="53"/>
      <c r="G182" s="53"/>
      <c r="H182" s="53"/>
      <c r="I182" s="53"/>
      <c r="J182" s="53"/>
    </row>
    <row r="183" spans="1:10">
      <c r="A183" s="53"/>
      <c r="B183" s="53"/>
      <c r="C183" s="53"/>
      <c r="D183" s="53"/>
      <c r="E183" s="53"/>
      <c r="F183" s="53"/>
      <c r="G183" s="53"/>
      <c r="H183" s="53"/>
      <c r="I183" s="53"/>
      <c r="J183" s="53"/>
    </row>
    <row r="184" spans="1:10">
      <c r="A184" s="53"/>
      <c r="B184" s="53"/>
      <c r="C184" s="53"/>
      <c r="D184" s="53"/>
      <c r="E184" s="53"/>
      <c r="F184" s="53"/>
      <c r="G184" s="53"/>
      <c r="H184" s="53"/>
      <c r="I184" s="53"/>
      <c r="J184" s="53"/>
    </row>
    <row r="185" spans="1:10">
      <c r="A185" s="53"/>
      <c r="B185" s="53"/>
      <c r="C185" s="53"/>
      <c r="D185" s="53"/>
      <c r="E185" s="53"/>
      <c r="F185" s="53"/>
      <c r="G185" s="53"/>
      <c r="H185" s="53"/>
      <c r="I185" s="53"/>
      <c r="J185" s="53"/>
    </row>
    <row r="186" spans="1:10">
      <c r="A186" s="53"/>
      <c r="B186" s="53"/>
      <c r="C186" s="53"/>
      <c r="D186" s="53"/>
      <c r="E186" s="53"/>
      <c r="F186" s="53"/>
      <c r="G186" s="53"/>
      <c r="H186" s="53"/>
      <c r="I186" s="53"/>
      <c r="J186" s="53"/>
    </row>
    <row r="187" spans="1:10">
      <c r="A187" s="53"/>
      <c r="B187" s="53"/>
      <c r="C187" s="53"/>
      <c r="D187" s="53"/>
      <c r="E187" s="53"/>
      <c r="F187" s="53"/>
      <c r="G187" s="53"/>
      <c r="H187" s="53"/>
      <c r="I187" s="53"/>
      <c r="J187" s="53"/>
    </row>
    <row r="188" spans="1:10">
      <c r="A188" s="53"/>
      <c r="B188" s="53"/>
      <c r="C188" s="53"/>
      <c r="D188" s="53"/>
      <c r="E188" s="53"/>
      <c r="F188" s="53"/>
      <c r="G188" s="53"/>
      <c r="H188" s="53"/>
      <c r="I188" s="53"/>
      <c r="J188" s="53"/>
    </row>
    <row r="189" spans="1:10">
      <c r="A189" s="53"/>
      <c r="B189" s="53"/>
      <c r="C189" s="53"/>
      <c r="D189" s="53"/>
      <c r="E189" s="53"/>
      <c r="F189" s="53"/>
      <c r="G189" s="53"/>
      <c r="H189" s="53"/>
      <c r="I189" s="53"/>
      <c r="J189" s="53"/>
    </row>
    <row r="190" spans="1:10">
      <c r="A190" s="53"/>
      <c r="B190" s="53"/>
      <c r="C190" s="53"/>
      <c r="D190" s="53"/>
      <c r="E190" s="53"/>
      <c r="F190" s="53"/>
      <c r="G190" s="53"/>
      <c r="H190" s="53"/>
      <c r="I190" s="53"/>
      <c r="J190" s="53"/>
    </row>
    <row r="191" spans="1:10">
      <c r="A191" s="53"/>
      <c r="B191" s="53"/>
      <c r="C191" s="53"/>
      <c r="D191" s="53"/>
      <c r="E191" s="53"/>
      <c r="F191" s="53"/>
      <c r="G191" s="53"/>
      <c r="H191" s="53"/>
      <c r="I191" s="53"/>
      <c r="J191" s="53"/>
    </row>
    <row r="192" spans="1:10">
      <c r="A192" s="53"/>
      <c r="B192" s="53"/>
      <c r="C192" s="53"/>
      <c r="D192" s="53"/>
      <c r="E192" s="53"/>
      <c r="F192" s="53"/>
      <c r="G192" s="53"/>
      <c r="H192" s="53"/>
      <c r="I192" s="53"/>
      <c r="J192" s="53"/>
    </row>
    <row r="193" spans="1:10">
      <c r="A193" s="53"/>
      <c r="B193" s="53"/>
      <c r="C193" s="53"/>
      <c r="D193" s="53"/>
      <c r="E193" s="53"/>
      <c r="F193" s="53"/>
      <c r="G193" s="53"/>
      <c r="H193" s="53"/>
      <c r="I193" s="53"/>
      <c r="J193" s="53"/>
    </row>
    <row r="194" spans="1:10">
      <c r="A194" s="53"/>
      <c r="B194" s="53"/>
      <c r="C194" s="53"/>
      <c r="D194" s="53"/>
      <c r="E194" s="53"/>
      <c r="F194" s="53"/>
      <c r="G194" s="53"/>
      <c r="H194" s="53"/>
      <c r="I194" s="53"/>
      <c r="J194" s="53"/>
    </row>
    <row r="195" spans="1:10">
      <c r="A195" s="53"/>
      <c r="B195" s="53"/>
      <c r="C195" s="53"/>
      <c r="D195" s="53"/>
      <c r="E195" s="53"/>
      <c r="F195" s="53"/>
      <c r="G195" s="53"/>
      <c r="H195" s="53"/>
      <c r="I195" s="53"/>
      <c r="J195" s="53"/>
    </row>
    <row r="196" spans="1:10">
      <c r="A196" s="53"/>
      <c r="B196" s="53"/>
      <c r="C196" s="53"/>
      <c r="D196" s="53"/>
      <c r="E196" s="53"/>
      <c r="F196" s="53"/>
      <c r="G196" s="53"/>
      <c r="H196" s="53"/>
      <c r="I196" s="53"/>
      <c r="J196" s="53"/>
    </row>
    <row r="197" spans="1:10">
      <c r="A197" s="53"/>
      <c r="B197" s="53"/>
      <c r="C197" s="53"/>
      <c r="D197" s="53"/>
      <c r="E197" s="53"/>
      <c r="F197" s="53"/>
      <c r="G197" s="53"/>
      <c r="H197" s="53"/>
      <c r="I197" s="53"/>
      <c r="J197" s="53"/>
    </row>
    <row r="198" spans="1:10">
      <c r="A198" s="53"/>
      <c r="B198" s="53"/>
      <c r="C198" s="53"/>
      <c r="D198" s="53"/>
      <c r="E198" s="53"/>
      <c r="F198" s="53"/>
      <c r="G198" s="53"/>
      <c r="H198" s="53"/>
      <c r="I198" s="53"/>
      <c r="J198" s="53"/>
    </row>
    <row r="199" spans="1:10">
      <c r="A199" s="53"/>
      <c r="B199" s="53"/>
      <c r="C199" s="53"/>
      <c r="D199" s="53"/>
      <c r="E199" s="53"/>
      <c r="F199" s="53"/>
      <c r="G199" s="53"/>
      <c r="H199" s="53"/>
      <c r="I199" s="53"/>
      <c r="J199" s="53"/>
    </row>
    <row r="200" spans="1:10">
      <c r="A200" s="53"/>
      <c r="B200" s="53"/>
      <c r="C200" s="53"/>
      <c r="D200" s="53"/>
      <c r="E200" s="53"/>
      <c r="F200" s="53"/>
      <c r="G200" s="53"/>
      <c r="H200" s="53"/>
      <c r="I200" s="53"/>
      <c r="J200" s="53"/>
    </row>
    <row r="201" spans="1:10">
      <c r="A201" s="53"/>
      <c r="B201" s="53"/>
      <c r="C201" s="53"/>
      <c r="D201" s="53"/>
      <c r="E201" s="53"/>
      <c r="F201" s="53"/>
      <c r="G201" s="53"/>
      <c r="H201" s="53"/>
      <c r="I201" s="53"/>
      <c r="J201" s="53"/>
    </row>
    <row r="202" spans="1:10">
      <c r="A202" s="53"/>
      <c r="B202" s="53"/>
      <c r="C202" s="53"/>
      <c r="D202" s="53"/>
      <c r="E202" s="53"/>
      <c r="F202" s="53"/>
      <c r="G202" s="53"/>
      <c r="H202" s="53"/>
      <c r="I202" s="53"/>
      <c r="J202" s="53"/>
    </row>
    <row r="203" spans="1:10">
      <c r="A203" s="53"/>
      <c r="B203" s="53"/>
      <c r="C203" s="53"/>
      <c r="D203" s="53"/>
      <c r="E203" s="53"/>
      <c r="F203" s="53"/>
      <c r="G203" s="53"/>
      <c r="H203" s="53"/>
      <c r="I203" s="53"/>
      <c r="J203" s="53"/>
    </row>
    <row r="204" spans="1:10">
      <c r="A204" s="53"/>
      <c r="B204" s="53"/>
      <c r="C204" s="53"/>
      <c r="D204" s="53"/>
      <c r="E204" s="53"/>
      <c r="F204" s="53"/>
      <c r="G204" s="53"/>
      <c r="H204" s="53"/>
      <c r="I204" s="53"/>
      <c r="J204" s="53"/>
    </row>
    <row r="205" spans="1:10">
      <c r="A205" s="53"/>
      <c r="B205" s="53"/>
      <c r="C205" s="53"/>
      <c r="D205" s="53"/>
      <c r="E205" s="53"/>
      <c r="F205" s="53"/>
      <c r="G205" s="53"/>
      <c r="H205" s="53"/>
      <c r="I205" s="53"/>
      <c r="J205" s="53"/>
    </row>
    <row r="206" spans="1:10">
      <c r="A206" s="53"/>
      <c r="B206" s="53"/>
      <c r="C206" s="53"/>
      <c r="D206" s="53"/>
      <c r="E206" s="53"/>
      <c r="F206" s="53"/>
      <c r="G206" s="53"/>
      <c r="H206" s="53"/>
      <c r="I206" s="53"/>
      <c r="J206" s="53"/>
    </row>
    <row r="207" spans="1:10">
      <c r="A207" s="53"/>
      <c r="B207" s="53"/>
      <c r="C207" s="53"/>
      <c r="D207" s="53"/>
      <c r="E207" s="53"/>
      <c r="F207" s="53"/>
      <c r="G207" s="53"/>
      <c r="H207" s="53"/>
      <c r="I207" s="53"/>
      <c r="J207" s="53"/>
    </row>
    <row r="208" spans="1:10">
      <c r="A208" s="53"/>
      <c r="B208" s="53"/>
      <c r="C208" s="53"/>
      <c r="D208" s="53"/>
      <c r="E208" s="53"/>
      <c r="F208" s="53"/>
      <c r="G208" s="53"/>
      <c r="H208" s="53"/>
      <c r="I208" s="53"/>
      <c r="J208" s="53"/>
    </row>
    <row r="209" spans="1:10">
      <c r="A209" s="53"/>
      <c r="B209" s="53"/>
      <c r="C209" s="53"/>
      <c r="D209" s="53"/>
      <c r="E209" s="53"/>
      <c r="F209" s="53"/>
      <c r="G209" s="53"/>
      <c r="H209" s="53"/>
      <c r="I209" s="53"/>
      <c r="J209" s="53"/>
    </row>
    <row r="210" spans="1:10">
      <c r="A210" s="53"/>
      <c r="B210" s="53"/>
      <c r="C210" s="53"/>
      <c r="D210" s="53"/>
      <c r="E210" s="53"/>
      <c r="F210" s="53"/>
      <c r="G210" s="53"/>
      <c r="H210" s="53"/>
      <c r="I210" s="53"/>
      <c r="J210" s="53"/>
    </row>
    <row r="357" spans="136:136">
      <c r="EF357" s="61"/>
    </row>
    <row r="358" spans="136:136">
      <c r="EF358" s="61"/>
    </row>
    <row r="359" spans="136:136">
      <c r="EF359" s="61"/>
    </row>
    <row r="360" spans="136:136">
      <c r="EF360" s="61"/>
    </row>
    <row r="361" spans="136:136">
      <c r="EF361" s="61"/>
    </row>
    <row r="362" spans="136:136">
      <c r="EF362" s="61"/>
    </row>
    <row r="363" spans="136:136">
      <c r="EF363" s="61"/>
    </row>
    <row r="364" spans="136:136">
      <c r="EF364" s="61"/>
    </row>
    <row r="365" spans="136:136">
      <c r="EF365" s="61"/>
    </row>
    <row r="366" spans="136:136">
      <c r="EF366" s="61"/>
    </row>
    <row r="367" spans="136:136">
      <c r="EF367" s="61"/>
    </row>
  </sheetData>
  <mergeCells count="1">
    <mergeCell ref="Q46:Q47"/>
  </mergeCells>
  <conditionalFormatting sqref="B1:GC1">
    <cfRule type="cellIs" dxfId="0" priority="1" operator="equal">
      <formula>"Gross Outlier"</formula>
    </cfRule>
  </conditionalFormatting>
  <pageMargins left="0.7" right="0.7" top="0.75" bottom="0.75" header="0.3" footer="0.3"/>
  <legacyDrawing r:id="rId1"/>
  <oleObjects>
    <oleObject progId="Equation.DSMT4" shapeId="30721" r:id="rId2"/>
    <oleObject progId="Equation.DSMT4" shapeId="30722" r:id="rId3"/>
    <oleObject progId="Equation.DSMT4" shapeId="30723" r:id="rId4"/>
    <oleObject progId="Equation.DSMT4" shapeId="30724" r:id="rId5"/>
    <oleObject progId="Equation.DSMT4" shapeId="30725" r:id="rId6"/>
    <oleObject progId="Equation.DSMT4" shapeId="30726" r:id="rId7"/>
    <oleObject progId="Equation.DSMT4" shapeId="30727" r:id="rId8"/>
    <oleObject progId="Equation.DSMT4" shapeId="30729" r:id="rId9"/>
    <oleObject progId="Equation.DSMT4" shapeId="30730" r:id="rId10"/>
    <oleObject progId="Equation.DSMT4" shapeId="30731" r:id="rId11"/>
    <oleObject progId="Equation.DSMT4" shapeId="30732" r:id="rId12"/>
    <oleObject progId="Equation.DSMT4" shapeId="30748" r:id="rId13"/>
    <oleObject progId="Equation.DSMT4" shapeId="30749" r:id="rId14"/>
    <oleObject progId="Equation.DSMT4" shapeId="30750" r:id="rId15"/>
  </oleObjects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>
    <tabColor theme="7"/>
  </sheetPr>
  <dimension ref="A1:HH212"/>
  <sheetViews>
    <sheetView topLeftCell="A81" workbookViewId="0">
      <selection activeCell="D111" sqref="D111"/>
    </sheetView>
  </sheetViews>
  <sheetFormatPr defaultColWidth="18" defaultRowHeight="12.75"/>
  <cols>
    <col min="1" max="1" width="44.140625" style="144" customWidth="1"/>
    <col min="2" max="2" width="22.5703125" style="144" bestFit="1" customWidth="1"/>
    <col min="3" max="4" width="19.85546875" style="144" bestFit="1" customWidth="1"/>
    <col min="5" max="11" width="18" style="144" customWidth="1"/>
    <col min="12" max="12" width="26.140625" style="144" bestFit="1" customWidth="1"/>
    <col min="13" max="13" width="12.28515625" style="144" bestFit="1" customWidth="1"/>
    <col min="14" max="14" width="35.42578125" style="144" bestFit="1" customWidth="1"/>
    <col min="15" max="16" width="12.42578125" style="144" bestFit="1" customWidth="1"/>
    <col min="17" max="17" width="18" style="144" customWidth="1"/>
    <col min="18" max="19" width="19.85546875" style="144" bestFit="1" customWidth="1"/>
    <col min="20" max="20" width="18" style="144" customWidth="1"/>
    <col min="21" max="21" width="25.5703125" style="144" bestFit="1" customWidth="1"/>
    <col min="22" max="22" width="18" style="144" customWidth="1"/>
    <col min="23" max="84" width="18" style="145" customWidth="1"/>
    <col min="85" max="97" width="18" style="144" customWidth="1"/>
    <col min="98" max="98" width="12.140625" style="144" bestFit="1" customWidth="1"/>
    <col min="99" max="100" width="33" style="144" bestFit="1" customWidth="1"/>
    <col min="101" max="101" width="15.7109375" style="144" bestFit="1" customWidth="1"/>
    <col min="102" max="105" width="13.85546875" style="144" customWidth="1"/>
    <col min="106" max="106" width="26.140625" style="144" bestFit="1" customWidth="1"/>
    <col min="107" max="107" width="28.85546875" style="144" bestFit="1" customWidth="1"/>
    <col min="108" max="109" width="12.85546875" style="144" bestFit="1" customWidth="1"/>
    <col min="110" max="113" width="19.42578125" style="144" bestFit="1" customWidth="1"/>
    <col min="114" max="115" width="18.85546875" style="144" bestFit="1" customWidth="1"/>
    <col min="116" max="116" width="28.5703125" style="144" bestFit="1" customWidth="1"/>
    <col min="117" max="117" width="12.140625" style="144" customWidth="1"/>
    <col min="118" max="118" width="14.140625" style="144" customWidth="1"/>
    <col min="119" max="119" width="12.140625" style="144" bestFit="1" customWidth="1"/>
    <col min="120" max="120" width="17.85546875" style="144" customWidth="1"/>
    <col min="121" max="121" width="13.85546875" style="144" bestFit="1" customWidth="1"/>
    <col min="122" max="122" width="13.5703125" style="144" bestFit="1" customWidth="1"/>
    <col min="123" max="124" width="12.85546875" style="144" bestFit="1" customWidth="1"/>
    <col min="125" max="126" width="12.28515625" style="144" bestFit="1" customWidth="1"/>
    <col min="127" max="127" width="23.7109375" style="144" bestFit="1" customWidth="1"/>
    <col min="128" max="128" width="26.85546875" style="144" bestFit="1" customWidth="1"/>
    <col min="129" max="129" width="24.140625" style="144" bestFit="1" customWidth="1"/>
    <col min="130" max="130" width="15.28515625" style="144" bestFit="1" customWidth="1"/>
    <col min="131" max="132" width="36.7109375" style="144" bestFit="1" customWidth="1"/>
    <col min="133" max="16384" width="18" style="144"/>
  </cols>
  <sheetData>
    <row r="1" spans="1:216" s="92" customFormat="1">
      <c r="A1" s="90" t="s">
        <v>168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</row>
    <row r="2" spans="1:216" s="104" customFormat="1" ht="15">
      <c r="A2" s="93"/>
      <c r="B2" s="94" t="str">
        <f>HF_Avg_MW!B2</f>
        <v>Logan Generating Plant</v>
      </c>
      <c r="C2" s="95"/>
      <c r="D2" s="95"/>
      <c r="E2" s="95"/>
      <c r="F2" s="95"/>
      <c r="G2" s="95"/>
      <c r="H2" s="95"/>
      <c r="I2" s="96"/>
      <c r="J2" s="96"/>
      <c r="K2" s="96"/>
      <c r="L2" s="97"/>
      <c r="M2" s="96"/>
      <c r="N2" s="96"/>
      <c r="O2" s="98"/>
      <c r="P2" s="98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9"/>
      <c r="AF2" s="96"/>
      <c r="AG2" s="96"/>
      <c r="AH2" s="96"/>
      <c r="AI2" s="96"/>
      <c r="AJ2" s="96"/>
      <c r="AK2" s="98"/>
      <c r="AL2" s="96"/>
      <c r="AM2" s="96"/>
      <c r="AN2" s="98"/>
      <c r="AO2" s="96"/>
      <c r="AP2" s="96"/>
      <c r="AQ2" s="96"/>
      <c r="AR2" s="96"/>
      <c r="AS2" s="96"/>
      <c r="AT2" s="97"/>
      <c r="AU2" s="97"/>
      <c r="AV2" s="100"/>
      <c r="AW2" s="96"/>
      <c r="AX2" s="96"/>
      <c r="AY2" s="96"/>
      <c r="AZ2" s="96"/>
      <c r="BA2" s="98"/>
      <c r="BB2" s="96"/>
      <c r="BC2" s="96"/>
      <c r="BD2" s="96"/>
      <c r="BE2" s="96"/>
      <c r="BF2" s="96"/>
      <c r="BG2" s="96"/>
      <c r="BH2" s="96"/>
      <c r="BI2" s="98"/>
      <c r="BJ2" s="98"/>
      <c r="BK2" s="96"/>
      <c r="BL2" s="96"/>
      <c r="BM2" s="96"/>
      <c r="BN2" s="96"/>
      <c r="BO2" s="96"/>
      <c r="BP2" s="99"/>
      <c r="BQ2" s="96"/>
      <c r="BR2" s="96"/>
      <c r="BS2" s="98"/>
      <c r="BT2" s="96"/>
      <c r="BU2" s="96"/>
      <c r="BV2" s="98"/>
      <c r="BW2" s="96"/>
      <c r="BX2" s="96"/>
      <c r="BY2" s="96"/>
      <c r="BZ2" s="96"/>
      <c r="CA2" s="100"/>
      <c r="CB2" s="96"/>
      <c r="CC2" s="98"/>
      <c r="CD2" s="101"/>
      <c r="CE2" s="96"/>
      <c r="CF2" s="96"/>
      <c r="CG2" s="98"/>
      <c r="CH2" s="102"/>
      <c r="CI2" s="96"/>
      <c r="CJ2" s="98"/>
      <c r="CK2" s="96"/>
      <c r="CL2" s="96"/>
      <c r="CM2" s="96"/>
      <c r="CN2" s="96"/>
      <c r="CO2" s="96"/>
      <c r="CP2" s="98"/>
      <c r="CQ2" s="96"/>
      <c r="CR2" s="96"/>
      <c r="CS2" s="96"/>
      <c r="CT2" s="96"/>
      <c r="CU2" s="96"/>
      <c r="CV2" s="98"/>
      <c r="CW2" s="98"/>
      <c r="CX2" s="96"/>
      <c r="CY2" s="96"/>
      <c r="CZ2" s="96"/>
      <c r="DA2" s="96"/>
      <c r="DB2" s="98"/>
      <c r="DC2" s="96"/>
      <c r="DD2" s="96"/>
      <c r="DE2" s="96"/>
      <c r="DF2" s="98"/>
      <c r="DG2" s="98"/>
      <c r="DH2" s="96"/>
      <c r="DI2" s="98"/>
      <c r="DJ2" s="98"/>
      <c r="DK2" s="98"/>
      <c r="DL2" s="96"/>
      <c r="DM2" s="99"/>
      <c r="DN2" s="99"/>
      <c r="DO2" s="99"/>
      <c r="DP2" s="99"/>
      <c r="DQ2" s="100"/>
      <c r="DR2" s="100"/>
      <c r="DS2" s="99"/>
      <c r="DT2" s="99"/>
      <c r="DU2" s="100"/>
      <c r="DV2" s="100"/>
      <c r="DW2" s="99"/>
      <c r="DX2" s="99"/>
      <c r="DY2" s="99"/>
      <c r="DZ2" s="99"/>
      <c r="EA2" s="99"/>
      <c r="EB2" s="100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</row>
    <row r="3" spans="1:216" s="91" customFormat="1" ht="15">
      <c r="A3" s="105" t="s">
        <v>22</v>
      </c>
      <c r="B3" s="94">
        <f>HF_Avg_MW!B3</f>
        <v>10043</v>
      </c>
      <c r="C3" s="95"/>
      <c r="D3" s="95"/>
      <c r="E3" s="95"/>
      <c r="F3" s="95"/>
      <c r="G3" s="95"/>
      <c r="H3" s="95"/>
      <c r="I3" s="96"/>
      <c r="J3" s="96"/>
      <c r="K3" s="96"/>
      <c r="L3" s="96"/>
      <c r="M3" s="96"/>
      <c r="N3" s="96"/>
      <c r="O3" s="98"/>
      <c r="P3" s="98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9"/>
      <c r="AF3" s="96"/>
      <c r="AG3" s="96"/>
      <c r="AH3" s="96"/>
      <c r="AI3" s="96"/>
      <c r="AJ3" s="96"/>
      <c r="AK3" s="98"/>
      <c r="AL3" s="96"/>
      <c r="AM3" s="96"/>
      <c r="AN3" s="98"/>
      <c r="AO3" s="96"/>
      <c r="AP3" s="96"/>
      <c r="AQ3" s="96"/>
      <c r="AR3" s="96"/>
      <c r="AS3" s="96"/>
      <c r="AT3" s="96"/>
      <c r="AU3" s="96"/>
      <c r="AV3" s="100"/>
      <c r="AW3" s="96"/>
      <c r="AX3" s="96"/>
      <c r="AY3" s="96"/>
      <c r="AZ3" s="96"/>
      <c r="BA3" s="98"/>
      <c r="BB3" s="96"/>
      <c r="BC3" s="96"/>
      <c r="BD3" s="96"/>
      <c r="BE3" s="96"/>
      <c r="BF3" s="96"/>
      <c r="BG3" s="96"/>
      <c r="BH3" s="96"/>
      <c r="BI3" s="98"/>
      <c r="BJ3" s="98"/>
      <c r="BK3" s="96"/>
      <c r="BL3" s="96"/>
      <c r="BM3" s="96"/>
      <c r="BN3" s="96"/>
      <c r="BO3" s="96"/>
      <c r="BP3" s="99"/>
      <c r="BQ3" s="96"/>
      <c r="BR3" s="96"/>
      <c r="BS3" s="98"/>
      <c r="BT3" s="96"/>
      <c r="BU3" s="96"/>
      <c r="BV3" s="98"/>
      <c r="BW3" s="96"/>
      <c r="BX3" s="96"/>
      <c r="BY3" s="96"/>
      <c r="BZ3" s="96"/>
      <c r="CA3" s="100"/>
      <c r="CB3" s="96"/>
      <c r="CC3" s="98"/>
      <c r="CD3" s="101"/>
      <c r="CE3" s="96"/>
      <c r="CF3" s="96"/>
      <c r="CG3" s="98"/>
      <c r="CH3" s="102"/>
      <c r="CI3" s="96"/>
      <c r="CJ3" s="98"/>
      <c r="CK3" s="96"/>
      <c r="CL3" s="96"/>
      <c r="CM3" s="96"/>
      <c r="CN3" s="96"/>
      <c r="CO3" s="96"/>
      <c r="CP3" s="98"/>
      <c r="CQ3" s="96"/>
      <c r="CR3" s="96"/>
      <c r="CS3" s="96"/>
      <c r="CT3" s="96"/>
      <c r="CU3" s="96"/>
      <c r="CV3" s="98"/>
      <c r="CW3" s="98"/>
      <c r="CX3" s="96"/>
      <c r="CY3" s="96"/>
      <c r="CZ3" s="96"/>
      <c r="DA3" s="96"/>
      <c r="DB3" s="98"/>
      <c r="DC3" s="96"/>
      <c r="DD3" s="96"/>
      <c r="DE3" s="96"/>
      <c r="DF3" s="98"/>
      <c r="DG3" s="98"/>
      <c r="DH3" s="96"/>
      <c r="DI3" s="98"/>
      <c r="DJ3" s="98"/>
      <c r="DK3" s="98"/>
      <c r="DL3" s="96"/>
      <c r="DM3" s="99"/>
      <c r="DN3" s="99"/>
      <c r="DO3" s="99"/>
      <c r="DP3" s="99"/>
      <c r="DQ3" s="100"/>
      <c r="DR3" s="100"/>
      <c r="DS3" s="99"/>
      <c r="DT3" s="99"/>
      <c r="DU3" s="100"/>
      <c r="DV3" s="100"/>
      <c r="DW3" s="99"/>
      <c r="DX3" s="99"/>
      <c r="DY3" s="99"/>
      <c r="DZ3" s="99"/>
      <c r="EA3" s="99"/>
      <c r="EB3" s="100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</row>
    <row r="4" spans="1:216" s="104" customFormat="1" ht="15">
      <c r="A4" s="93" t="s">
        <v>166</v>
      </c>
      <c r="B4" s="94" t="str">
        <f>HF_Avg_MW!B4</f>
        <v>B01</v>
      </c>
      <c r="C4" s="95"/>
      <c r="D4" s="95"/>
      <c r="E4" s="95"/>
      <c r="F4" s="95"/>
      <c r="G4" s="95"/>
      <c r="H4" s="95"/>
      <c r="I4" s="96"/>
      <c r="J4" s="96"/>
      <c r="K4" s="96"/>
      <c r="L4" s="96"/>
      <c r="M4" s="96"/>
      <c r="N4" s="96"/>
      <c r="O4" s="98"/>
      <c r="P4" s="98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9"/>
      <c r="AF4" s="96"/>
      <c r="AG4" s="96"/>
      <c r="AH4" s="96"/>
      <c r="AI4" s="96"/>
      <c r="AJ4" s="96"/>
      <c r="AK4" s="98"/>
      <c r="AL4" s="96"/>
      <c r="AM4" s="96"/>
      <c r="AN4" s="98"/>
      <c r="AO4" s="96"/>
      <c r="AP4" s="96"/>
      <c r="AQ4" s="96"/>
      <c r="AR4" s="96"/>
      <c r="AS4" s="96"/>
      <c r="AT4" s="96"/>
      <c r="AU4" s="96"/>
      <c r="AV4" s="100"/>
      <c r="AW4" s="96"/>
      <c r="AX4" s="96"/>
      <c r="AY4" s="96"/>
      <c r="AZ4" s="96"/>
      <c r="BA4" s="98"/>
      <c r="BB4" s="96"/>
      <c r="BC4" s="96"/>
      <c r="BD4" s="96"/>
      <c r="BE4" s="96"/>
      <c r="BF4" s="96"/>
      <c r="BG4" s="96"/>
      <c r="BH4" s="96"/>
      <c r="BI4" s="98"/>
      <c r="BJ4" s="98"/>
      <c r="BK4" s="96"/>
      <c r="BL4" s="96"/>
      <c r="BM4" s="96"/>
      <c r="BN4" s="96"/>
      <c r="BO4" s="96"/>
      <c r="BP4" s="99"/>
      <c r="BQ4" s="96"/>
      <c r="BR4" s="96"/>
      <c r="BS4" s="98"/>
      <c r="BT4" s="96"/>
      <c r="BU4" s="96"/>
      <c r="BV4" s="98"/>
      <c r="BW4" s="96"/>
      <c r="BX4" s="96"/>
      <c r="BY4" s="96"/>
      <c r="BZ4" s="96"/>
      <c r="CA4" s="100"/>
      <c r="CB4" s="96"/>
      <c r="CC4" s="98"/>
      <c r="CD4" s="101"/>
      <c r="CE4" s="96"/>
      <c r="CF4" s="96"/>
      <c r="CG4" s="98"/>
      <c r="CH4" s="102"/>
      <c r="CI4" s="96"/>
      <c r="CJ4" s="98"/>
      <c r="CK4" s="96"/>
      <c r="CL4" s="96"/>
      <c r="CM4" s="96"/>
      <c r="CN4" s="96"/>
      <c r="CO4" s="96"/>
      <c r="CP4" s="98"/>
      <c r="CQ4" s="96"/>
      <c r="CR4" s="96"/>
      <c r="CS4" s="96"/>
      <c r="CT4" s="96"/>
      <c r="CU4" s="96"/>
      <c r="CV4" s="98"/>
      <c r="CW4" s="98"/>
      <c r="CX4" s="96"/>
      <c r="CY4" s="96"/>
      <c r="CZ4" s="96"/>
      <c r="DA4" s="96"/>
      <c r="DB4" s="98"/>
      <c r="DC4" s="96"/>
      <c r="DD4" s="96"/>
      <c r="DE4" s="96"/>
      <c r="DF4" s="98"/>
      <c r="DG4" s="98"/>
      <c r="DH4" s="96"/>
      <c r="DI4" s="98"/>
      <c r="DJ4" s="98"/>
      <c r="DK4" s="98"/>
      <c r="DL4" s="96"/>
      <c r="DM4" s="99"/>
      <c r="DN4" s="99"/>
      <c r="DO4" s="99"/>
      <c r="DP4" s="99"/>
      <c r="DQ4" s="100"/>
      <c r="DR4" s="100"/>
      <c r="DS4" s="99"/>
      <c r="DT4" s="99"/>
      <c r="DU4" s="100"/>
      <c r="DV4" s="100"/>
      <c r="DW4" s="99"/>
      <c r="DX4" s="99"/>
      <c r="DY4" s="99"/>
      <c r="DZ4" s="99"/>
      <c r="EA4" s="99"/>
      <c r="EB4" s="100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</row>
    <row r="5" spans="1:216" s="95" customFormat="1" ht="15">
      <c r="A5" s="106">
        <v>1</v>
      </c>
      <c r="B5" s="154">
        <v>5.647013439311747E-5</v>
      </c>
      <c r="C5" s="95" t="s">
        <v>748</v>
      </c>
      <c r="I5" s="108"/>
      <c r="J5" s="108"/>
      <c r="K5" s="108"/>
      <c r="L5" s="108"/>
      <c r="M5" s="108"/>
      <c r="N5" s="108"/>
      <c r="O5" s="109"/>
      <c r="P5" s="109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9"/>
      <c r="AL5" s="108"/>
      <c r="AM5" s="108"/>
      <c r="AN5" s="109"/>
      <c r="AO5" s="108"/>
      <c r="AP5" s="108"/>
      <c r="AQ5" s="108"/>
      <c r="AR5" s="108"/>
      <c r="AS5" s="108"/>
      <c r="AT5" s="108"/>
      <c r="AU5" s="108"/>
      <c r="AV5" s="110"/>
      <c r="AW5" s="108"/>
      <c r="AX5" s="108"/>
      <c r="AY5" s="108"/>
      <c r="AZ5" s="108"/>
      <c r="BA5" s="109"/>
      <c r="BB5" s="108"/>
      <c r="BC5" s="108"/>
      <c r="BD5" s="108"/>
      <c r="BE5" s="108"/>
      <c r="BF5" s="108"/>
      <c r="BG5" s="108"/>
      <c r="BH5" s="108"/>
      <c r="BI5" s="109"/>
      <c r="BJ5" s="109"/>
      <c r="BK5" s="108"/>
      <c r="BL5" s="108"/>
      <c r="BM5" s="108"/>
      <c r="BN5" s="108"/>
      <c r="BO5" s="108"/>
      <c r="BP5" s="111"/>
      <c r="BQ5" s="108"/>
      <c r="BR5" s="108"/>
      <c r="BS5" s="109"/>
      <c r="BT5" s="108"/>
      <c r="BU5" s="108"/>
      <c r="BV5" s="109"/>
      <c r="BW5" s="108"/>
      <c r="BX5" s="108"/>
      <c r="BY5" s="108"/>
      <c r="BZ5" s="108"/>
      <c r="CA5" s="110"/>
      <c r="CB5" s="108"/>
      <c r="CC5" s="109"/>
      <c r="CD5" s="112"/>
      <c r="CE5" s="108"/>
      <c r="CF5" s="108"/>
      <c r="CG5" s="109"/>
      <c r="CH5" s="113"/>
      <c r="CI5" s="108"/>
      <c r="CJ5" s="109"/>
      <c r="CK5" s="108"/>
      <c r="CL5" s="108"/>
      <c r="CM5" s="108"/>
      <c r="CN5" s="108"/>
      <c r="CO5" s="108"/>
      <c r="CP5" s="109"/>
      <c r="CQ5" s="108"/>
      <c r="CR5" s="108"/>
      <c r="CS5" s="108"/>
      <c r="CT5" s="108"/>
      <c r="CU5" s="108"/>
      <c r="CV5" s="109"/>
      <c r="CW5" s="109"/>
      <c r="CX5" s="108"/>
      <c r="CY5" s="108"/>
      <c r="CZ5" s="108"/>
      <c r="DA5" s="108"/>
      <c r="DB5" s="109"/>
      <c r="DC5" s="108"/>
      <c r="DD5" s="108"/>
      <c r="DE5" s="108"/>
      <c r="DF5" s="109"/>
      <c r="DG5" s="109"/>
      <c r="DH5" s="108"/>
      <c r="DI5" s="109"/>
      <c r="DJ5" s="109"/>
      <c r="DK5" s="109"/>
      <c r="DL5" s="108"/>
      <c r="DM5" s="111"/>
      <c r="DN5" s="111"/>
      <c r="DO5" s="111"/>
      <c r="DP5" s="111"/>
      <c r="DQ5" s="110"/>
      <c r="DR5" s="110"/>
      <c r="DS5" s="111"/>
      <c r="DT5" s="111"/>
      <c r="DU5" s="110"/>
      <c r="DV5" s="110"/>
      <c r="DW5" s="111"/>
      <c r="DX5" s="111"/>
      <c r="DY5" s="111"/>
      <c r="DZ5" s="111"/>
      <c r="EA5" s="111"/>
      <c r="EB5" s="110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</row>
    <row r="6" spans="1:216" s="95" customFormat="1" ht="15">
      <c r="A6" s="106">
        <v>2</v>
      </c>
      <c r="B6" s="155">
        <v>6.3999485645533142E-5</v>
      </c>
      <c r="C6" s="95" t="s">
        <v>748</v>
      </c>
      <c r="D6" s="54"/>
      <c r="E6" s="54"/>
      <c r="F6" s="54"/>
      <c r="G6" s="109"/>
      <c r="H6" s="109"/>
      <c r="I6" s="109"/>
      <c r="J6" s="109"/>
      <c r="K6" s="55"/>
      <c r="L6" s="115"/>
      <c r="M6" s="116"/>
      <c r="N6" s="59"/>
      <c r="O6" s="59"/>
      <c r="P6" s="59"/>
      <c r="Q6" s="59"/>
      <c r="R6" s="55"/>
      <c r="S6" s="55"/>
      <c r="T6" s="55"/>
      <c r="U6" s="109"/>
      <c r="V6" s="117"/>
      <c r="W6" s="118"/>
      <c r="X6" s="56"/>
      <c r="Y6" s="56"/>
      <c r="Z6" s="55"/>
      <c r="AA6" s="115"/>
      <c r="AB6" s="55"/>
      <c r="AC6" s="55"/>
      <c r="AD6" s="55"/>
      <c r="AE6" s="55"/>
      <c r="AF6" s="55"/>
      <c r="AG6" s="109"/>
      <c r="AH6" s="55"/>
      <c r="AI6" s="55"/>
      <c r="AJ6" s="55"/>
      <c r="AK6" s="108"/>
      <c r="AL6" s="55"/>
      <c r="AM6" s="55"/>
      <c r="AN6" s="108"/>
      <c r="AO6" s="115"/>
      <c r="AP6" s="115"/>
      <c r="AQ6" s="115"/>
      <c r="AR6" s="55"/>
      <c r="AS6" s="115"/>
      <c r="AT6" s="55"/>
      <c r="AU6" s="55"/>
      <c r="AV6" s="108"/>
      <c r="AW6" s="55"/>
      <c r="AX6" s="55"/>
      <c r="AY6" s="55"/>
      <c r="AZ6" s="115"/>
      <c r="BA6" s="55"/>
      <c r="BB6" s="109"/>
      <c r="BC6" s="55"/>
      <c r="BD6" s="55"/>
      <c r="BE6" s="109"/>
      <c r="BF6" s="55"/>
      <c r="BG6" s="55"/>
      <c r="BH6" s="115"/>
      <c r="BI6" s="55"/>
      <c r="BJ6" s="113"/>
      <c r="BK6" s="55"/>
      <c r="BL6" s="55"/>
      <c r="BM6" s="55"/>
      <c r="BN6" s="55"/>
      <c r="BO6" s="55"/>
      <c r="BP6" s="55"/>
      <c r="BQ6" s="109"/>
      <c r="BR6" s="55"/>
      <c r="BS6" s="55"/>
      <c r="BT6" s="55"/>
      <c r="BU6" s="55"/>
      <c r="BV6" s="108"/>
      <c r="BW6" s="109"/>
      <c r="BX6" s="119"/>
      <c r="BY6" s="115"/>
      <c r="BZ6" s="55"/>
      <c r="CA6" s="55"/>
      <c r="CB6" s="109"/>
      <c r="CC6" s="55"/>
      <c r="CD6" s="115"/>
      <c r="CE6" s="55"/>
      <c r="CF6" s="109"/>
      <c r="CG6" s="108"/>
      <c r="CH6" s="119"/>
      <c r="CI6" s="109"/>
      <c r="CJ6" s="55"/>
      <c r="CK6" s="59"/>
      <c r="CL6" s="59"/>
      <c r="CM6" s="55"/>
      <c r="CN6" s="55"/>
      <c r="CO6" s="115"/>
      <c r="CP6" s="55"/>
      <c r="CQ6" s="11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109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108"/>
      <c r="DS6" s="55"/>
      <c r="DT6" s="55"/>
      <c r="DU6" s="119"/>
      <c r="DV6" s="55"/>
      <c r="DW6" s="55"/>
      <c r="DX6" s="55"/>
      <c r="DY6" s="120"/>
      <c r="DZ6" s="55"/>
      <c r="EA6" s="55"/>
      <c r="EB6" s="55"/>
    </row>
    <row r="7" spans="1:216" s="95" customFormat="1" ht="15">
      <c r="A7" s="106">
        <v>3</v>
      </c>
      <c r="B7" s="155">
        <v>5.647013439311747E-5</v>
      </c>
      <c r="C7" s="95" t="s">
        <v>748</v>
      </c>
      <c r="D7" s="54"/>
      <c r="E7" s="54"/>
      <c r="F7" s="54"/>
      <c r="G7" s="55"/>
      <c r="H7" s="55"/>
      <c r="I7" s="55"/>
      <c r="J7" s="59"/>
      <c r="K7" s="55"/>
      <c r="L7" s="55"/>
      <c r="M7" s="116"/>
      <c r="N7" s="59"/>
      <c r="O7" s="59"/>
      <c r="P7" s="59"/>
      <c r="Q7" s="59"/>
      <c r="R7" s="55"/>
      <c r="S7" s="55"/>
      <c r="T7" s="55"/>
      <c r="U7" s="55"/>
      <c r="V7" s="55"/>
      <c r="W7" s="56"/>
      <c r="X7" s="56"/>
      <c r="Y7" s="56"/>
      <c r="Z7" s="55"/>
      <c r="AA7" s="55"/>
      <c r="AB7" s="55"/>
      <c r="AC7" s="55"/>
      <c r="AD7" s="55"/>
      <c r="AE7" s="55"/>
      <c r="AF7" s="55"/>
      <c r="AG7" s="109"/>
      <c r="AH7" s="55"/>
      <c r="AI7" s="55"/>
      <c r="AJ7" s="55"/>
      <c r="AK7" s="55"/>
      <c r="AL7" s="55"/>
      <c r="AM7" s="55"/>
      <c r="AN7" s="121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121"/>
      <c r="BA7" s="55"/>
      <c r="BB7" s="121"/>
      <c r="BC7" s="55"/>
      <c r="BD7" s="55"/>
      <c r="BE7" s="121"/>
      <c r="BF7" s="55"/>
      <c r="BG7" s="55"/>
      <c r="BH7" s="121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109"/>
      <c r="CC7" s="55"/>
      <c r="CD7" s="115"/>
      <c r="CE7" s="55"/>
      <c r="CF7" s="121"/>
      <c r="CG7" s="117"/>
      <c r="CH7" s="55"/>
      <c r="CI7" s="55"/>
      <c r="CJ7" s="55"/>
      <c r="CK7" s="59"/>
      <c r="CL7" s="59"/>
      <c r="CM7" s="55"/>
      <c r="CN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122"/>
      <c r="DR7" s="55"/>
      <c r="DS7" s="55"/>
      <c r="DT7" s="55"/>
      <c r="DU7" s="55"/>
      <c r="DV7" s="55"/>
      <c r="DW7" s="55"/>
      <c r="DX7" s="55"/>
      <c r="DY7" s="120"/>
      <c r="DZ7" s="55"/>
      <c r="EA7" s="55"/>
      <c r="EB7" s="55"/>
    </row>
    <row r="8" spans="1:216" s="95" customFormat="1" ht="15">
      <c r="A8" s="106">
        <v>4</v>
      </c>
      <c r="B8" s="156"/>
      <c r="D8" s="123"/>
      <c r="E8" s="123"/>
      <c r="F8" s="106"/>
      <c r="G8" s="123"/>
      <c r="H8" s="123"/>
      <c r="I8" s="106"/>
      <c r="J8" s="124"/>
      <c r="K8" s="123"/>
      <c r="L8" s="106"/>
      <c r="M8" s="125"/>
      <c r="W8" s="121"/>
      <c r="X8" s="121"/>
      <c r="Y8" s="121"/>
      <c r="Z8" s="121"/>
      <c r="AA8" s="121"/>
      <c r="AB8" s="121"/>
      <c r="AC8" s="126"/>
      <c r="AD8" s="126"/>
      <c r="AE8" s="126"/>
      <c r="AF8" s="126"/>
      <c r="AG8" s="121"/>
      <c r="AH8" s="126"/>
      <c r="AI8" s="126"/>
      <c r="AJ8" s="121"/>
      <c r="AK8" s="121"/>
      <c r="AL8" s="126"/>
      <c r="AM8" s="121"/>
      <c r="AN8" s="121"/>
      <c r="AO8" s="121"/>
      <c r="AP8" s="121"/>
      <c r="AQ8" s="121"/>
      <c r="AR8" s="121"/>
      <c r="AS8" s="121"/>
      <c r="AT8" s="121"/>
      <c r="AU8" s="126"/>
      <c r="AV8" s="126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DY8" s="127"/>
    </row>
    <row r="9" spans="1:216" s="95" customFormat="1" ht="15">
      <c r="A9" s="106">
        <v>5</v>
      </c>
      <c r="B9" s="157"/>
      <c r="I9" s="106"/>
      <c r="J9" s="124"/>
      <c r="K9" s="123"/>
      <c r="L9" s="106"/>
      <c r="M9" s="128"/>
      <c r="W9" s="121"/>
      <c r="X9" s="121"/>
      <c r="Y9" s="121"/>
      <c r="Z9" s="121"/>
      <c r="AA9" s="121"/>
      <c r="AB9" s="121"/>
      <c r="AC9" s="55"/>
      <c r="AD9" s="55"/>
      <c r="AE9" s="55"/>
      <c r="AF9" s="55"/>
      <c r="AG9" s="121"/>
      <c r="AH9" s="55"/>
      <c r="AI9" s="55"/>
      <c r="AJ9" s="121"/>
      <c r="AK9" s="121"/>
      <c r="AL9" s="55"/>
      <c r="AM9" s="121"/>
      <c r="AN9" s="121"/>
      <c r="AO9" s="121"/>
      <c r="AP9" s="121"/>
      <c r="AQ9" s="121"/>
      <c r="AR9" s="121"/>
      <c r="AS9" s="121"/>
      <c r="AT9" s="121"/>
      <c r="AU9" s="55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DY9" s="127"/>
    </row>
    <row r="10" spans="1:216" s="95" customFormat="1" ht="15">
      <c r="A10" s="106">
        <v>6</v>
      </c>
      <c r="B10" s="156"/>
      <c r="D10" s="123"/>
      <c r="E10" s="123"/>
      <c r="F10" s="106"/>
      <c r="G10" s="123"/>
      <c r="H10" s="123"/>
      <c r="I10" s="106"/>
      <c r="J10" s="124"/>
      <c r="K10" s="123"/>
      <c r="L10" s="106"/>
      <c r="M10" s="128"/>
      <c r="W10" s="121"/>
      <c r="X10" s="121"/>
      <c r="Y10" s="121"/>
      <c r="Z10" s="121"/>
      <c r="AA10" s="121"/>
      <c r="AB10" s="121"/>
      <c r="AC10" s="55"/>
      <c r="AD10" s="55"/>
      <c r="AE10" s="55"/>
      <c r="AF10" s="55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55"/>
      <c r="BO10" s="55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55"/>
      <c r="CE10" s="121"/>
      <c r="CF10" s="121"/>
      <c r="DY10" s="127"/>
    </row>
    <row r="11" spans="1:216" s="95" customFormat="1" ht="15">
      <c r="A11" s="106">
        <v>7</v>
      </c>
      <c r="F11" s="106"/>
      <c r="G11" s="123"/>
      <c r="H11" s="106"/>
      <c r="I11" s="106"/>
      <c r="J11" s="124"/>
      <c r="K11" s="123"/>
      <c r="L11" s="106"/>
      <c r="M11" s="128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55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55"/>
      <c r="BO11" s="55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55"/>
      <c r="CE11" s="121"/>
      <c r="CF11" s="121"/>
      <c r="DY11" s="127"/>
    </row>
    <row r="12" spans="1:216" s="95" customFormat="1" ht="15">
      <c r="A12" s="106">
        <v>8</v>
      </c>
      <c r="F12" s="106"/>
      <c r="G12" s="123"/>
      <c r="H12" s="106"/>
      <c r="I12" s="106"/>
      <c r="J12" s="124"/>
      <c r="K12" s="123"/>
      <c r="L12" s="106"/>
      <c r="M12" s="128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30"/>
      <c r="AP12" s="55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55"/>
      <c r="BG12" s="121"/>
      <c r="BH12" s="121"/>
      <c r="BI12" s="121"/>
      <c r="BJ12" s="121"/>
      <c r="BK12" s="121"/>
      <c r="BL12" s="121"/>
      <c r="BM12" s="121"/>
      <c r="BN12" s="55"/>
      <c r="BO12" s="55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DY12" s="127"/>
    </row>
    <row r="13" spans="1:216" s="95" customFormat="1" ht="15">
      <c r="A13" s="106">
        <v>9</v>
      </c>
      <c r="B13" s="129"/>
      <c r="F13" s="106"/>
      <c r="G13" s="123"/>
      <c r="H13" s="106"/>
      <c r="I13" s="106"/>
      <c r="J13" s="124"/>
      <c r="K13" s="123"/>
      <c r="L13" s="106"/>
      <c r="M13" s="128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30"/>
      <c r="AP13" s="55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55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DY13" s="127"/>
    </row>
    <row r="14" spans="1:216" s="95" customFormat="1" ht="15">
      <c r="A14" s="106">
        <v>10</v>
      </c>
      <c r="F14" s="123"/>
      <c r="G14" s="123"/>
      <c r="H14" s="123"/>
      <c r="I14" s="123"/>
      <c r="J14" s="124"/>
      <c r="K14" s="123"/>
      <c r="L14" s="106"/>
      <c r="M14" s="128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30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DY14" s="127"/>
    </row>
    <row r="15" spans="1:216" s="95" customFormat="1" ht="15">
      <c r="A15" s="106">
        <v>11</v>
      </c>
      <c r="F15" s="123"/>
      <c r="G15" s="123"/>
      <c r="H15" s="123"/>
      <c r="I15" s="123"/>
      <c r="J15" s="124"/>
      <c r="K15" s="123"/>
      <c r="L15" s="106"/>
      <c r="M15" s="128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30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DY15" s="127"/>
    </row>
    <row r="16" spans="1:216" s="95" customFormat="1" ht="15">
      <c r="A16" s="106">
        <v>12</v>
      </c>
      <c r="B16" s="123"/>
      <c r="F16" s="123"/>
      <c r="G16" s="123"/>
      <c r="H16" s="123"/>
      <c r="I16" s="123"/>
      <c r="J16" s="124"/>
      <c r="K16" s="123"/>
      <c r="L16" s="106"/>
      <c r="M16" s="128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30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DY16" s="127"/>
    </row>
    <row r="17" spans="1:129" s="95" customFormat="1" ht="15">
      <c r="A17" s="106">
        <v>13</v>
      </c>
      <c r="B17" s="123"/>
      <c r="F17" s="123"/>
      <c r="G17" s="123"/>
      <c r="H17" s="123"/>
      <c r="I17" s="123"/>
      <c r="J17" s="124"/>
      <c r="K17" s="123"/>
      <c r="L17" s="106"/>
      <c r="M17" s="128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30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DY17" s="127"/>
    </row>
    <row r="18" spans="1:129" s="95" customFormat="1" ht="15">
      <c r="A18" s="106">
        <v>14</v>
      </c>
      <c r="B18" s="123"/>
      <c r="F18" s="123"/>
      <c r="G18" s="123"/>
      <c r="H18" s="123"/>
      <c r="I18" s="123"/>
      <c r="J18" s="124"/>
      <c r="K18" s="123"/>
      <c r="L18" s="106"/>
      <c r="M18" s="128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30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DY18" s="127"/>
    </row>
    <row r="19" spans="1:129" s="95" customFormat="1" ht="15">
      <c r="A19" s="106">
        <v>15</v>
      </c>
      <c r="B19" s="123"/>
      <c r="F19" s="123"/>
      <c r="G19" s="123"/>
      <c r="H19" s="123"/>
      <c r="I19" s="123"/>
      <c r="J19" s="124"/>
      <c r="K19" s="123"/>
      <c r="L19" s="106"/>
      <c r="M19" s="128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30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DY19" s="127"/>
    </row>
    <row r="20" spans="1:129" s="95" customFormat="1" ht="15">
      <c r="A20" s="106">
        <v>16</v>
      </c>
      <c r="B20" s="123"/>
      <c r="F20" s="123"/>
      <c r="G20" s="123"/>
      <c r="H20" s="123"/>
      <c r="I20" s="123"/>
      <c r="J20" s="124"/>
      <c r="K20" s="123"/>
      <c r="L20" s="106"/>
      <c r="M20" s="128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30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DY20" s="127"/>
    </row>
    <row r="21" spans="1:129" s="95" customFormat="1" ht="15">
      <c r="A21" s="106">
        <v>17</v>
      </c>
      <c r="B21" s="123"/>
      <c r="F21" s="123"/>
      <c r="G21" s="123"/>
      <c r="H21" s="123"/>
      <c r="I21" s="123"/>
      <c r="J21" s="124"/>
      <c r="K21" s="123"/>
      <c r="L21" s="106"/>
      <c r="M21" s="128"/>
      <c r="N21" s="59"/>
      <c r="O21" s="59"/>
      <c r="P21" s="59"/>
      <c r="Q21" s="59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DY21" s="127"/>
    </row>
    <row r="22" spans="1:129" s="95" customFormat="1" ht="15">
      <c r="A22" s="106">
        <v>18</v>
      </c>
      <c r="B22" s="123"/>
      <c r="C22" s="123"/>
      <c r="D22" s="123"/>
      <c r="E22" s="123"/>
      <c r="F22" s="123"/>
      <c r="G22" s="123"/>
      <c r="H22" s="123"/>
      <c r="I22" s="123"/>
      <c r="J22" s="124"/>
      <c r="K22" s="123"/>
      <c r="L22" s="106"/>
      <c r="M22" s="128"/>
      <c r="N22" s="59"/>
      <c r="O22" s="59"/>
      <c r="P22" s="59"/>
      <c r="Q22" s="59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DY22" s="127"/>
    </row>
    <row r="23" spans="1:129" s="95" customFormat="1" ht="15">
      <c r="A23" s="106">
        <v>19</v>
      </c>
      <c r="B23" s="123"/>
      <c r="C23" s="123"/>
      <c r="D23" s="123"/>
      <c r="E23" s="123"/>
      <c r="F23" s="123"/>
      <c r="G23" s="123"/>
      <c r="H23" s="123"/>
      <c r="I23" s="123"/>
      <c r="J23" s="124"/>
      <c r="K23" s="123"/>
      <c r="L23" s="106"/>
      <c r="M23" s="128"/>
      <c r="N23" s="59"/>
      <c r="O23" s="59"/>
      <c r="P23" s="59"/>
      <c r="Q23" s="59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DY23" s="127"/>
    </row>
    <row r="24" spans="1:129" s="95" customFormat="1" ht="15">
      <c r="A24" s="106">
        <v>20</v>
      </c>
      <c r="B24" s="123"/>
      <c r="C24" s="123"/>
      <c r="D24" s="123"/>
      <c r="E24" s="123"/>
      <c r="F24" s="123"/>
      <c r="G24" s="123"/>
      <c r="H24" s="123"/>
      <c r="I24" s="123"/>
      <c r="J24" s="124"/>
      <c r="K24" s="123"/>
      <c r="L24" s="106"/>
      <c r="M24" s="128"/>
      <c r="N24" s="59"/>
      <c r="O24" s="59"/>
      <c r="P24" s="59"/>
      <c r="Q24" s="59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DY24" s="127"/>
    </row>
    <row r="25" spans="1:129" s="95" customFormat="1" ht="15">
      <c r="A25" s="106">
        <v>21</v>
      </c>
      <c r="B25" s="123"/>
      <c r="C25" s="123"/>
      <c r="D25" s="123"/>
      <c r="E25" s="123"/>
      <c r="F25" s="123"/>
      <c r="G25" s="123"/>
      <c r="H25" s="123"/>
      <c r="I25" s="123"/>
      <c r="J25" s="131"/>
      <c r="K25" s="123"/>
      <c r="L25" s="106"/>
      <c r="M25" s="128"/>
      <c r="N25" s="59"/>
      <c r="O25" s="59"/>
      <c r="P25" s="59"/>
      <c r="Q25" s="59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DY25" s="127"/>
    </row>
    <row r="26" spans="1:129" s="95" customFormat="1" ht="15">
      <c r="A26" s="106">
        <v>22</v>
      </c>
      <c r="B26" s="123"/>
      <c r="C26" s="123"/>
      <c r="D26" s="123"/>
      <c r="E26" s="123"/>
      <c r="F26" s="123"/>
      <c r="G26" s="123"/>
      <c r="H26" s="123"/>
      <c r="I26" s="123"/>
      <c r="J26" s="124"/>
      <c r="K26" s="123"/>
      <c r="L26" s="106"/>
      <c r="M26" s="128"/>
      <c r="N26" s="59"/>
      <c r="O26" s="59"/>
      <c r="P26" s="59"/>
      <c r="Q26" s="59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DY26" s="127"/>
    </row>
    <row r="27" spans="1:129" s="95" customFormat="1" ht="15">
      <c r="A27" s="106">
        <v>23</v>
      </c>
      <c r="B27" s="123"/>
      <c r="C27" s="123"/>
      <c r="D27" s="123"/>
      <c r="E27" s="123"/>
      <c r="F27" s="123"/>
      <c r="G27" s="123"/>
      <c r="H27" s="123"/>
      <c r="I27" s="123"/>
      <c r="J27" s="124"/>
      <c r="K27" s="123"/>
      <c r="L27" s="106"/>
      <c r="M27" s="128"/>
      <c r="N27" s="59"/>
      <c r="O27" s="59"/>
      <c r="P27" s="59"/>
      <c r="Q27" s="59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DY27" s="127"/>
    </row>
    <row r="28" spans="1:129" s="95" customFormat="1" ht="15">
      <c r="A28" s="106">
        <v>24</v>
      </c>
      <c r="B28" s="123"/>
      <c r="C28" s="123"/>
      <c r="D28" s="123"/>
      <c r="E28" s="123"/>
      <c r="F28" s="123"/>
      <c r="G28" s="123"/>
      <c r="H28" s="123"/>
      <c r="I28" s="123"/>
      <c r="J28" s="124"/>
      <c r="K28" s="123"/>
      <c r="L28" s="106"/>
      <c r="M28" s="128"/>
      <c r="N28" s="59"/>
      <c r="O28" s="59"/>
      <c r="P28" s="59"/>
      <c r="Q28" s="59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DY28" s="127"/>
    </row>
    <row r="29" spans="1:129" s="95" customFormat="1" ht="15">
      <c r="A29" s="106">
        <v>25</v>
      </c>
      <c r="B29" s="123"/>
      <c r="C29" s="123"/>
      <c r="D29" s="123"/>
      <c r="E29" s="123"/>
      <c r="F29" s="123"/>
      <c r="G29" s="123"/>
      <c r="H29" s="123"/>
      <c r="I29" s="123"/>
      <c r="J29" s="124"/>
      <c r="K29" s="123"/>
      <c r="L29" s="106"/>
      <c r="M29" s="128"/>
      <c r="N29" s="59"/>
      <c r="O29" s="59"/>
      <c r="P29" s="59"/>
      <c r="Q29" s="59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DY29" s="127"/>
    </row>
    <row r="30" spans="1:129" s="95" customFormat="1" ht="15">
      <c r="A30" s="106">
        <v>26</v>
      </c>
      <c r="B30" s="123"/>
      <c r="C30" s="123"/>
      <c r="D30" s="123"/>
      <c r="E30" s="123"/>
      <c r="F30" s="123"/>
      <c r="G30" s="123"/>
      <c r="H30" s="123"/>
      <c r="I30" s="123"/>
      <c r="J30" s="124"/>
      <c r="K30" s="123"/>
      <c r="L30" s="106"/>
      <c r="M30" s="128"/>
      <c r="N30" s="59"/>
      <c r="O30" s="59"/>
      <c r="P30" s="59"/>
      <c r="Q30" s="59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DY30" s="127"/>
    </row>
    <row r="31" spans="1:129" s="95" customFormat="1" ht="15">
      <c r="A31" s="106">
        <v>27</v>
      </c>
      <c r="B31" s="123"/>
      <c r="C31" s="123"/>
      <c r="D31" s="123"/>
      <c r="E31" s="123"/>
      <c r="F31" s="123"/>
      <c r="G31" s="123"/>
      <c r="H31" s="123"/>
      <c r="I31" s="123"/>
      <c r="J31" s="124"/>
      <c r="K31" s="123"/>
      <c r="L31" s="106"/>
      <c r="M31" s="128"/>
      <c r="N31" s="59"/>
      <c r="O31" s="59"/>
      <c r="P31" s="59"/>
      <c r="Q31" s="59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DY31" s="127"/>
    </row>
    <row r="32" spans="1:129" s="95" customFormat="1" ht="15">
      <c r="A32" s="106">
        <v>28</v>
      </c>
      <c r="B32" s="123"/>
      <c r="C32" s="123"/>
      <c r="D32" s="123"/>
      <c r="E32" s="123"/>
      <c r="F32" s="123"/>
      <c r="G32" s="123"/>
      <c r="H32" s="123"/>
      <c r="I32" s="123"/>
      <c r="J32" s="124"/>
      <c r="K32" s="123"/>
      <c r="L32" s="106"/>
      <c r="M32" s="128"/>
      <c r="N32" s="59"/>
      <c r="O32" s="59"/>
      <c r="P32" s="59"/>
      <c r="Q32" s="59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DY32" s="127"/>
    </row>
    <row r="33" spans="1:139" s="95" customFormat="1" ht="15">
      <c r="A33" s="106">
        <v>29</v>
      </c>
      <c r="B33" s="123"/>
      <c r="C33" s="123"/>
      <c r="D33" s="123"/>
      <c r="E33" s="123"/>
      <c r="F33" s="123"/>
      <c r="G33" s="123"/>
      <c r="H33" s="123"/>
      <c r="I33" s="123"/>
      <c r="J33" s="124"/>
      <c r="K33" s="123"/>
      <c r="L33" s="123"/>
      <c r="M33" s="128"/>
      <c r="N33" s="59"/>
      <c r="O33" s="59"/>
      <c r="P33" s="59"/>
      <c r="Q33" s="59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DY33" s="127"/>
    </row>
    <row r="34" spans="1:139" s="95" customFormat="1" ht="15">
      <c r="A34" s="106">
        <v>30</v>
      </c>
      <c r="B34" s="123"/>
      <c r="C34" s="123"/>
      <c r="D34" s="123"/>
      <c r="E34" s="123"/>
      <c r="F34" s="123"/>
      <c r="G34" s="123"/>
      <c r="H34" s="123"/>
      <c r="I34" s="123"/>
      <c r="J34" s="124"/>
      <c r="K34" s="123"/>
      <c r="L34" s="123"/>
      <c r="M34" s="128"/>
      <c r="N34" s="59"/>
      <c r="O34" s="59"/>
      <c r="P34" s="59"/>
      <c r="Q34" s="59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DY34" s="127"/>
    </row>
    <row r="35" spans="1:139" s="95" customFormat="1">
      <c r="A35" s="106">
        <v>31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</row>
    <row r="36" spans="1:139" s="95" customFormat="1">
      <c r="A36" s="106">
        <v>32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</row>
    <row r="37" spans="1:139" s="95" customFormat="1">
      <c r="A37" s="106">
        <v>33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</row>
    <row r="38" spans="1:139" s="95" customFormat="1">
      <c r="A38" s="106">
        <v>34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</row>
    <row r="39" spans="1:139" s="95" customFormat="1">
      <c r="A39" s="106">
        <v>35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</row>
    <row r="40" spans="1:139" s="95" customFormat="1" ht="15">
      <c r="B40" s="54"/>
      <c r="C40" s="54"/>
      <c r="D40" s="54"/>
      <c r="E40" s="54"/>
      <c r="F40" s="54"/>
      <c r="G40" s="54"/>
      <c r="H40" s="54"/>
      <c r="I40" s="54"/>
      <c r="J40" s="124"/>
      <c r="K40" s="54"/>
      <c r="L40" s="54"/>
      <c r="M40" s="128"/>
      <c r="N40" s="59"/>
      <c r="O40" s="59"/>
      <c r="P40" s="59"/>
      <c r="Q40" s="59"/>
      <c r="R40" s="55"/>
      <c r="S40" s="55"/>
      <c r="T40" s="55"/>
      <c r="U40" s="55"/>
      <c r="V40" s="55"/>
      <c r="W40" s="56"/>
      <c r="X40" s="56"/>
      <c r="Y40" s="56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9"/>
      <c r="CL40" s="59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127"/>
      <c r="DZ40" s="55"/>
      <c r="EA40" s="55"/>
      <c r="EB40" s="55"/>
    </row>
    <row r="41" spans="1:139" s="95" customFormat="1">
      <c r="A41" s="132" t="s">
        <v>30</v>
      </c>
      <c r="B41" s="95">
        <f>COUNT(B5:B39)</f>
        <v>3</v>
      </c>
    </row>
    <row r="42" spans="1:139" s="95" customFormat="1">
      <c r="A42" s="132"/>
    </row>
    <row r="43" spans="1:139" s="95" customFormat="1">
      <c r="A43" s="132"/>
      <c r="C43" s="133"/>
      <c r="D43" s="134"/>
    </row>
    <row r="44" spans="1:139" s="127" customFormat="1">
      <c r="EF44" s="95"/>
      <c r="EG44" s="95"/>
      <c r="EH44" s="95"/>
      <c r="EI44" s="95"/>
    </row>
    <row r="45" spans="1:139" s="95" customFormat="1">
      <c r="A45" s="132" t="s">
        <v>167</v>
      </c>
      <c r="C45" s="135">
        <f>COUNTA(B2:Q2)</f>
        <v>1</v>
      </c>
      <c r="D45" s="135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</row>
    <row r="46" spans="1:139" s="95" customFormat="1" ht="12.75" customHeight="1"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</row>
    <row r="47" spans="1:139" s="95" customFormat="1">
      <c r="I47" s="123"/>
      <c r="J47" s="123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</row>
    <row r="48" spans="1:139" s="95" customFormat="1">
      <c r="A48" s="132" t="s">
        <v>33</v>
      </c>
      <c r="C48" s="95">
        <f>SUM(B41:B41)</f>
        <v>3</v>
      </c>
      <c r="Q48" s="37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</row>
    <row r="49" spans="1:132" s="95" customFormat="1">
      <c r="Q49" s="372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</row>
    <row r="50" spans="1:132" s="95" customFormat="1"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</row>
    <row r="51" spans="1:132" s="95" customFormat="1"/>
    <row r="52" spans="1:132" s="95" customFormat="1">
      <c r="I52" s="123"/>
      <c r="J52" s="123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</row>
    <row r="53" spans="1:132" s="95" customFormat="1">
      <c r="C53" s="136">
        <f>C48-1</f>
        <v>2</v>
      </c>
      <c r="D53" s="136"/>
      <c r="I53" s="123"/>
      <c r="J53" s="123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</row>
    <row r="54" spans="1:132" s="95" customFormat="1">
      <c r="I54" s="123"/>
      <c r="J54" s="123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</row>
    <row r="55" spans="1:132" s="95" customFormat="1" ht="15">
      <c r="E55"/>
      <c r="F55"/>
      <c r="I55" s="123"/>
      <c r="J55" s="123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</row>
    <row r="56" spans="1:132" s="95" customFormat="1" ht="15">
      <c r="E56"/>
      <c r="F56"/>
      <c r="I56" s="123"/>
      <c r="J56" s="123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</row>
    <row r="57" spans="1:132" s="95" customFormat="1" ht="15">
      <c r="E57"/>
      <c r="F57"/>
      <c r="G57" s="137"/>
      <c r="I57" s="123"/>
      <c r="J57" s="123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</row>
    <row r="58" spans="1:132" s="95" customFormat="1" ht="15">
      <c r="A58" s="132" t="s">
        <v>38</v>
      </c>
      <c r="E58"/>
      <c r="F58"/>
      <c r="I58" s="123"/>
      <c r="J58" s="123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</row>
    <row r="59" spans="1:132" s="95" customFormat="1" ht="15">
      <c r="E59"/>
      <c r="F59"/>
      <c r="I59" s="123"/>
      <c r="J59" s="123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</row>
    <row r="60" spans="1:132" s="95" customFormat="1" ht="15">
      <c r="A60" s="95" t="s">
        <v>39</v>
      </c>
      <c r="B60" s="127">
        <f>AVERAGE(B5:B39)</f>
        <v>5.8979918143922692E-5</v>
      </c>
      <c r="C60" s="127"/>
      <c r="D60" s="127"/>
      <c r="E60"/>
      <c r="F60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  <c r="DB60" s="127"/>
      <c r="DC60" s="127"/>
      <c r="DD60" s="127"/>
      <c r="DE60" s="127"/>
      <c r="DF60" s="127"/>
      <c r="DG60" s="127"/>
      <c r="DH60" s="127"/>
      <c r="DI60" s="127"/>
      <c r="DJ60" s="127"/>
      <c r="DK60" s="127"/>
      <c r="DL60" s="127"/>
      <c r="DM60" s="127"/>
      <c r="DN60" s="127"/>
      <c r="DO60" s="127"/>
      <c r="DP60" s="127"/>
      <c r="DQ60" s="127"/>
      <c r="DR60" s="127"/>
      <c r="DS60" s="127"/>
      <c r="DT60" s="127"/>
      <c r="DU60" s="127"/>
      <c r="DV60" s="127"/>
      <c r="DW60" s="127"/>
      <c r="DX60" s="127"/>
      <c r="DY60" s="127"/>
      <c r="DZ60" s="127"/>
      <c r="EA60" s="127"/>
      <c r="EB60" s="127"/>
    </row>
    <row r="61" spans="1:132" s="95" customFormat="1" ht="15">
      <c r="C61" s="123"/>
      <c r="E61"/>
      <c r="F61"/>
      <c r="G61" s="137"/>
      <c r="I61" s="123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</row>
    <row r="62" spans="1:132" s="95" customFormat="1" ht="15">
      <c r="E62"/>
      <c r="F62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</row>
    <row r="63" spans="1:132" s="95" customFormat="1" ht="15">
      <c r="E63"/>
      <c r="F63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</row>
    <row r="64" spans="1:132" s="95" customFormat="1" ht="15">
      <c r="B64" s="137"/>
      <c r="C64" s="137"/>
      <c r="D64" s="137"/>
      <c r="E64"/>
      <c r="F64"/>
      <c r="G64" s="137"/>
      <c r="H64" s="137"/>
      <c r="I64" s="137"/>
      <c r="J64" s="137"/>
      <c r="K64" s="137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</row>
    <row r="65" spans="1:84" s="95" customFormat="1"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</row>
    <row r="66" spans="1:84" s="95" customFormat="1"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</row>
    <row r="67" spans="1:84" s="95" customFormat="1">
      <c r="C67" s="127">
        <f>AVERAGE(B5:B39)</f>
        <v>5.8979918143922692E-5</v>
      </c>
      <c r="D67" s="127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</row>
    <row r="68" spans="1:84" s="95" customFormat="1">
      <c r="A68" s="132" t="s">
        <v>40</v>
      </c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</row>
    <row r="69" spans="1:84" s="95" customFormat="1"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</row>
    <row r="70" spans="1:84" s="95" customFormat="1"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</row>
    <row r="71" spans="1:84" s="95" customFormat="1"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</row>
    <row r="72" spans="1:84" s="95" customFormat="1">
      <c r="A72" s="132" t="s">
        <v>45</v>
      </c>
      <c r="B72" s="137"/>
      <c r="C72" s="129">
        <f>VAR(B5:H39)</f>
        <v>1.8897043427417813E-11</v>
      </c>
      <c r="D72" s="129"/>
      <c r="E72" s="137"/>
      <c r="F72" s="137"/>
      <c r="G72" s="137"/>
      <c r="H72" s="137"/>
      <c r="I72" s="137"/>
      <c r="J72" s="137"/>
      <c r="K72" s="137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</row>
    <row r="73" spans="1:84" s="95" customFormat="1"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</row>
    <row r="74" spans="1:84" s="95" customFormat="1"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</row>
    <row r="75" spans="1:84" s="95" customFormat="1"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</row>
    <row r="76" spans="1:84" s="95" customFormat="1"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</row>
    <row r="77" spans="1:84" s="95" customFormat="1"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</row>
    <row r="78" spans="1:84" s="95" customFormat="1">
      <c r="A78" s="95" t="s">
        <v>53</v>
      </c>
      <c r="C78" s="95">
        <v>3</v>
      </c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</row>
    <row r="79" spans="1:84" s="95" customFormat="1"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</row>
    <row r="80" spans="1:84" s="95" customFormat="1"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</row>
    <row r="81" spans="1:84" s="95" customFormat="1">
      <c r="A81" s="95" t="s">
        <v>54</v>
      </c>
      <c r="C81" s="138">
        <f>1/C48+1/C78</f>
        <v>0.66666666666666663</v>
      </c>
      <c r="D81" s="138"/>
      <c r="E81" s="138"/>
      <c r="F81" s="138"/>
      <c r="G81" s="138"/>
      <c r="H81" s="138"/>
      <c r="I81" s="138"/>
      <c r="J81" s="138"/>
      <c r="K81" s="138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</row>
    <row r="82" spans="1:84" s="95" customFormat="1">
      <c r="C82" s="138"/>
      <c r="D82" s="138"/>
      <c r="E82" s="138"/>
      <c r="F82" s="138"/>
      <c r="G82" s="138"/>
      <c r="H82" s="138"/>
      <c r="I82" s="138"/>
      <c r="J82" s="138"/>
      <c r="K82" s="138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</row>
    <row r="83" spans="1:84" s="95" customFormat="1">
      <c r="C83" s="138"/>
      <c r="D83" s="138"/>
      <c r="E83" s="138"/>
      <c r="F83" s="138"/>
      <c r="G83" s="138"/>
      <c r="H83" s="138"/>
      <c r="I83" s="138"/>
      <c r="J83" s="138"/>
      <c r="K83" s="138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</row>
    <row r="84" spans="1:84" s="95" customFormat="1">
      <c r="C84" s="138"/>
      <c r="D84" s="138"/>
      <c r="E84" s="138"/>
      <c r="F84" s="138"/>
      <c r="G84" s="138"/>
      <c r="H84" s="138"/>
      <c r="I84" s="138"/>
      <c r="J84" s="138"/>
      <c r="K84" s="138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</row>
    <row r="85" spans="1:84" s="95" customFormat="1">
      <c r="A85" s="95" t="s">
        <v>55</v>
      </c>
      <c r="C85" s="129">
        <f>C72*C81</f>
        <v>1.2598028951611875E-11</v>
      </c>
      <c r="D85" s="129"/>
      <c r="E85" s="138"/>
      <c r="F85" s="138"/>
      <c r="G85" s="138"/>
      <c r="H85" s="138"/>
      <c r="I85" s="138"/>
      <c r="J85" s="138"/>
      <c r="K85" s="138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</row>
    <row r="86" spans="1:84" s="95" customFormat="1"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</row>
    <row r="87" spans="1:84" s="95" customFormat="1"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</row>
    <row r="88" spans="1:84" s="95" customFormat="1"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</row>
    <row r="89" spans="1:84" s="95" customFormat="1"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</row>
    <row r="90" spans="1:84" s="95" customFormat="1"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</row>
    <row r="91" spans="1:84" s="95" customFormat="1">
      <c r="A91" s="132" t="s">
        <v>56</v>
      </c>
      <c r="C91" s="95">
        <f>SQRT(C85)</f>
        <v>3.5493702190123636E-6</v>
      </c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</row>
    <row r="92" spans="1:84" s="95" customFormat="1"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</row>
    <row r="93" spans="1:84" s="95" customFormat="1"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</row>
    <row r="94" spans="1:84" s="95" customFormat="1">
      <c r="A94" s="132" t="s">
        <v>57</v>
      </c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</row>
    <row r="95" spans="1:84" s="95" customFormat="1"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</row>
    <row r="96" spans="1:84" s="95" customFormat="1"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</row>
    <row r="97" spans="1:84" s="95" customFormat="1" ht="51">
      <c r="A97" s="95" t="s">
        <v>58</v>
      </c>
      <c r="B97" s="139" t="s">
        <v>59</v>
      </c>
      <c r="C97" s="141">
        <f>TINV(2*0.01,C53)</f>
        <v>6.9645567339634358</v>
      </c>
      <c r="D97" s="141"/>
      <c r="K97" s="135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</row>
    <row r="98" spans="1:84" s="95" customFormat="1"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</row>
    <row r="99" spans="1:84" s="95" customFormat="1"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</row>
    <row r="100" spans="1:84" s="95" customFormat="1" ht="15">
      <c r="A100" s="266" t="s">
        <v>61</v>
      </c>
      <c r="B100" s="266"/>
      <c r="C100" s="266">
        <f>C67+C97*C91</f>
        <v>8.3699708404074522E-5</v>
      </c>
      <c r="D100" s="53" t="str">
        <f>IFERROR(IF(FIND("MM",A$1,1)&gt;0,"lb/MMBtu","lb/MW"),"lb/MW")</f>
        <v>lb/MW</v>
      </c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</row>
    <row r="101" spans="1:84" s="95" customFormat="1" ht="15">
      <c r="A101" s="266"/>
      <c r="B101" s="266"/>
      <c r="C101" s="266"/>
      <c r="D101" s="266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</row>
    <row r="102" spans="1:84" s="95" customFormat="1" ht="15">
      <c r="A102" s="266"/>
      <c r="B102" s="266"/>
      <c r="C102" s="266"/>
      <c r="D102" s="266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</row>
    <row r="103" spans="1:84" s="95" customFormat="1" ht="15">
      <c r="A103" s="266"/>
      <c r="B103" s="266"/>
      <c r="C103" s="266"/>
      <c r="D103" s="266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</row>
    <row r="104" spans="1:84" s="95" customFormat="1" ht="15">
      <c r="A104" s="53" t="s">
        <v>234</v>
      </c>
      <c r="B104" s="86" t="s">
        <v>760</v>
      </c>
      <c r="C104" s="42">
        <f>IFERROR(IF(FIND("MM",B3,1)&gt;0,VLOOKUP(A104,'[1]Summary_Pet Coke'!$A$70:$F$88,6,FALSE),VLOOKUP(A104,'[1]Summary_Pet Coke'!$A$70:$G$88,7,FALSE)),VLOOKUP(A104,'[1]Summary_Pet Coke'!$A$70:$G$88,7,FALSE))</f>
        <v>4.0000000000000002E-4</v>
      </c>
      <c r="D104" s="53" t="str">
        <f>IFERROR(IF(FIND("MM",A$1,1)&gt;0,"lb/MMBtu","lb/MW"),"lb/MW")</f>
        <v>lb/MW</v>
      </c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</row>
    <row r="105" spans="1:84" s="95" customFormat="1" ht="15">
      <c r="A105" s="53"/>
      <c r="B105" s="53"/>
      <c r="C105" s="53"/>
      <c r="D105" s="53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</row>
    <row r="106" spans="1:84" s="95" customFormat="1" ht="15">
      <c r="A106" s="53"/>
      <c r="B106" s="53" t="s">
        <v>776</v>
      </c>
      <c r="C106" s="42">
        <f>IFERROR(IF(FIND("MM",B3,1)&gt;0,IF(C100&lt;C104,C104*1,C100*1),IF(C100&lt;C104,C104*1,C100*1)),IF(C100&lt;C104,C104*1,C100*1))</f>
        <v>4.0000000000000002E-4</v>
      </c>
      <c r="D106" s="53" t="str">
        <f>IFERROR(IF(FIND("MM",A$1,1)&gt;0,"lb/MMBtu","lb/MW"),"lb/MW")</f>
        <v>lb/MW</v>
      </c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</row>
    <row r="107" spans="1:84" s="95" customFormat="1">
      <c r="B107" s="143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</row>
    <row r="108" spans="1:84" s="95" customFormat="1"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</row>
    <row r="109" spans="1:84" s="95" customFormat="1"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</row>
    <row r="110" spans="1:84">
      <c r="A110" s="95"/>
      <c r="B110" s="95"/>
      <c r="C110" s="95"/>
      <c r="D110" s="95"/>
      <c r="E110" s="95"/>
      <c r="F110" s="95"/>
      <c r="G110" s="95"/>
      <c r="H110" s="95"/>
      <c r="I110" s="95"/>
      <c r="J110" s="95"/>
    </row>
    <row r="111" spans="1:84">
      <c r="A111" s="95"/>
      <c r="B111" s="143"/>
      <c r="C111" s="95"/>
      <c r="D111" s="95"/>
      <c r="E111" s="95"/>
      <c r="F111" s="95"/>
      <c r="G111" s="95"/>
      <c r="H111" s="95"/>
      <c r="I111" s="95"/>
      <c r="J111" s="95"/>
    </row>
    <row r="112" spans="1:84">
      <c r="A112" s="95"/>
      <c r="B112" s="95"/>
      <c r="C112" s="95"/>
      <c r="D112" s="95"/>
      <c r="E112" s="95"/>
      <c r="F112" s="95"/>
      <c r="G112" s="95"/>
      <c r="H112" s="95"/>
      <c r="I112" s="95"/>
      <c r="J112" s="95"/>
    </row>
    <row r="113" spans="1:10" s="144" customFormat="1">
      <c r="A113" s="95"/>
      <c r="B113" s="95"/>
      <c r="C113" s="95"/>
      <c r="D113" s="95"/>
      <c r="E113" s="95"/>
      <c r="F113" s="95"/>
      <c r="G113" s="95"/>
      <c r="H113" s="95"/>
      <c r="I113" s="95"/>
      <c r="J113" s="95"/>
    </row>
    <row r="114" spans="1:10" s="144" customFormat="1">
      <c r="A114" s="95"/>
      <c r="B114" s="95"/>
      <c r="C114" s="95"/>
      <c r="D114" s="95"/>
      <c r="E114" s="95"/>
      <c r="F114" s="95"/>
      <c r="G114" s="95"/>
      <c r="H114" s="95"/>
      <c r="I114" s="95"/>
      <c r="J114" s="95"/>
    </row>
    <row r="115" spans="1:10" s="144" customFormat="1">
      <c r="A115" s="95"/>
      <c r="B115" s="95"/>
      <c r="C115" s="95"/>
      <c r="D115" s="95"/>
      <c r="E115" s="95"/>
      <c r="F115" s="95"/>
      <c r="G115" s="95"/>
      <c r="H115" s="95"/>
      <c r="I115" s="95"/>
      <c r="J115" s="95"/>
    </row>
    <row r="116" spans="1:10" s="144" customFormat="1">
      <c r="A116" s="95"/>
      <c r="B116" s="95"/>
      <c r="C116" s="95"/>
      <c r="D116" s="95"/>
      <c r="E116" s="95"/>
      <c r="F116" s="95"/>
      <c r="G116" s="95"/>
      <c r="H116" s="95"/>
      <c r="I116" s="95"/>
      <c r="J116" s="95"/>
    </row>
    <row r="117" spans="1:10" s="144" customFormat="1">
      <c r="A117" s="95"/>
      <c r="B117" s="95"/>
      <c r="C117" s="95"/>
      <c r="D117" s="95"/>
      <c r="E117" s="95"/>
      <c r="F117" s="95"/>
      <c r="G117" s="95"/>
      <c r="H117" s="95"/>
      <c r="I117" s="95"/>
      <c r="J117" s="95"/>
    </row>
    <row r="118" spans="1:10" s="144" customFormat="1">
      <c r="A118" s="95"/>
      <c r="B118" s="95"/>
      <c r="C118" s="95"/>
      <c r="D118" s="95"/>
      <c r="E118" s="95"/>
      <c r="F118" s="95"/>
      <c r="G118" s="95"/>
      <c r="H118" s="95"/>
      <c r="I118" s="95"/>
      <c r="J118" s="95"/>
    </row>
    <row r="119" spans="1:10" s="144" customFormat="1">
      <c r="A119" s="95"/>
      <c r="B119" s="95"/>
      <c r="C119" s="95"/>
      <c r="D119" s="132"/>
      <c r="E119" s="95"/>
      <c r="F119" s="95"/>
      <c r="G119" s="95"/>
      <c r="H119" s="95"/>
      <c r="I119" s="95"/>
      <c r="J119" s="95"/>
    </row>
    <row r="120" spans="1:10" s="144" customFormat="1">
      <c r="A120" s="95"/>
      <c r="B120" s="95"/>
      <c r="C120" s="95"/>
      <c r="D120" s="95"/>
      <c r="E120" s="95"/>
      <c r="F120" s="95"/>
      <c r="G120" s="95"/>
      <c r="H120" s="95"/>
      <c r="I120" s="95"/>
      <c r="J120" s="95"/>
    </row>
    <row r="121" spans="1:10" s="144" customFormat="1">
      <c r="A121" s="95"/>
      <c r="B121" s="95"/>
      <c r="C121" s="95"/>
      <c r="D121" s="95"/>
      <c r="E121" s="95"/>
      <c r="F121" s="95"/>
      <c r="G121" s="95"/>
      <c r="H121" s="95"/>
      <c r="I121" s="95"/>
      <c r="J121" s="95"/>
    </row>
    <row r="122" spans="1:10" s="144" customFormat="1">
      <c r="A122" s="95"/>
      <c r="B122" s="95"/>
      <c r="C122" s="95"/>
      <c r="D122" s="95"/>
      <c r="E122" s="95"/>
      <c r="F122" s="95"/>
      <c r="G122" s="95"/>
      <c r="H122" s="95"/>
      <c r="I122" s="95"/>
      <c r="J122" s="95"/>
    </row>
    <row r="123" spans="1:10" s="144" customFormat="1">
      <c r="A123" s="95"/>
      <c r="B123" s="95"/>
      <c r="C123" s="95"/>
      <c r="D123" s="95"/>
      <c r="E123" s="95"/>
      <c r="F123" s="95"/>
      <c r="G123" s="95"/>
      <c r="H123" s="95"/>
      <c r="I123" s="95"/>
      <c r="J123" s="95"/>
    </row>
    <row r="124" spans="1:10" s="144" customFormat="1">
      <c r="A124" s="95"/>
      <c r="B124" s="95"/>
      <c r="C124" s="95"/>
      <c r="D124" s="95"/>
      <c r="E124" s="95"/>
      <c r="F124" s="95"/>
      <c r="G124" s="95"/>
      <c r="H124" s="95"/>
      <c r="I124" s="95"/>
      <c r="J124" s="95"/>
    </row>
    <row r="125" spans="1:10" s="144" customFormat="1">
      <c r="A125" s="95"/>
      <c r="B125" s="95"/>
      <c r="C125" s="95"/>
      <c r="D125" s="95"/>
      <c r="E125" s="95"/>
      <c r="F125" s="95"/>
      <c r="G125" s="95"/>
      <c r="H125" s="95"/>
      <c r="I125" s="95"/>
      <c r="J125" s="95"/>
    </row>
    <row r="126" spans="1:10" s="144" customFormat="1">
      <c r="A126" s="95"/>
      <c r="B126" s="95"/>
      <c r="C126" s="95"/>
      <c r="D126" s="95"/>
      <c r="E126" s="95"/>
      <c r="F126" s="95"/>
      <c r="G126" s="95"/>
      <c r="H126" s="95"/>
      <c r="I126" s="95"/>
      <c r="J126" s="95"/>
    </row>
    <row r="127" spans="1:10" s="144" customFormat="1">
      <c r="A127" s="95"/>
      <c r="B127" s="95"/>
      <c r="C127" s="95"/>
      <c r="D127" s="95"/>
      <c r="E127" s="95"/>
      <c r="F127" s="95"/>
      <c r="G127" s="95"/>
      <c r="H127" s="95"/>
      <c r="I127" s="95"/>
      <c r="J127" s="95"/>
    </row>
    <row r="128" spans="1:10" s="144" customFormat="1">
      <c r="A128" s="95"/>
      <c r="B128" s="95"/>
      <c r="C128" s="95"/>
      <c r="D128" s="95"/>
      <c r="E128" s="95"/>
      <c r="F128" s="95"/>
      <c r="G128" s="95"/>
      <c r="H128" s="95"/>
      <c r="I128" s="95"/>
      <c r="J128" s="95"/>
    </row>
    <row r="129" spans="1:10" s="144" customFormat="1">
      <c r="A129" s="95"/>
      <c r="B129" s="95"/>
      <c r="C129" s="95"/>
      <c r="D129" s="95"/>
      <c r="E129" s="95"/>
      <c r="F129" s="95"/>
      <c r="G129" s="95"/>
      <c r="H129" s="95"/>
      <c r="I129" s="95"/>
      <c r="J129" s="95"/>
    </row>
    <row r="130" spans="1:10" s="144" customFormat="1">
      <c r="A130" s="95"/>
      <c r="B130" s="95"/>
      <c r="C130" s="95"/>
      <c r="D130" s="95"/>
      <c r="E130" s="95"/>
      <c r="F130" s="95"/>
      <c r="G130" s="95"/>
      <c r="H130" s="95"/>
      <c r="I130" s="95"/>
      <c r="J130" s="95"/>
    </row>
    <row r="131" spans="1:10" s="144" customFormat="1">
      <c r="A131" s="95"/>
      <c r="B131" s="95"/>
      <c r="C131" s="95"/>
      <c r="D131" s="95"/>
      <c r="E131" s="95"/>
      <c r="F131" s="95"/>
      <c r="G131" s="95"/>
      <c r="H131" s="95"/>
      <c r="I131" s="95"/>
      <c r="J131" s="95"/>
    </row>
    <row r="132" spans="1:10" s="144" customFormat="1">
      <c r="A132" s="95"/>
      <c r="B132" s="95"/>
      <c r="C132" s="95"/>
      <c r="D132" s="95"/>
      <c r="E132" s="95"/>
      <c r="F132" s="95"/>
      <c r="G132" s="95"/>
      <c r="H132" s="95"/>
      <c r="I132" s="95"/>
      <c r="J132" s="95"/>
    </row>
    <row r="133" spans="1:10" s="144" customFormat="1">
      <c r="A133" s="95"/>
      <c r="B133" s="95"/>
      <c r="C133" s="95"/>
      <c r="D133" s="95"/>
      <c r="E133" s="95"/>
      <c r="F133" s="95"/>
      <c r="G133" s="95"/>
      <c r="H133" s="95"/>
      <c r="I133" s="95"/>
      <c r="J133" s="95"/>
    </row>
    <row r="134" spans="1:10" s="144" customFormat="1">
      <c r="A134" s="95"/>
      <c r="B134" s="95"/>
      <c r="C134" s="95"/>
      <c r="D134" s="95"/>
      <c r="E134" s="95"/>
      <c r="F134" s="95"/>
      <c r="G134" s="95"/>
      <c r="H134" s="95"/>
      <c r="I134" s="95"/>
      <c r="J134" s="95"/>
    </row>
    <row r="135" spans="1:10" s="144" customFormat="1">
      <c r="A135" s="95"/>
      <c r="B135" s="95"/>
      <c r="C135" s="95"/>
      <c r="D135" s="95"/>
      <c r="E135" s="95"/>
      <c r="F135" s="95"/>
      <c r="G135" s="95"/>
      <c r="H135" s="95"/>
      <c r="I135" s="95"/>
      <c r="J135" s="95"/>
    </row>
    <row r="136" spans="1:10" s="144" customFormat="1">
      <c r="A136" s="95"/>
      <c r="B136" s="95"/>
      <c r="C136" s="95"/>
      <c r="D136" s="95"/>
      <c r="E136" s="95"/>
      <c r="F136" s="95"/>
      <c r="G136" s="95"/>
      <c r="H136" s="95"/>
      <c r="I136" s="95"/>
      <c r="J136" s="95"/>
    </row>
    <row r="137" spans="1:10" s="144" customFormat="1">
      <c r="A137" s="95"/>
      <c r="B137" s="95"/>
      <c r="C137" s="95"/>
      <c r="D137" s="95"/>
      <c r="E137" s="95"/>
      <c r="F137" s="95"/>
      <c r="G137" s="95"/>
      <c r="H137" s="95"/>
      <c r="I137" s="95"/>
      <c r="J137" s="95"/>
    </row>
    <row r="138" spans="1:10" s="144" customFormat="1">
      <c r="A138" s="95"/>
      <c r="B138" s="95"/>
      <c r="C138" s="95"/>
      <c r="D138" s="95"/>
      <c r="E138" s="95"/>
      <c r="F138" s="95"/>
      <c r="G138" s="95"/>
      <c r="H138" s="95"/>
      <c r="I138" s="95"/>
      <c r="J138" s="95"/>
    </row>
    <row r="139" spans="1:10" s="144" customFormat="1">
      <c r="A139" s="95"/>
      <c r="B139" s="95"/>
      <c r="C139" s="95"/>
      <c r="D139" s="95"/>
      <c r="E139" s="95"/>
      <c r="F139" s="95"/>
      <c r="G139" s="95"/>
      <c r="H139" s="95"/>
      <c r="I139" s="95"/>
      <c r="J139" s="95"/>
    </row>
    <row r="140" spans="1:10" s="144" customFormat="1">
      <c r="A140" s="95"/>
      <c r="B140" s="95"/>
      <c r="C140" s="95"/>
      <c r="D140" s="95"/>
      <c r="E140" s="95"/>
      <c r="F140" s="95"/>
      <c r="G140" s="95"/>
      <c r="H140" s="95"/>
      <c r="I140" s="95"/>
      <c r="J140" s="95"/>
    </row>
    <row r="141" spans="1:10" s="144" customFormat="1">
      <c r="A141" s="95"/>
      <c r="B141" s="95"/>
      <c r="C141" s="95"/>
      <c r="D141" s="95"/>
      <c r="E141" s="95"/>
      <c r="F141" s="95"/>
      <c r="G141" s="95"/>
      <c r="H141" s="95"/>
      <c r="I141" s="95"/>
      <c r="J141" s="95"/>
    </row>
    <row r="142" spans="1:10" s="144" customFormat="1">
      <c r="A142" s="95"/>
      <c r="B142" s="95"/>
      <c r="C142" s="95"/>
      <c r="D142" s="95"/>
      <c r="E142" s="95"/>
      <c r="F142" s="95"/>
      <c r="G142" s="95"/>
      <c r="H142" s="95"/>
      <c r="I142" s="95"/>
      <c r="J142" s="95"/>
    </row>
    <row r="143" spans="1:10" s="144" customFormat="1">
      <c r="A143" s="95"/>
      <c r="B143" s="95"/>
      <c r="C143" s="95"/>
      <c r="D143" s="95"/>
      <c r="E143" s="95"/>
      <c r="F143" s="95"/>
      <c r="G143" s="95"/>
      <c r="H143" s="95"/>
      <c r="I143" s="95"/>
      <c r="J143" s="95"/>
    </row>
    <row r="144" spans="1:10" s="144" customFormat="1">
      <c r="A144" s="95"/>
      <c r="B144" s="95"/>
      <c r="C144" s="95"/>
      <c r="D144" s="95"/>
      <c r="E144" s="95"/>
      <c r="F144" s="95"/>
      <c r="G144" s="95"/>
      <c r="H144" s="95"/>
      <c r="I144" s="95"/>
      <c r="J144" s="95"/>
    </row>
    <row r="145" spans="1:10" s="144" customFormat="1">
      <c r="A145" s="95"/>
      <c r="B145" s="95"/>
      <c r="C145" s="95"/>
      <c r="D145" s="95"/>
      <c r="E145" s="95"/>
      <c r="F145" s="95"/>
      <c r="G145" s="95"/>
      <c r="H145" s="95"/>
      <c r="I145" s="95"/>
      <c r="J145" s="95"/>
    </row>
    <row r="146" spans="1:10" s="144" customFormat="1">
      <c r="A146" s="95"/>
      <c r="B146" s="95"/>
      <c r="C146" s="95"/>
      <c r="D146" s="95"/>
      <c r="E146" s="95"/>
      <c r="F146" s="95"/>
      <c r="G146" s="95"/>
      <c r="H146" s="95"/>
      <c r="I146" s="95"/>
      <c r="J146" s="95"/>
    </row>
    <row r="147" spans="1:10" s="144" customFormat="1">
      <c r="A147" s="95"/>
      <c r="B147" s="95"/>
      <c r="C147" s="95"/>
      <c r="D147" s="95"/>
      <c r="E147" s="95"/>
      <c r="F147" s="95"/>
      <c r="G147" s="95"/>
      <c r="H147" s="95"/>
      <c r="I147" s="95"/>
      <c r="J147" s="95"/>
    </row>
    <row r="148" spans="1:10" s="144" customFormat="1">
      <c r="A148" s="95"/>
      <c r="B148" s="95"/>
      <c r="C148" s="95"/>
      <c r="D148" s="95"/>
      <c r="E148" s="95"/>
      <c r="F148" s="95"/>
      <c r="G148" s="95"/>
      <c r="H148" s="95"/>
      <c r="I148" s="95"/>
      <c r="J148" s="95"/>
    </row>
    <row r="149" spans="1:10" s="144" customFormat="1">
      <c r="A149" s="95"/>
      <c r="B149" s="95"/>
      <c r="C149" s="95"/>
      <c r="D149" s="95"/>
      <c r="E149" s="95"/>
      <c r="F149" s="95"/>
      <c r="G149" s="95"/>
      <c r="H149" s="95"/>
      <c r="I149" s="95"/>
      <c r="J149" s="95"/>
    </row>
    <row r="150" spans="1:10" s="144" customFormat="1">
      <c r="A150" s="95"/>
      <c r="B150" s="95"/>
      <c r="C150" s="95"/>
      <c r="D150" s="95"/>
      <c r="E150" s="95"/>
      <c r="F150" s="95"/>
      <c r="G150" s="95"/>
      <c r="H150" s="95"/>
      <c r="I150" s="95"/>
      <c r="J150" s="95"/>
    </row>
    <row r="151" spans="1:10" s="144" customFormat="1">
      <c r="A151" s="95"/>
      <c r="B151" s="95"/>
      <c r="C151" s="95"/>
      <c r="D151" s="95"/>
      <c r="E151" s="95"/>
      <c r="F151" s="95"/>
      <c r="G151" s="95"/>
      <c r="H151" s="95"/>
      <c r="I151" s="95"/>
      <c r="J151" s="95"/>
    </row>
    <row r="152" spans="1:10" s="144" customFormat="1">
      <c r="A152" s="95"/>
      <c r="B152" s="95"/>
      <c r="C152" s="95"/>
      <c r="D152" s="95"/>
      <c r="E152" s="95"/>
      <c r="F152" s="95"/>
      <c r="G152" s="95"/>
      <c r="H152" s="95"/>
      <c r="I152" s="95"/>
      <c r="J152" s="95"/>
    </row>
    <row r="153" spans="1:10" s="144" customFormat="1">
      <c r="A153" s="95"/>
      <c r="B153" s="95"/>
      <c r="C153" s="95"/>
      <c r="D153" s="95"/>
      <c r="E153" s="95"/>
      <c r="F153" s="95"/>
      <c r="G153" s="95"/>
      <c r="H153" s="95"/>
      <c r="I153" s="95"/>
      <c r="J153" s="95"/>
    </row>
    <row r="154" spans="1:10" s="144" customFormat="1">
      <c r="A154" s="95"/>
      <c r="B154" s="95"/>
      <c r="C154" s="95"/>
      <c r="D154" s="95"/>
      <c r="E154" s="95"/>
      <c r="F154" s="95"/>
      <c r="G154" s="95"/>
      <c r="H154" s="95"/>
      <c r="I154" s="95"/>
      <c r="J154" s="95"/>
    </row>
    <row r="155" spans="1:10" s="144" customFormat="1">
      <c r="A155" s="95"/>
      <c r="B155" s="95"/>
      <c r="C155" s="95"/>
      <c r="D155" s="95"/>
      <c r="E155" s="95"/>
      <c r="F155" s="95"/>
      <c r="G155" s="95"/>
      <c r="H155" s="95"/>
      <c r="I155" s="95"/>
      <c r="J155" s="95"/>
    </row>
    <row r="156" spans="1:10" s="144" customFormat="1">
      <c r="A156" s="95"/>
      <c r="B156" s="95"/>
      <c r="C156" s="95"/>
      <c r="D156" s="95"/>
      <c r="E156" s="95"/>
      <c r="F156" s="95"/>
      <c r="G156" s="95"/>
      <c r="H156" s="95"/>
      <c r="I156" s="95"/>
      <c r="J156" s="95"/>
    </row>
    <row r="157" spans="1:10" s="144" customFormat="1">
      <c r="A157" s="95"/>
      <c r="B157" s="95"/>
      <c r="C157" s="95"/>
      <c r="D157" s="95"/>
      <c r="E157" s="95"/>
      <c r="F157" s="95"/>
      <c r="G157" s="95"/>
      <c r="H157" s="95"/>
      <c r="I157" s="95"/>
      <c r="J157" s="95"/>
    </row>
    <row r="158" spans="1:10" s="144" customFormat="1">
      <c r="A158" s="95"/>
      <c r="B158" s="95"/>
      <c r="C158" s="95"/>
      <c r="D158" s="95"/>
      <c r="E158" s="95"/>
      <c r="F158" s="95"/>
      <c r="G158" s="95"/>
      <c r="H158" s="95"/>
      <c r="I158" s="95"/>
      <c r="J158" s="95"/>
    </row>
    <row r="159" spans="1:10" s="144" customFormat="1">
      <c r="A159" s="95"/>
      <c r="B159" s="95"/>
      <c r="C159" s="95"/>
      <c r="D159" s="95"/>
      <c r="E159" s="95"/>
      <c r="F159" s="95"/>
      <c r="G159" s="95"/>
      <c r="H159" s="95"/>
      <c r="I159" s="95"/>
      <c r="J159" s="95"/>
    </row>
    <row r="160" spans="1:10" s="144" customFormat="1">
      <c r="A160" s="95"/>
      <c r="B160" s="95"/>
      <c r="C160" s="95"/>
      <c r="D160" s="95"/>
      <c r="E160" s="95"/>
      <c r="F160" s="95"/>
      <c r="G160" s="95"/>
      <c r="H160" s="95"/>
      <c r="I160" s="95"/>
      <c r="J160" s="95"/>
    </row>
    <row r="161" spans="1:10" s="144" customFormat="1">
      <c r="A161" s="95"/>
      <c r="B161" s="95"/>
      <c r="C161" s="95"/>
      <c r="D161" s="95"/>
      <c r="E161" s="95"/>
      <c r="F161" s="95"/>
      <c r="G161" s="95"/>
      <c r="H161" s="95"/>
      <c r="I161" s="95"/>
      <c r="J161" s="95"/>
    </row>
    <row r="162" spans="1:10" s="144" customFormat="1">
      <c r="A162" s="95"/>
      <c r="B162" s="95"/>
      <c r="C162" s="95"/>
      <c r="D162" s="95"/>
      <c r="E162" s="95"/>
      <c r="F162" s="95"/>
      <c r="G162" s="95"/>
      <c r="H162" s="95"/>
      <c r="I162" s="95"/>
      <c r="J162" s="95"/>
    </row>
    <row r="163" spans="1:10" s="144" customFormat="1">
      <c r="A163" s="95"/>
      <c r="B163" s="95"/>
      <c r="C163" s="95"/>
      <c r="D163" s="95"/>
      <c r="E163" s="95"/>
      <c r="F163" s="95"/>
      <c r="G163" s="95"/>
      <c r="H163" s="95"/>
      <c r="I163" s="95"/>
      <c r="J163" s="95"/>
    </row>
    <row r="164" spans="1:10" s="144" customFormat="1">
      <c r="A164" s="95"/>
      <c r="B164" s="95"/>
      <c r="C164" s="95"/>
      <c r="D164" s="95"/>
      <c r="E164" s="95"/>
      <c r="F164" s="95"/>
      <c r="G164" s="95"/>
      <c r="H164" s="95"/>
      <c r="I164" s="95"/>
      <c r="J164" s="95"/>
    </row>
    <row r="165" spans="1:10" s="144" customFormat="1">
      <c r="A165" s="95"/>
      <c r="B165" s="95"/>
      <c r="C165" s="95"/>
      <c r="D165" s="95"/>
      <c r="E165" s="95"/>
      <c r="F165" s="95"/>
      <c r="G165" s="95"/>
      <c r="H165" s="95"/>
      <c r="I165" s="95"/>
      <c r="J165" s="95"/>
    </row>
    <row r="166" spans="1:10" s="144" customFormat="1">
      <c r="A166" s="95"/>
      <c r="B166" s="95"/>
      <c r="C166" s="95"/>
      <c r="D166" s="95"/>
      <c r="E166" s="95"/>
      <c r="F166" s="95"/>
      <c r="G166" s="95"/>
      <c r="H166" s="95"/>
      <c r="I166" s="95"/>
      <c r="J166" s="95"/>
    </row>
    <row r="167" spans="1:10" s="144" customFormat="1">
      <c r="A167" s="95"/>
      <c r="B167" s="95"/>
      <c r="C167" s="95"/>
      <c r="D167" s="95"/>
      <c r="E167" s="95"/>
      <c r="F167" s="95"/>
      <c r="G167" s="95"/>
      <c r="H167" s="95"/>
      <c r="I167" s="95"/>
      <c r="J167" s="95"/>
    </row>
    <row r="168" spans="1:10" s="144" customFormat="1">
      <c r="A168" s="95"/>
      <c r="B168" s="95"/>
      <c r="C168" s="95"/>
      <c r="D168" s="95"/>
      <c r="E168" s="95"/>
      <c r="F168" s="95"/>
      <c r="G168" s="95"/>
      <c r="H168" s="95"/>
      <c r="I168" s="95"/>
      <c r="J168" s="95"/>
    </row>
    <row r="169" spans="1:10" s="144" customFormat="1">
      <c r="A169" s="95"/>
      <c r="B169" s="95"/>
      <c r="C169" s="95"/>
      <c r="D169" s="95"/>
      <c r="E169" s="95"/>
      <c r="F169" s="95"/>
      <c r="G169" s="95"/>
      <c r="H169" s="95"/>
      <c r="I169" s="95"/>
      <c r="J169" s="95"/>
    </row>
    <row r="170" spans="1:10" s="144" customFormat="1">
      <c r="A170" s="95"/>
      <c r="B170" s="95"/>
      <c r="C170" s="95"/>
      <c r="D170" s="95"/>
      <c r="E170" s="95"/>
      <c r="F170" s="95"/>
      <c r="G170" s="95"/>
      <c r="H170" s="95"/>
      <c r="I170" s="95"/>
      <c r="J170" s="95"/>
    </row>
    <row r="171" spans="1:10" s="144" customFormat="1">
      <c r="A171" s="95"/>
      <c r="B171" s="95"/>
      <c r="C171" s="95"/>
      <c r="D171" s="95"/>
      <c r="E171" s="95"/>
      <c r="F171" s="95"/>
      <c r="G171" s="95"/>
      <c r="H171" s="95"/>
      <c r="I171" s="95"/>
      <c r="J171" s="95"/>
    </row>
    <row r="172" spans="1:10" s="144" customFormat="1">
      <c r="A172" s="95"/>
      <c r="B172" s="95"/>
      <c r="C172" s="95"/>
      <c r="D172" s="95"/>
      <c r="E172" s="95"/>
      <c r="F172" s="95"/>
      <c r="G172" s="95"/>
      <c r="H172" s="95"/>
      <c r="I172" s="95"/>
      <c r="J172" s="95"/>
    </row>
    <row r="173" spans="1:10" s="144" customFormat="1">
      <c r="A173" s="95"/>
      <c r="B173" s="95"/>
      <c r="C173" s="95"/>
      <c r="D173" s="95"/>
      <c r="E173" s="95"/>
      <c r="F173" s="95"/>
      <c r="G173" s="95"/>
      <c r="H173" s="95"/>
      <c r="I173" s="95"/>
      <c r="J173" s="95"/>
    </row>
    <row r="174" spans="1:10" s="144" customFormat="1">
      <c r="A174" s="95"/>
      <c r="B174" s="95"/>
      <c r="C174" s="95"/>
      <c r="D174" s="95"/>
      <c r="E174" s="95"/>
      <c r="F174" s="95"/>
      <c r="G174" s="95"/>
      <c r="H174" s="95"/>
      <c r="I174" s="95"/>
      <c r="J174" s="95"/>
    </row>
    <row r="175" spans="1:10" s="144" customFormat="1">
      <c r="A175" s="95"/>
      <c r="B175" s="95"/>
      <c r="C175" s="95"/>
      <c r="D175" s="95"/>
      <c r="E175" s="95"/>
      <c r="F175" s="95"/>
      <c r="G175" s="95"/>
      <c r="H175" s="95"/>
      <c r="I175" s="95"/>
      <c r="J175" s="95"/>
    </row>
    <row r="176" spans="1:10" s="144" customFormat="1">
      <c r="A176" s="95"/>
      <c r="B176" s="95"/>
      <c r="C176" s="95"/>
      <c r="D176" s="95"/>
      <c r="E176" s="95"/>
      <c r="F176" s="95"/>
      <c r="G176" s="95"/>
      <c r="H176" s="95"/>
      <c r="I176" s="95"/>
      <c r="J176" s="95"/>
    </row>
    <row r="177" spans="1:10" s="144" customFormat="1">
      <c r="A177" s="95"/>
      <c r="B177" s="95"/>
      <c r="C177" s="95"/>
      <c r="D177" s="95"/>
      <c r="E177" s="95"/>
      <c r="F177" s="95"/>
      <c r="G177" s="95"/>
      <c r="H177" s="95"/>
      <c r="I177" s="95"/>
      <c r="J177" s="95"/>
    </row>
    <row r="178" spans="1:10" s="144" customFormat="1">
      <c r="A178" s="95"/>
      <c r="B178" s="95"/>
      <c r="C178" s="95"/>
      <c r="D178" s="95"/>
      <c r="E178" s="95"/>
      <c r="F178" s="95"/>
      <c r="G178" s="95"/>
      <c r="H178" s="95"/>
      <c r="I178" s="95"/>
      <c r="J178" s="95"/>
    </row>
    <row r="179" spans="1:10" s="144" customFormat="1">
      <c r="A179" s="95"/>
      <c r="B179" s="95"/>
      <c r="C179" s="95"/>
      <c r="D179" s="95"/>
      <c r="E179" s="95"/>
      <c r="F179" s="95"/>
      <c r="G179" s="95"/>
      <c r="H179" s="95"/>
      <c r="I179" s="95"/>
      <c r="J179" s="95"/>
    </row>
    <row r="180" spans="1:10" s="144" customFormat="1">
      <c r="A180" s="95"/>
      <c r="B180" s="95"/>
      <c r="C180" s="95"/>
      <c r="D180" s="95"/>
      <c r="E180" s="95"/>
      <c r="F180" s="95"/>
      <c r="G180" s="95"/>
      <c r="H180" s="95"/>
      <c r="I180" s="95"/>
      <c r="J180" s="95"/>
    </row>
    <row r="181" spans="1:10" s="144" customFormat="1">
      <c r="A181" s="95"/>
      <c r="B181" s="95"/>
      <c r="C181" s="95"/>
      <c r="D181" s="95"/>
      <c r="E181" s="95"/>
      <c r="F181" s="95"/>
      <c r="G181" s="95"/>
      <c r="H181" s="95"/>
      <c r="I181" s="95"/>
      <c r="J181" s="95"/>
    </row>
    <row r="182" spans="1:10" s="144" customFormat="1">
      <c r="A182" s="95"/>
      <c r="B182" s="95"/>
      <c r="C182" s="95"/>
      <c r="D182" s="95"/>
      <c r="E182" s="95"/>
      <c r="F182" s="95"/>
      <c r="G182" s="95"/>
      <c r="H182" s="95"/>
      <c r="I182" s="95"/>
      <c r="J182" s="95"/>
    </row>
    <row r="183" spans="1:10" s="144" customFormat="1">
      <c r="A183" s="95"/>
      <c r="B183" s="95"/>
      <c r="C183" s="95"/>
      <c r="D183" s="95"/>
      <c r="E183" s="95"/>
      <c r="F183" s="95"/>
      <c r="G183" s="95"/>
      <c r="H183" s="95"/>
      <c r="I183" s="95"/>
      <c r="J183" s="95"/>
    </row>
    <row r="184" spans="1:10" s="144" customFormat="1">
      <c r="A184" s="95"/>
      <c r="B184" s="95"/>
      <c r="C184" s="95"/>
      <c r="D184" s="95"/>
      <c r="E184" s="95"/>
      <c r="F184" s="95"/>
      <c r="G184" s="95"/>
      <c r="H184" s="95"/>
      <c r="I184" s="95"/>
      <c r="J184" s="95"/>
    </row>
    <row r="185" spans="1:10" s="144" customFormat="1">
      <c r="A185" s="95"/>
      <c r="B185" s="95"/>
      <c r="C185" s="95"/>
      <c r="D185" s="95"/>
      <c r="E185" s="95"/>
      <c r="F185" s="95"/>
      <c r="G185" s="95"/>
      <c r="H185" s="95"/>
      <c r="I185" s="95"/>
      <c r="J185" s="95"/>
    </row>
    <row r="186" spans="1:10" s="144" customFormat="1">
      <c r="A186" s="95"/>
      <c r="B186" s="95"/>
      <c r="C186" s="95"/>
      <c r="D186" s="95"/>
      <c r="E186" s="95"/>
      <c r="F186" s="95"/>
      <c r="G186" s="95"/>
      <c r="H186" s="95"/>
      <c r="I186" s="95"/>
      <c r="J186" s="95"/>
    </row>
    <row r="187" spans="1:10" s="144" customFormat="1">
      <c r="A187" s="95"/>
      <c r="B187" s="95"/>
      <c r="C187" s="95"/>
      <c r="D187" s="95"/>
      <c r="E187" s="95"/>
      <c r="F187" s="95"/>
      <c r="G187" s="95"/>
      <c r="H187" s="95"/>
      <c r="I187" s="95"/>
      <c r="J187" s="95"/>
    </row>
    <row r="188" spans="1:10" s="144" customFormat="1">
      <c r="A188" s="95"/>
      <c r="B188" s="95"/>
      <c r="C188" s="95"/>
      <c r="D188" s="95"/>
      <c r="E188" s="95"/>
      <c r="F188" s="95"/>
      <c r="G188" s="95"/>
      <c r="H188" s="95"/>
      <c r="I188" s="95"/>
      <c r="J188" s="95"/>
    </row>
    <row r="189" spans="1:10" s="144" customFormat="1">
      <c r="A189" s="95"/>
      <c r="B189" s="95"/>
      <c r="C189" s="95"/>
      <c r="D189" s="95"/>
      <c r="E189" s="95"/>
      <c r="F189" s="95"/>
      <c r="G189" s="95"/>
      <c r="H189" s="95"/>
      <c r="I189" s="95"/>
      <c r="J189" s="95"/>
    </row>
    <row r="190" spans="1:10" s="144" customFormat="1">
      <c r="A190" s="95"/>
      <c r="B190" s="95"/>
      <c r="C190" s="95"/>
      <c r="D190" s="95"/>
      <c r="E190" s="95"/>
      <c r="F190" s="95"/>
      <c r="G190" s="95"/>
      <c r="H190" s="95"/>
      <c r="I190" s="95"/>
      <c r="J190" s="95"/>
    </row>
    <row r="191" spans="1:10" s="144" customFormat="1">
      <c r="A191" s="95"/>
      <c r="B191" s="95"/>
      <c r="C191" s="95"/>
      <c r="D191" s="95"/>
      <c r="E191" s="95"/>
      <c r="F191" s="95"/>
      <c r="G191" s="95"/>
      <c r="H191" s="95"/>
      <c r="I191" s="95"/>
      <c r="J191" s="95"/>
    </row>
    <row r="192" spans="1:10" s="144" customFormat="1">
      <c r="A192" s="95"/>
      <c r="B192" s="95"/>
      <c r="C192" s="95"/>
      <c r="D192" s="95"/>
      <c r="E192" s="95"/>
      <c r="F192" s="95"/>
      <c r="G192" s="95"/>
      <c r="H192" s="95"/>
      <c r="I192" s="95"/>
      <c r="J192" s="95"/>
    </row>
    <row r="193" spans="1:10" s="144" customFormat="1">
      <c r="A193" s="95"/>
      <c r="B193" s="95"/>
      <c r="C193" s="95"/>
      <c r="D193" s="95"/>
      <c r="E193" s="95"/>
      <c r="F193" s="95"/>
      <c r="G193" s="95"/>
      <c r="H193" s="95"/>
      <c r="I193" s="95"/>
      <c r="J193" s="95"/>
    </row>
    <row r="194" spans="1:10" s="144" customFormat="1">
      <c r="A194" s="95"/>
      <c r="B194" s="95"/>
      <c r="C194" s="95"/>
      <c r="D194" s="95"/>
      <c r="E194" s="95"/>
      <c r="F194" s="95"/>
      <c r="G194" s="95"/>
      <c r="H194" s="95"/>
      <c r="I194" s="95"/>
      <c r="J194" s="95"/>
    </row>
    <row r="195" spans="1:10" s="144" customFormat="1">
      <c r="A195" s="95"/>
      <c r="B195" s="95"/>
      <c r="C195" s="95"/>
      <c r="D195" s="95"/>
      <c r="E195" s="95"/>
      <c r="F195" s="95"/>
      <c r="G195" s="95"/>
      <c r="H195" s="95"/>
      <c r="I195" s="95"/>
      <c r="J195" s="95"/>
    </row>
    <row r="196" spans="1:10" s="144" customFormat="1">
      <c r="A196" s="95"/>
      <c r="B196" s="95"/>
      <c r="C196" s="95"/>
      <c r="D196" s="95"/>
      <c r="E196" s="95"/>
      <c r="F196" s="95"/>
      <c r="G196" s="95"/>
      <c r="H196" s="95"/>
      <c r="I196" s="95"/>
      <c r="J196" s="95"/>
    </row>
    <row r="197" spans="1:10" s="144" customFormat="1">
      <c r="A197" s="95"/>
      <c r="B197" s="95"/>
      <c r="C197" s="95"/>
      <c r="D197" s="95"/>
      <c r="E197" s="95"/>
      <c r="F197" s="95"/>
      <c r="G197" s="95"/>
      <c r="H197" s="95"/>
      <c r="I197" s="95"/>
      <c r="J197" s="95"/>
    </row>
    <row r="198" spans="1:10" s="144" customFormat="1">
      <c r="A198" s="95"/>
      <c r="B198" s="95"/>
      <c r="C198" s="95"/>
      <c r="D198" s="95"/>
      <c r="E198" s="95"/>
      <c r="F198" s="95"/>
      <c r="G198" s="95"/>
      <c r="H198" s="95"/>
      <c r="I198" s="95"/>
      <c r="J198" s="95"/>
    </row>
    <row r="199" spans="1:10" s="144" customFormat="1">
      <c r="A199" s="95"/>
      <c r="B199" s="95"/>
      <c r="C199" s="95"/>
      <c r="D199" s="95"/>
      <c r="E199" s="95"/>
      <c r="F199" s="95"/>
      <c r="G199" s="95"/>
      <c r="H199" s="95"/>
      <c r="I199" s="95"/>
      <c r="J199" s="95"/>
    </row>
    <row r="200" spans="1:10" s="144" customFormat="1">
      <c r="A200" s="95"/>
      <c r="B200" s="95"/>
      <c r="C200" s="95"/>
      <c r="D200" s="95"/>
      <c r="E200" s="95"/>
      <c r="F200" s="95"/>
      <c r="G200" s="95"/>
      <c r="H200" s="95"/>
      <c r="I200" s="95"/>
      <c r="J200" s="95"/>
    </row>
    <row r="201" spans="1:10" s="144" customFormat="1">
      <c r="A201" s="95"/>
      <c r="B201" s="95"/>
      <c r="C201" s="95"/>
      <c r="D201" s="95"/>
      <c r="E201" s="95"/>
      <c r="F201" s="95"/>
      <c r="G201" s="95"/>
      <c r="H201" s="95"/>
      <c r="I201" s="95"/>
      <c r="J201" s="95"/>
    </row>
    <row r="202" spans="1:10" s="144" customFormat="1">
      <c r="A202" s="95"/>
      <c r="B202" s="95"/>
      <c r="C202" s="95"/>
      <c r="D202" s="95"/>
      <c r="E202" s="95"/>
      <c r="F202" s="95"/>
      <c r="G202" s="95"/>
      <c r="H202" s="95"/>
      <c r="I202" s="95"/>
      <c r="J202" s="95"/>
    </row>
    <row r="203" spans="1:10" s="144" customFormat="1">
      <c r="A203" s="95"/>
      <c r="B203" s="95"/>
      <c r="C203" s="95"/>
      <c r="D203" s="95"/>
      <c r="E203" s="95"/>
      <c r="F203" s="95"/>
      <c r="G203" s="95"/>
      <c r="H203" s="95"/>
      <c r="I203" s="95"/>
      <c r="J203" s="95"/>
    </row>
    <row r="204" spans="1:10" s="144" customFormat="1">
      <c r="A204" s="95"/>
      <c r="B204" s="95"/>
      <c r="C204" s="95"/>
      <c r="D204" s="95"/>
      <c r="E204" s="95"/>
      <c r="F204" s="95"/>
      <c r="G204" s="95"/>
      <c r="H204" s="95"/>
      <c r="I204" s="95"/>
      <c r="J204" s="95"/>
    </row>
    <row r="205" spans="1:10" s="144" customFormat="1">
      <c r="A205" s="95"/>
      <c r="B205" s="95"/>
      <c r="C205" s="95"/>
      <c r="D205" s="95"/>
      <c r="E205" s="95"/>
      <c r="F205" s="95"/>
      <c r="G205" s="95"/>
      <c r="H205" s="95"/>
      <c r="I205" s="95"/>
      <c r="J205" s="95"/>
    </row>
    <row r="206" spans="1:10" s="144" customFormat="1">
      <c r="A206" s="95"/>
      <c r="B206" s="95"/>
      <c r="C206" s="95"/>
      <c r="D206" s="95"/>
      <c r="E206" s="95"/>
      <c r="F206" s="95"/>
      <c r="G206" s="95"/>
      <c r="H206" s="95"/>
      <c r="I206" s="95"/>
      <c r="J206" s="95"/>
    </row>
    <row r="207" spans="1:10" s="144" customFormat="1">
      <c r="A207" s="95"/>
      <c r="B207" s="95"/>
      <c r="C207" s="95"/>
      <c r="D207" s="95"/>
      <c r="E207" s="95"/>
      <c r="F207" s="95"/>
      <c r="G207" s="95"/>
      <c r="H207" s="95"/>
      <c r="I207" s="95"/>
      <c r="J207" s="95"/>
    </row>
    <row r="208" spans="1:10" s="144" customFormat="1">
      <c r="A208" s="95"/>
      <c r="B208" s="95"/>
      <c r="C208" s="95"/>
      <c r="D208" s="95"/>
      <c r="E208" s="95"/>
      <c r="F208" s="95"/>
      <c r="G208" s="95"/>
      <c r="H208" s="95"/>
      <c r="I208" s="95"/>
      <c r="J208" s="95"/>
    </row>
    <row r="209" spans="1:10" s="144" customFormat="1">
      <c r="A209" s="95"/>
      <c r="B209" s="95"/>
      <c r="C209" s="95"/>
      <c r="D209" s="95"/>
      <c r="E209" s="95"/>
      <c r="F209" s="95"/>
      <c r="G209" s="95"/>
      <c r="H209" s="95"/>
      <c r="I209" s="95"/>
      <c r="J209" s="95"/>
    </row>
    <row r="210" spans="1:10" s="144" customFormat="1">
      <c r="A210" s="95"/>
      <c r="B210" s="95"/>
      <c r="C210" s="95"/>
      <c r="D210" s="95"/>
      <c r="E210" s="95"/>
      <c r="F210" s="95"/>
      <c r="G210" s="95"/>
      <c r="H210" s="95"/>
      <c r="I210" s="95"/>
      <c r="J210" s="95"/>
    </row>
    <row r="211" spans="1:10" s="144" customFormat="1">
      <c r="A211" s="95"/>
      <c r="B211" s="95"/>
      <c r="C211" s="95"/>
      <c r="D211" s="95"/>
      <c r="E211" s="95"/>
      <c r="F211" s="95"/>
      <c r="G211" s="95"/>
      <c r="H211" s="95"/>
      <c r="I211" s="95"/>
      <c r="J211" s="95"/>
    </row>
    <row r="212" spans="1:10" s="144" customFormat="1">
      <c r="A212" s="95"/>
      <c r="B212" s="95"/>
      <c r="C212" s="95"/>
      <c r="D212" s="95"/>
      <c r="E212" s="95"/>
      <c r="F212" s="95"/>
      <c r="G212" s="95"/>
      <c r="H212" s="95"/>
      <c r="I212" s="95"/>
      <c r="J212" s="95"/>
    </row>
  </sheetData>
  <mergeCells count="2">
    <mergeCell ref="B1:L1"/>
    <mergeCell ref="Q48:Q49"/>
  </mergeCells>
  <pageMargins left="0.7" right="0.7" top="0.75" bottom="0.75" header="0.3" footer="0.3"/>
  <pageSetup orientation="portrait" r:id="rId1"/>
  <legacyDrawing r:id="rId2"/>
  <oleObjects>
    <oleObject progId="Equation.DSMT4" shapeId="31745" r:id="rId3"/>
    <oleObject progId="Equation.DSMT4" shapeId="31746" r:id="rId4"/>
    <oleObject progId="Equation.DSMT4" shapeId="31747" r:id="rId5"/>
    <oleObject progId="Equation.DSMT4" shapeId="31748" r:id="rId6"/>
    <oleObject progId="Equation.DSMT4" shapeId="31749" r:id="rId7"/>
    <oleObject progId="Equation.DSMT4" shapeId="31750" r:id="rId8"/>
    <oleObject progId="Equation.DSMT4" shapeId="31751" r:id="rId9"/>
    <oleObject progId="Equation.DSMT4" shapeId="31752" r:id="rId10"/>
    <oleObject progId="Equation.DSMT4" shapeId="31753" r:id="rId11"/>
    <oleObject progId="Equation.DSMT4" shapeId="31754" r:id="rId12"/>
    <oleObject progId="Equation.DSMT4" shapeId="31755" r:id="rId13"/>
    <oleObject progId="Equation.DSMT4" shapeId="31756" r:id="rId14"/>
    <oleObject progId="Equation.DSMT4" shapeId="31757" r:id="rId15"/>
    <oleObject progId="Equation.DSMT4" shapeId="31758" r:id="rId16"/>
    <oleObject progId="Equation.DSMT4" shapeId="31759" r:id="rId17"/>
    <oleObject progId="Equation.DSMT4" shapeId="31760" r:id="rId18"/>
  </oleObjects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theme="5" tint="0.39997558519241921"/>
  </sheetPr>
  <dimension ref="A1:HH212"/>
  <sheetViews>
    <sheetView topLeftCell="A19" zoomScaleNormal="100" workbookViewId="0">
      <selection activeCell="BU5" sqref="BU5"/>
    </sheetView>
  </sheetViews>
  <sheetFormatPr defaultColWidth="18" defaultRowHeight="12.75"/>
  <cols>
    <col min="1" max="1" width="44.140625" style="144" customWidth="1"/>
    <col min="2" max="2" width="22.5703125" style="144" bestFit="1" customWidth="1"/>
    <col min="3" max="3" width="19.85546875" style="144" bestFit="1" customWidth="1"/>
    <col min="4" max="4" width="33.85546875" style="144" bestFit="1" customWidth="1"/>
    <col min="5" max="7" width="18" style="144" customWidth="1"/>
    <col min="8" max="8" width="31.140625" style="144" bestFit="1" customWidth="1"/>
    <col min="9" max="11" width="18" style="144" customWidth="1"/>
    <col min="12" max="12" width="26.140625" style="144" bestFit="1" customWidth="1"/>
    <col min="13" max="13" width="12.28515625" style="144" bestFit="1" customWidth="1"/>
    <col min="14" max="14" width="35.42578125" style="144" bestFit="1" customWidth="1"/>
    <col min="15" max="16" width="12.42578125" style="144" bestFit="1" customWidth="1"/>
    <col min="17" max="17" width="18" style="144" customWidth="1"/>
    <col min="18" max="19" width="19.85546875" style="144" bestFit="1" customWidth="1"/>
    <col min="20" max="20" width="18" style="144" customWidth="1"/>
    <col min="21" max="21" width="25.5703125" style="144" bestFit="1" customWidth="1"/>
    <col min="22" max="22" width="18" style="144" customWidth="1"/>
    <col min="23" max="84" width="18" style="145" customWidth="1"/>
    <col min="85" max="97" width="18" style="144" customWidth="1"/>
    <col min="98" max="98" width="12.140625" style="144" bestFit="1" customWidth="1"/>
    <col min="99" max="100" width="33" style="144" bestFit="1" customWidth="1"/>
    <col min="101" max="101" width="15.7109375" style="144" bestFit="1" customWidth="1"/>
    <col min="102" max="105" width="13.85546875" style="144" customWidth="1"/>
    <col min="106" max="106" width="26.140625" style="144" bestFit="1" customWidth="1"/>
    <col min="107" max="107" width="28.85546875" style="144" bestFit="1" customWidth="1"/>
    <col min="108" max="109" width="12.85546875" style="144" bestFit="1" customWidth="1"/>
    <col min="110" max="113" width="19.42578125" style="144" bestFit="1" customWidth="1"/>
    <col min="114" max="115" width="18.85546875" style="144" bestFit="1" customWidth="1"/>
    <col min="116" max="116" width="28.5703125" style="144" bestFit="1" customWidth="1"/>
    <col min="117" max="117" width="12.140625" style="144" customWidth="1"/>
    <col min="118" max="118" width="14.140625" style="144" customWidth="1"/>
    <col min="119" max="119" width="12.140625" style="144" bestFit="1" customWidth="1"/>
    <col min="120" max="120" width="17.85546875" style="144" customWidth="1"/>
    <col min="121" max="121" width="13.85546875" style="144" bestFit="1" customWidth="1"/>
    <col min="122" max="122" width="13.5703125" style="144" bestFit="1" customWidth="1"/>
    <col min="123" max="124" width="12.85546875" style="144" bestFit="1" customWidth="1"/>
    <col min="125" max="126" width="12.28515625" style="144" bestFit="1" customWidth="1"/>
    <col min="127" max="127" width="23.7109375" style="144" bestFit="1" customWidth="1"/>
    <col min="128" max="128" width="26.85546875" style="144" bestFit="1" customWidth="1"/>
    <col min="129" max="129" width="24.140625" style="144" bestFit="1" customWidth="1"/>
    <col min="130" max="130" width="15.28515625" style="144" bestFit="1" customWidth="1"/>
    <col min="131" max="132" width="36.7109375" style="144" bestFit="1" customWidth="1"/>
    <col min="133" max="16384" width="18" style="144"/>
  </cols>
  <sheetData>
    <row r="1" spans="1:216" s="92" customFormat="1" ht="18.75" customHeight="1">
      <c r="A1" s="90"/>
      <c r="B1" s="370" t="s">
        <v>9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</row>
    <row r="2" spans="1:216" s="218" customFormat="1" ht="45">
      <c r="A2" s="215"/>
      <c r="B2" s="216" t="s">
        <v>199</v>
      </c>
      <c r="C2" s="216" t="s">
        <v>200</v>
      </c>
      <c r="D2" s="232" t="s">
        <v>201</v>
      </c>
      <c r="E2" s="216" t="s">
        <v>201</v>
      </c>
      <c r="F2" s="216" t="s">
        <v>202</v>
      </c>
      <c r="G2" s="216" t="s">
        <v>106</v>
      </c>
      <c r="H2" s="236" t="s">
        <v>99</v>
      </c>
      <c r="I2" s="223" t="s">
        <v>106</v>
      </c>
      <c r="J2" s="203" t="s">
        <v>72</v>
      </c>
      <c r="K2" s="203" t="s">
        <v>164</v>
      </c>
      <c r="L2" s="203" t="s">
        <v>163</v>
      </c>
      <c r="M2" s="203" t="s">
        <v>203</v>
      </c>
      <c r="N2" s="203" t="s">
        <v>10</v>
      </c>
      <c r="O2" s="204" t="s">
        <v>10</v>
      </c>
      <c r="P2" s="204" t="s">
        <v>204</v>
      </c>
      <c r="Q2" s="203" t="s">
        <v>203</v>
      </c>
      <c r="R2" s="203" t="s">
        <v>10</v>
      </c>
      <c r="S2" s="203" t="s">
        <v>10</v>
      </c>
      <c r="T2" s="203" t="s">
        <v>205</v>
      </c>
      <c r="U2" s="203" t="s">
        <v>206</v>
      </c>
      <c r="V2" s="203" t="s">
        <v>206</v>
      </c>
      <c r="W2" s="203" t="s">
        <v>206</v>
      </c>
      <c r="X2" s="203" t="s">
        <v>206</v>
      </c>
      <c r="Y2" s="203" t="s">
        <v>207</v>
      </c>
      <c r="Z2" s="203" t="s">
        <v>207</v>
      </c>
      <c r="AA2" s="203" t="s">
        <v>16</v>
      </c>
      <c r="AB2" s="203" t="s">
        <v>103</v>
      </c>
      <c r="AC2" s="203" t="s">
        <v>103</v>
      </c>
      <c r="AD2" s="203" t="s">
        <v>103</v>
      </c>
      <c r="AE2" s="205" t="s">
        <v>103</v>
      </c>
      <c r="AF2" s="203" t="s">
        <v>130</v>
      </c>
      <c r="AG2" s="203" t="s">
        <v>76</v>
      </c>
      <c r="AH2" s="203" t="s">
        <v>208</v>
      </c>
      <c r="AI2" s="203" t="s">
        <v>72</v>
      </c>
      <c r="AJ2" s="203" t="s">
        <v>20</v>
      </c>
      <c r="AK2" s="204" t="s">
        <v>132</v>
      </c>
      <c r="AL2" s="203" t="s">
        <v>88</v>
      </c>
      <c r="AM2" s="203" t="s">
        <v>74</v>
      </c>
      <c r="AN2" s="204" t="s">
        <v>93</v>
      </c>
      <c r="AO2" s="203" t="s">
        <v>10</v>
      </c>
      <c r="AP2" s="203" t="s">
        <v>10</v>
      </c>
      <c r="AQ2" s="203" t="s">
        <v>17</v>
      </c>
      <c r="AR2" s="203" t="s">
        <v>132</v>
      </c>
      <c r="AS2" s="203" t="s">
        <v>127</v>
      </c>
      <c r="AT2" s="203" t="s">
        <v>94</v>
      </c>
      <c r="AU2" s="203" t="s">
        <v>114</v>
      </c>
      <c r="AV2" s="206" t="s">
        <v>114</v>
      </c>
      <c r="AW2" s="203" t="s">
        <v>122</v>
      </c>
      <c r="AX2" s="203" t="s">
        <v>155</v>
      </c>
      <c r="AY2" s="203" t="s">
        <v>209</v>
      </c>
      <c r="AZ2" s="203" t="s">
        <v>210</v>
      </c>
      <c r="BA2" s="204" t="s">
        <v>104</v>
      </c>
      <c r="BB2" s="203" t="s">
        <v>100</v>
      </c>
      <c r="BC2" s="203" t="s">
        <v>211</v>
      </c>
      <c r="BD2" s="203" t="s">
        <v>127</v>
      </c>
      <c r="BE2" s="203" t="s">
        <v>109</v>
      </c>
      <c r="BF2" s="203" t="s">
        <v>110</v>
      </c>
      <c r="BG2" s="203" t="s">
        <v>16</v>
      </c>
      <c r="BH2" s="203" t="s">
        <v>148</v>
      </c>
      <c r="BI2" s="204" t="s">
        <v>207</v>
      </c>
      <c r="BJ2" s="204" t="s">
        <v>207</v>
      </c>
      <c r="BK2" s="203" t="s">
        <v>120</v>
      </c>
      <c r="BL2" s="203" t="s">
        <v>120</v>
      </c>
      <c r="BM2" s="203" t="s">
        <v>212</v>
      </c>
      <c r="BN2" s="203" t="s">
        <v>20</v>
      </c>
      <c r="BO2" s="203" t="s">
        <v>16</v>
      </c>
      <c r="BP2" s="205" t="s">
        <v>172</v>
      </c>
      <c r="BQ2" s="203" t="s">
        <v>104</v>
      </c>
      <c r="BR2" s="203" t="s">
        <v>213</v>
      </c>
      <c r="BS2" s="204" t="s">
        <v>214</v>
      </c>
      <c r="BT2" s="203" t="s">
        <v>214</v>
      </c>
      <c r="BU2" s="203" t="s">
        <v>214</v>
      </c>
      <c r="BV2" s="204" t="s">
        <v>140</v>
      </c>
      <c r="BW2" s="203" t="s">
        <v>20</v>
      </c>
      <c r="BX2" s="203" t="s">
        <v>215</v>
      </c>
      <c r="BY2" s="203" t="s">
        <v>148</v>
      </c>
      <c r="BZ2" s="203" t="s">
        <v>170</v>
      </c>
      <c r="CA2" s="206" t="s">
        <v>148</v>
      </c>
      <c r="CB2" s="203" t="s">
        <v>109</v>
      </c>
      <c r="CC2" s="204" t="s">
        <v>89</v>
      </c>
      <c r="CD2" s="207" t="s">
        <v>148</v>
      </c>
      <c r="CE2" s="203" t="s">
        <v>213</v>
      </c>
      <c r="CF2" s="203" t="s">
        <v>87</v>
      </c>
      <c r="CG2" s="204" t="s">
        <v>17</v>
      </c>
      <c r="CH2" s="208" t="s">
        <v>216</v>
      </c>
      <c r="CI2" s="203" t="s">
        <v>216</v>
      </c>
      <c r="CJ2" s="204" t="s">
        <v>134</v>
      </c>
      <c r="CK2" s="203" t="s">
        <v>181</v>
      </c>
      <c r="CL2" s="203" t="s">
        <v>97</v>
      </c>
      <c r="CM2" s="203" t="s">
        <v>97</v>
      </c>
      <c r="CN2" s="203" t="s">
        <v>16</v>
      </c>
      <c r="CO2" s="203" t="s">
        <v>20</v>
      </c>
      <c r="CP2" s="204" t="s">
        <v>126</v>
      </c>
      <c r="CQ2" s="203" t="s">
        <v>11</v>
      </c>
      <c r="CR2" s="203" t="s">
        <v>117</v>
      </c>
      <c r="CS2" s="203" t="s">
        <v>141</v>
      </c>
      <c r="CT2" s="203" t="s">
        <v>123</v>
      </c>
      <c r="CU2" s="203" t="s">
        <v>217</v>
      </c>
      <c r="CV2" s="204" t="s">
        <v>217</v>
      </c>
      <c r="CW2" s="204" t="s">
        <v>97</v>
      </c>
      <c r="CX2" s="203" t="s">
        <v>91</v>
      </c>
      <c r="CY2" s="203" t="s">
        <v>218</v>
      </c>
      <c r="CZ2" s="203" t="s">
        <v>218</v>
      </c>
      <c r="DA2" s="203" t="s">
        <v>96</v>
      </c>
      <c r="DB2" s="204" t="s">
        <v>122</v>
      </c>
      <c r="DC2" s="203" t="s">
        <v>143</v>
      </c>
      <c r="DD2" s="203" t="s">
        <v>126</v>
      </c>
      <c r="DE2" s="203" t="s">
        <v>104</v>
      </c>
      <c r="DF2" s="204" t="s">
        <v>219</v>
      </c>
      <c r="DG2" s="204" t="s">
        <v>10</v>
      </c>
      <c r="DH2" s="203" t="s">
        <v>10</v>
      </c>
      <c r="DI2" s="204" t="s">
        <v>220</v>
      </c>
      <c r="DJ2" s="204" t="s">
        <v>96</v>
      </c>
      <c r="DK2" s="204" t="s">
        <v>18</v>
      </c>
      <c r="DL2" s="203" t="s">
        <v>21</v>
      </c>
      <c r="DM2" s="205" t="s">
        <v>104</v>
      </c>
      <c r="DN2" s="205" t="s">
        <v>18</v>
      </c>
      <c r="DO2" s="205" t="s">
        <v>186</v>
      </c>
      <c r="DP2" s="205" t="s">
        <v>186</v>
      </c>
      <c r="DQ2" s="206" t="s">
        <v>107</v>
      </c>
      <c r="DR2" s="206" t="s">
        <v>112</v>
      </c>
      <c r="DS2" s="205" t="s">
        <v>218</v>
      </c>
      <c r="DT2" s="205" t="s">
        <v>218</v>
      </c>
      <c r="DU2" s="206" t="s">
        <v>218</v>
      </c>
      <c r="DV2" s="206" t="s">
        <v>112</v>
      </c>
      <c r="DW2" s="205" t="s">
        <v>221</v>
      </c>
      <c r="DX2" s="205" t="s">
        <v>219</v>
      </c>
      <c r="DY2" s="205" t="s">
        <v>151</v>
      </c>
      <c r="DZ2" s="205" t="s">
        <v>151</v>
      </c>
      <c r="EA2" s="205" t="s">
        <v>95</v>
      </c>
      <c r="EB2" s="206"/>
      <c r="EC2" s="217"/>
      <c r="ED2" s="217"/>
      <c r="EE2" s="217"/>
      <c r="EF2" s="217"/>
      <c r="EG2" s="217"/>
      <c r="EH2" s="217"/>
      <c r="EI2" s="217"/>
      <c r="EJ2" s="217"/>
      <c r="EK2" s="217"/>
      <c r="EL2" s="217"/>
      <c r="EM2" s="217"/>
      <c r="EN2" s="217"/>
      <c r="EO2" s="217"/>
      <c r="EP2" s="217"/>
      <c r="EQ2" s="217"/>
      <c r="ER2" s="217"/>
      <c r="ES2" s="217"/>
      <c r="ET2" s="217"/>
      <c r="EU2" s="217"/>
      <c r="EV2" s="217"/>
      <c r="EW2" s="217"/>
      <c r="EX2" s="217"/>
      <c r="EY2" s="217"/>
      <c r="EZ2" s="217"/>
      <c r="FA2" s="217"/>
      <c r="FB2" s="217"/>
      <c r="FC2" s="217"/>
      <c r="FD2" s="217"/>
      <c r="FE2" s="217"/>
      <c r="FF2" s="217"/>
      <c r="FG2" s="217"/>
      <c r="FH2" s="217"/>
      <c r="FI2" s="217"/>
      <c r="FJ2" s="217"/>
      <c r="FK2" s="217"/>
      <c r="FL2" s="217"/>
      <c r="FM2" s="217"/>
      <c r="FN2" s="217"/>
      <c r="FO2" s="217"/>
      <c r="FP2" s="217"/>
      <c r="FQ2" s="217"/>
      <c r="FR2" s="217"/>
      <c r="FS2" s="217"/>
      <c r="FT2" s="217"/>
      <c r="FU2" s="217"/>
      <c r="FV2" s="217"/>
      <c r="FW2" s="217"/>
      <c r="FX2" s="217"/>
      <c r="FY2" s="217"/>
      <c r="FZ2" s="217"/>
      <c r="GA2" s="217"/>
      <c r="GB2" s="217"/>
      <c r="GC2" s="217"/>
      <c r="GD2" s="217"/>
      <c r="GE2" s="217"/>
      <c r="GF2" s="217"/>
      <c r="GG2" s="217"/>
      <c r="GH2" s="217"/>
      <c r="GI2" s="217"/>
      <c r="GJ2" s="217"/>
      <c r="GK2" s="217"/>
      <c r="GL2" s="217"/>
      <c r="GM2" s="217"/>
      <c r="GN2" s="217"/>
      <c r="GO2" s="217"/>
      <c r="GP2" s="217"/>
      <c r="GQ2" s="217"/>
      <c r="GR2" s="217"/>
      <c r="GS2" s="217"/>
      <c r="GT2" s="217"/>
      <c r="GU2" s="217"/>
      <c r="GV2" s="217"/>
      <c r="GW2" s="217"/>
      <c r="GX2" s="217"/>
      <c r="GY2" s="217"/>
      <c r="GZ2" s="217"/>
      <c r="HA2" s="217"/>
      <c r="HB2" s="217"/>
      <c r="HC2" s="217"/>
      <c r="HD2" s="217"/>
      <c r="HE2" s="217"/>
      <c r="HF2" s="217"/>
      <c r="HG2" s="217"/>
      <c r="HH2" s="217"/>
    </row>
    <row r="3" spans="1:216" s="220" customFormat="1" ht="15">
      <c r="A3" s="219" t="s">
        <v>22</v>
      </c>
      <c r="B3" s="216">
        <v>1008</v>
      </c>
      <c r="C3" s="216">
        <v>2824</v>
      </c>
      <c r="D3" s="232">
        <v>54238</v>
      </c>
      <c r="E3" s="216">
        <v>54238</v>
      </c>
      <c r="F3" s="216">
        <v>861</v>
      </c>
      <c r="G3" s="216">
        <v>68029</v>
      </c>
      <c r="H3" s="236">
        <v>56068</v>
      </c>
      <c r="I3" s="223">
        <v>68029</v>
      </c>
      <c r="J3" s="209">
        <v>52071</v>
      </c>
      <c r="K3" s="209">
        <v>1893</v>
      </c>
      <c r="L3" s="209">
        <v>6016</v>
      </c>
      <c r="M3" s="209">
        <v>3845</v>
      </c>
      <c r="N3" s="209">
        <v>54081</v>
      </c>
      <c r="O3" s="204">
        <v>54081</v>
      </c>
      <c r="P3" s="204">
        <v>10768</v>
      </c>
      <c r="Q3" s="209">
        <v>3845</v>
      </c>
      <c r="R3" s="209">
        <v>54081</v>
      </c>
      <c r="S3" s="209">
        <v>54081</v>
      </c>
      <c r="T3" s="209">
        <v>10769</v>
      </c>
      <c r="U3" s="209">
        <v>641</v>
      </c>
      <c r="V3" s="209">
        <v>641</v>
      </c>
      <c r="W3" s="209">
        <v>641</v>
      </c>
      <c r="X3" s="209">
        <v>641</v>
      </c>
      <c r="Y3" s="209">
        <v>10384</v>
      </c>
      <c r="Z3" s="209">
        <v>10384</v>
      </c>
      <c r="AA3" s="209">
        <v>2324</v>
      </c>
      <c r="AB3" s="209">
        <v>708</v>
      </c>
      <c r="AC3" s="209">
        <v>708</v>
      </c>
      <c r="AD3" s="209">
        <v>708</v>
      </c>
      <c r="AE3" s="210">
        <v>708</v>
      </c>
      <c r="AF3" s="209">
        <v>6264</v>
      </c>
      <c r="AG3" s="209">
        <v>3179</v>
      </c>
      <c r="AH3" s="209">
        <v>10784</v>
      </c>
      <c r="AI3" s="209">
        <v>52071</v>
      </c>
      <c r="AJ3" s="209">
        <v>2451</v>
      </c>
      <c r="AK3" s="204">
        <v>2706</v>
      </c>
      <c r="AL3" s="209">
        <v>1082</v>
      </c>
      <c r="AM3" s="209">
        <v>56224</v>
      </c>
      <c r="AN3" s="204">
        <v>2712</v>
      </c>
      <c r="AO3" s="209">
        <v>54081</v>
      </c>
      <c r="AP3" s="209">
        <v>54081</v>
      </c>
      <c r="AQ3" s="209">
        <v>7213</v>
      </c>
      <c r="AR3" s="209">
        <v>2706</v>
      </c>
      <c r="AS3" s="209">
        <v>3935</v>
      </c>
      <c r="AT3" s="209">
        <v>6076</v>
      </c>
      <c r="AU3" s="209">
        <v>10771</v>
      </c>
      <c r="AV3" s="206">
        <v>10771</v>
      </c>
      <c r="AW3" s="209">
        <v>994</v>
      </c>
      <c r="AX3" s="209">
        <v>56319</v>
      </c>
      <c r="AY3" s="209">
        <v>8042</v>
      </c>
      <c r="AZ3" s="209">
        <v>7790</v>
      </c>
      <c r="BA3" s="204">
        <v>113</v>
      </c>
      <c r="BB3" s="209">
        <v>4078</v>
      </c>
      <c r="BC3" s="209">
        <v>10002</v>
      </c>
      <c r="BD3" s="209">
        <v>3935</v>
      </c>
      <c r="BE3" s="209">
        <v>703</v>
      </c>
      <c r="BF3" s="209">
        <v>6180</v>
      </c>
      <c r="BG3" s="209">
        <v>2324</v>
      </c>
      <c r="BH3" s="209">
        <v>8223</v>
      </c>
      <c r="BI3" s="204">
        <v>10384</v>
      </c>
      <c r="BJ3" s="204">
        <v>10384</v>
      </c>
      <c r="BK3" s="209">
        <v>10774</v>
      </c>
      <c r="BL3" s="209">
        <v>10774</v>
      </c>
      <c r="BM3" s="209">
        <v>8224</v>
      </c>
      <c r="BN3" s="209">
        <v>2451</v>
      </c>
      <c r="BO3" s="209">
        <v>2324</v>
      </c>
      <c r="BP3" s="210">
        <v>6018</v>
      </c>
      <c r="BQ3" s="209">
        <v>113</v>
      </c>
      <c r="BR3" s="209">
        <v>3948</v>
      </c>
      <c r="BS3" s="204">
        <v>8</v>
      </c>
      <c r="BT3" s="209">
        <v>8</v>
      </c>
      <c r="BU3" s="209">
        <v>8</v>
      </c>
      <c r="BV3" s="204">
        <v>628</v>
      </c>
      <c r="BW3" s="209">
        <v>2451</v>
      </c>
      <c r="BX3" s="209">
        <v>1606</v>
      </c>
      <c r="BY3" s="209">
        <v>8223</v>
      </c>
      <c r="BZ3" s="209">
        <v>3944</v>
      </c>
      <c r="CA3" s="206">
        <v>8223</v>
      </c>
      <c r="CB3" s="209">
        <v>703</v>
      </c>
      <c r="CC3" s="204">
        <v>130</v>
      </c>
      <c r="CD3" s="207">
        <v>8223</v>
      </c>
      <c r="CE3" s="209">
        <v>3948</v>
      </c>
      <c r="CF3" s="209">
        <v>6761</v>
      </c>
      <c r="CG3" s="204">
        <v>7213</v>
      </c>
      <c r="CH3" s="208">
        <v>1012</v>
      </c>
      <c r="CI3" s="209">
        <v>1012</v>
      </c>
      <c r="CJ3" s="204">
        <v>6639</v>
      </c>
      <c r="CK3" s="209">
        <v>645</v>
      </c>
      <c r="CL3" s="209">
        <v>2727</v>
      </c>
      <c r="CM3" s="209">
        <v>2727</v>
      </c>
      <c r="CN3" s="209">
        <v>2324</v>
      </c>
      <c r="CO3" s="209">
        <v>2451</v>
      </c>
      <c r="CP3" s="204">
        <v>1356</v>
      </c>
      <c r="CQ3" s="209">
        <v>10043</v>
      </c>
      <c r="CR3" s="209">
        <v>7504</v>
      </c>
      <c r="CS3" s="209">
        <v>6096</v>
      </c>
      <c r="CT3" s="209">
        <v>728</v>
      </c>
      <c r="CU3" s="209">
        <v>50776</v>
      </c>
      <c r="CV3" s="204">
        <v>50776</v>
      </c>
      <c r="CW3" s="204">
        <v>2727</v>
      </c>
      <c r="CX3" s="209">
        <v>55749</v>
      </c>
      <c r="CY3" s="209">
        <v>2718</v>
      </c>
      <c r="CZ3" s="209">
        <v>2718</v>
      </c>
      <c r="DA3" s="209">
        <v>6041</v>
      </c>
      <c r="DB3" s="204">
        <v>994</v>
      </c>
      <c r="DC3" s="209">
        <v>3954</v>
      </c>
      <c r="DD3" s="209">
        <v>1356</v>
      </c>
      <c r="DE3" s="209">
        <v>113</v>
      </c>
      <c r="DF3" s="204">
        <v>160</v>
      </c>
      <c r="DG3" s="204">
        <v>54081</v>
      </c>
      <c r="DH3" s="209">
        <v>54081</v>
      </c>
      <c r="DI3" s="204">
        <v>10343</v>
      </c>
      <c r="DJ3" s="204">
        <v>6041</v>
      </c>
      <c r="DK3" s="204">
        <v>469</v>
      </c>
      <c r="DL3" s="209">
        <v>477</v>
      </c>
      <c r="DM3" s="210">
        <v>113</v>
      </c>
      <c r="DN3" s="210">
        <v>469</v>
      </c>
      <c r="DO3" s="210">
        <v>995</v>
      </c>
      <c r="DP3" s="210">
        <v>995</v>
      </c>
      <c r="DQ3" s="206">
        <v>963</v>
      </c>
      <c r="DR3" s="206">
        <v>525</v>
      </c>
      <c r="DS3" s="210">
        <v>2718</v>
      </c>
      <c r="DT3" s="210">
        <v>2718</v>
      </c>
      <c r="DU3" s="206">
        <v>2718</v>
      </c>
      <c r="DV3" s="206">
        <v>525</v>
      </c>
      <c r="DW3" s="210">
        <v>50888</v>
      </c>
      <c r="DX3" s="210">
        <v>160</v>
      </c>
      <c r="DY3" s="210">
        <v>55076</v>
      </c>
      <c r="DZ3" s="210">
        <v>55076</v>
      </c>
      <c r="EA3" s="210">
        <v>2079</v>
      </c>
      <c r="EB3" s="206"/>
      <c r="EC3" s="217"/>
      <c r="ED3" s="217"/>
      <c r="EE3" s="217"/>
      <c r="EF3" s="217"/>
      <c r="EG3" s="217"/>
      <c r="EH3" s="217"/>
      <c r="EI3" s="217"/>
      <c r="EJ3" s="217"/>
      <c r="EK3" s="217"/>
      <c r="EL3" s="217"/>
      <c r="EM3" s="217"/>
      <c r="EN3" s="217"/>
      <c r="EO3" s="217"/>
      <c r="EP3" s="217"/>
      <c r="EQ3" s="217"/>
      <c r="ER3" s="217"/>
      <c r="ES3" s="217"/>
      <c r="ET3" s="217"/>
      <c r="EU3" s="217"/>
      <c r="EV3" s="217"/>
      <c r="EW3" s="217"/>
      <c r="EX3" s="217"/>
      <c r="EY3" s="217"/>
      <c r="EZ3" s="217"/>
      <c r="FA3" s="217"/>
      <c r="FB3" s="217"/>
      <c r="FC3" s="217"/>
      <c r="FD3" s="217"/>
      <c r="FE3" s="217"/>
      <c r="FF3" s="217"/>
      <c r="FG3" s="217"/>
      <c r="FH3" s="217"/>
      <c r="FI3" s="217"/>
      <c r="FJ3" s="217"/>
      <c r="FK3" s="217"/>
      <c r="FL3" s="217"/>
      <c r="FM3" s="217"/>
      <c r="FN3" s="217"/>
      <c r="FO3" s="217"/>
      <c r="FP3" s="217"/>
      <c r="FQ3" s="217"/>
      <c r="FR3" s="217"/>
      <c r="FS3" s="217"/>
      <c r="FT3" s="217"/>
      <c r="FU3" s="217"/>
      <c r="FV3" s="217"/>
      <c r="FW3" s="217"/>
      <c r="FX3" s="217"/>
      <c r="FY3" s="217"/>
      <c r="FZ3" s="217"/>
      <c r="GA3" s="217"/>
      <c r="GB3" s="217"/>
      <c r="GC3" s="217"/>
      <c r="GD3" s="217"/>
      <c r="GE3" s="217"/>
      <c r="GF3" s="217"/>
      <c r="GG3" s="217"/>
      <c r="GH3" s="217"/>
      <c r="GI3" s="217"/>
      <c r="GJ3" s="217"/>
      <c r="GK3" s="217"/>
      <c r="GL3" s="217"/>
      <c r="GM3" s="217"/>
      <c r="GN3" s="217"/>
      <c r="GO3" s="217"/>
      <c r="GP3" s="217"/>
      <c r="GQ3" s="217"/>
      <c r="GR3" s="217"/>
      <c r="GS3" s="217"/>
      <c r="GT3" s="217"/>
      <c r="GU3" s="217"/>
      <c r="GV3" s="217"/>
      <c r="GW3" s="217"/>
      <c r="GX3" s="217"/>
      <c r="GY3" s="217"/>
      <c r="GZ3" s="217"/>
      <c r="HA3" s="217"/>
      <c r="HB3" s="217"/>
      <c r="HC3" s="217"/>
      <c r="HD3" s="217"/>
      <c r="HE3" s="217"/>
      <c r="HF3" s="217"/>
      <c r="HG3" s="217"/>
      <c r="HH3" s="217"/>
    </row>
    <row r="4" spans="1:216" s="218" customFormat="1" ht="15">
      <c r="A4" s="215" t="s">
        <v>23</v>
      </c>
      <c r="B4" s="221">
        <v>2</v>
      </c>
      <c r="C4" s="216" t="s">
        <v>348</v>
      </c>
      <c r="D4" s="232">
        <v>1</v>
      </c>
      <c r="E4" s="216">
        <v>1</v>
      </c>
      <c r="F4" s="216">
        <v>1</v>
      </c>
      <c r="G4" s="216" t="s">
        <v>355</v>
      </c>
      <c r="H4" s="236" t="s">
        <v>360</v>
      </c>
      <c r="I4" s="223" t="s">
        <v>366</v>
      </c>
      <c r="J4" s="203" t="s">
        <v>73</v>
      </c>
      <c r="K4" s="203" t="s">
        <v>373</v>
      </c>
      <c r="L4" s="209">
        <v>1</v>
      </c>
      <c r="M4" s="203" t="s">
        <v>390</v>
      </c>
      <c r="N4" s="203" t="s">
        <v>397</v>
      </c>
      <c r="O4" s="204" t="s">
        <v>397</v>
      </c>
      <c r="P4" s="204" t="s">
        <v>388</v>
      </c>
      <c r="Q4" s="203" t="s">
        <v>401</v>
      </c>
      <c r="R4" s="203" t="s">
        <v>400</v>
      </c>
      <c r="S4" s="203" t="s">
        <v>400</v>
      </c>
      <c r="T4" s="203" t="s">
        <v>388</v>
      </c>
      <c r="U4" s="203" t="s">
        <v>379</v>
      </c>
      <c r="V4" s="203" t="s">
        <v>382</v>
      </c>
      <c r="W4" s="203" t="s">
        <v>384</v>
      </c>
      <c r="X4" s="203" t="s">
        <v>24</v>
      </c>
      <c r="Y4" s="203" t="s">
        <v>405</v>
      </c>
      <c r="Z4" s="203" t="s">
        <v>405</v>
      </c>
      <c r="AA4" s="209">
        <v>3</v>
      </c>
      <c r="AB4" s="203" t="s">
        <v>111</v>
      </c>
      <c r="AC4" s="203" t="s">
        <v>28</v>
      </c>
      <c r="AD4" s="203" t="s">
        <v>26</v>
      </c>
      <c r="AE4" s="205" t="s">
        <v>24</v>
      </c>
      <c r="AF4" s="203" t="s">
        <v>392</v>
      </c>
      <c r="AG4" s="209">
        <v>1</v>
      </c>
      <c r="AH4" s="203" t="s">
        <v>421</v>
      </c>
      <c r="AI4" s="203" t="s">
        <v>77</v>
      </c>
      <c r="AJ4" s="203" t="s">
        <v>28</v>
      </c>
      <c r="AK4" s="204" t="s">
        <v>407</v>
      </c>
      <c r="AL4" s="209">
        <v>4</v>
      </c>
      <c r="AM4" s="203" t="s">
        <v>409</v>
      </c>
      <c r="AN4" s="204" t="s">
        <v>414</v>
      </c>
      <c r="AO4" s="203" t="s">
        <v>430</v>
      </c>
      <c r="AP4" s="203" t="s">
        <v>430</v>
      </c>
      <c r="AQ4" s="203" t="s">
        <v>26</v>
      </c>
      <c r="AR4" s="203" t="s">
        <v>415</v>
      </c>
      <c r="AS4" s="203" t="s">
        <v>412</v>
      </c>
      <c r="AT4" s="203" t="s">
        <v>417</v>
      </c>
      <c r="AU4" s="203" t="s">
        <v>431</v>
      </c>
      <c r="AV4" s="206" t="s">
        <v>431</v>
      </c>
      <c r="AW4" s="203" t="s">
        <v>413</v>
      </c>
      <c r="AX4" s="203" t="s">
        <v>449</v>
      </c>
      <c r="AY4" s="211">
        <v>39448</v>
      </c>
      <c r="AZ4" s="212">
        <v>40544</v>
      </c>
      <c r="BA4" s="204">
        <v>1</v>
      </c>
      <c r="BB4" s="203" t="s">
        <v>420</v>
      </c>
      <c r="BC4" s="203" t="s">
        <v>388</v>
      </c>
      <c r="BD4" s="203" t="s">
        <v>423</v>
      </c>
      <c r="BE4" s="203" t="s">
        <v>24</v>
      </c>
      <c r="BF4" s="203" t="s">
        <v>438</v>
      </c>
      <c r="BG4" s="209">
        <v>1</v>
      </c>
      <c r="BH4" s="209">
        <v>2</v>
      </c>
      <c r="BI4" s="204" t="s">
        <v>451</v>
      </c>
      <c r="BJ4" s="204" t="s">
        <v>451</v>
      </c>
      <c r="BK4" s="203" t="s">
        <v>458</v>
      </c>
      <c r="BL4" s="203" t="s">
        <v>458</v>
      </c>
      <c r="BM4" s="209">
        <v>2</v>
      </c>
      <c r="BN4" s="203" t="s">
        <v>24</v>
      </c>
      <c r="BO4" s="209">
        <v>4</v>
      </c>
      <c r="BP4" s="210">
        <v>2</v>
      </c>
      <c r="BQ4" s="209">
        <v>2</v>
      </c>
      <c r="BR4" s="203" t="s">
        <v>428</v>
      </c>
      <c r="BS4" s="204" t="s">
        <v>437</v>
      </c>
      <c r="BT4" s="203" t="s">
        <v>439</v>
      </c>
      <c r="BU4" s="203" t="s">
        <v>442</v>
      </c>
      <c r="BV4" s="204" t="s">
        <v>446</v>
      </c>
      <c r="BW4" s="203" t="s">
        <v>26</v>
      </c>
      <c r="BX4" s="203" t="s">
        <v>445</v>
      </c>
      <c r="BY4" s="209">
        <v>4</v>
      </c>
      <c r="BZ4" s="203" t="s">
        <v>441</v>
      </c>
      <c r="CA4" s="206">
        <v>1</v>
      </c>
      <c r="CB4" s="203" t="s">
        <v>28</v>
      </c>
      <c r="CC4" s="204" t="s">
        <v>453</v>
      </c>
      <c r="CD4" s="207">
        <v>3</v>
      </c>
      <c r="CE4" s="203" t="s">
        <v>447</v>
      </c>
      <c r="CF4" s="203" t="s">
        <v>455</v>
      </c>
      <c r="CG4" s="204" t="s">
        <v>111</v>
      </c>
      <c r="CH4" s="208" t="s">
        <v>457</v>
      </c>
      <c r="CI4" s="203" t="s">
        <v>468</v>
      </c>
      <c r="CJ4" s="204">
        <v>2</v>
      </c>
      <c r="CK4" s="203" t="s">
        <v>466</v>
      </c>
      <c r="CL4" s="203" t="s">
        <v>459</v>
      </c>
      <c r="CM4" s="203" t="s">
        <v>460</v>
      </c>
      <c r="CN4" s="209">
        <v>2</v>
      </c>
      <c r="CO4" s="203" t="s">
        <v>111</v>
      </c>
      <c r="CP4" s="204" t="s">
        <v>479</v>
      </c>
      <c r="CQ4" s="203" t="s">
        <v>464</v>
      </c>
      <c r="CR4" s="203" t="s">
        <v>486</v>
      </c>
      <c r="CS4" s="203" t="s">
        <v>142</v>
      </c>
      <c r="CT4" s="203" t="s">
        <v>124</v>
      </c>
      <c r="CU4" s="203" t="s">
        <v>494</v>
      </c>
      <c r="CV4" s="204" t="s">
        <v>495</v>
      </c>
      <c r="CW4" s="204" t="s">
        <v>465</v>
      </c>
      <c r="CX4" s="203" t="s">
        <v>92</v>
      </c>
      <c r="CY4" s="211">
        <v>39873</v>
      </c>
      <c r="CZ4" s="211">
        <v>39904</v>
      </c>
      <c r="DA4" s="203" t="s">
        <v>469</v>
      </c>
      <c r="DB4" s="204" t="s">
        <v>471</v>
      </c>
      <c r="DC4" s="203" t="s">
        <v>28</v>
      </c>
      <c r="DD4" s="203" t="s">
        <v>482</v>
      </c>
      <c r="DE4" s="209">
        <v>4</v>
      </c>
      <c r="DF4" s="204" t="s">
        <v>474</v>
      </c>
      <c r="DG4" s="204" t="s">
        <v>487</v>
      </c>
      <c r="DH4" s="203" t="s">
        <v>487</v>
      </c>
      <c r="DI4" s="204" t="s">
        <v>230</v>
      </c>
      <c r="DJ4" s="204" t="s">
        <v>485</v>
      </c>
      <c r="DK4" s="204" t="s">
        <v>28</v>
      </c>
      <c r="DL4" s="203" t="s">
        <v>379</v>
      </c>
      <c r="DM4" s="210">
        <v>3</v>
      </c>
      <c r="DN4" s="205" t="s">
        <v>24</v>
      </c>
      <c r="DO4" s="210">
        <v>7</v>
      </c>
      <c r="DP4" s="210">
        <v>8</v>
      </c>
      <c r="DQ4" s="206">
        <v>34</v>
      </c>
      <c r="DR4" s="206" t="s">
        <v>26</v>
      </c>
      <c r="DS4" s="213">
        <v>39845</v>
      </c>
      <c r="DT4" s="213">
        <v>39934</v>
      </c>
      <c r="DU4" s="214">
        <v>39814</v>
      </c>
      <c r="DV4" s="206" t="s">
        <v>111</v>
      </c>
      <c r="DW4" s="205" t="s">
        <v>487</v>
      </c>
      <c r="DX4" s="205" t="s">
        <v>492</v>
      </c>
      <c r="DY4" s="210">
        <v>2</v>
      </c>
      <c r="DZ4" s="210">
        <v>1</v>
      </c>
      <c r="EA4" s="205" t="s">
        <v>73</v>
      </c>
      <c r="EB4" s="206"/>
      <c r="EC4" s="217"/>
      <c r="ED4" s="217"/>
      <c r="EE4" s="217"/>
      <c r="EF4" s="217"/>
      <c r="EG4" s="217"/>
      <c r="EH4" s="217"/>
      <c r="EI4" s="217"/>
      <c r="EJ4" s="217"/>
      <c r="EK4" s="217"/>
      <c r="EL4" s="217"/>
      <c r="EM4" s="217"/>
      <c r="EN4" s="217"/>
      <c r="EO4" s="217"/>
      <c r="EP4" s="217"/>
      <c r="EQ4" s="217"/>
      <c r="ER4" s="217"/>
      <c r="ES4" s="217"/>
      <c r="ET4" s="217"/>
      <c r="EU4" s="217"/>
      <c r="EV4" s="217"/>
      <c r="EW4" s="217"/>
      <c r="EX4" s="217"/>
      <c r="EY4" s="217"/>
      <c r="EZ4" s="217"/>
      <c r="FA4" s="217"/>
      <c r="FB4" s="217"/>
      <c r="FC4" s="217"/>
      <c r="FD4" s="217"/>
      <c r="FE4" s="217"/>
      <c r="FF4" s="217"/>
      <c r="FG4" s="217"/>
      <c r="FH4" s="217"/>
      <c r="FI4" s="217"/>
      <c r="FJ4" s="217"/>
      <c r="FK4" s="217"/>
      <c r="FL4" s="217"/>
      <c r="FM4" s="217"/>
      <c r="FN4" s="217"/>
      <c r="FO4" s="217"/>
      <c r="FP4" s="217"/>
      <c r="FQ4" s="217"/>
      <c r="FR4" s="217"/>
      <c r="FS4" s="217"/>
      <c r="FT4" s="217"/>
      <c r="FU4" s="217"/>
      <c r="FV4" s="217"/>
      <c r="FW4" s="217"/>
      <c r="FX4" s="217"/>
      <c r="FY4" s="217"/>
      <c r="FZ4" s="217"/>
      <c r="GA4" s="217"/>
      <c r="GB4" s="217"/>
      <c r="GC4" s="217"/>
      <c r="GD4" s="217"/>
      <c r="GE4" s="217"/>
      <c r="GF4" s="217"/>
      <c r="GG4" s="217"/>
      <c r="GH4" s="217"/>
      <c r="GI4" s="217"/>
      <c r="GJ4" s="217"/>
      <c r="GK4" s="217"/>
      <c r="GL4" s="217"/>
      <c r="GM4" s="217"/>
      <c r="GN4" s="217"/>
      <c r="GO4" s="217"/>
      <c r="GP4" s="217"/>
      <c r="GQ4" s="217"/>
      <c r="GR4" s="217"/>
      <c r="GS4" s="217"/>
      <c r="GT4" s="217"/>
      <c r="GU4" s="217"/>
      <c r="GV4" s="217"/>
      <c r="GW4" s="217"/>
      <c r="GX4" s="217"/>
      <c r="GY4" s="217"/>
      <c r="GZ4" s="217"/>
      <c r="HA4" s="217"/>
      <c r="HB4" s="217"/>
      <c r="HC4" s="217"/>
      <c r="HD4" s="217"/>
      <c r="HE4" s="217"/>
      <c r="HF4" s="217"/>
      <c r="HG4" s="217"/>
      <c r="HH4" s="217"/>
    </row>
    <row r="5" spans="1:216" s="223" customFormat="1" ht="15">
      <c r="A5" s="224">
        <v>1</v>
      </c>
      <c r="B5" s="222">
        <v>3.2359930321660475E-3</v>
      </c>
      <c r="C5" s="222">
        <v>7.6601195105882132E-3</v>
      </c>
      <c r="D5" s="222">
        <v>8.0000000000000002E-3</v>
      </c>
      <c r="E5" s="222">
        <v>8.0000000000000002E-3</v>
      </c>
      <c r="F5" s="222">
        <v>8.4666666666666692E-3</v>
      </c>
      <c r="G5" s="222">
        <v>8.7100000000000025E-3</v>
      </c>
      <c r="H5" s="222">
        <v>8.9999999999999993E-3</v>
      </c>
      <c r="I5" s="223">
        <v>9.0000000000000045E-3</v>
      </c>
      <c r="J5" s="225">
        <v>1.1155325630951158E-2</v>
      </c>
      <c r="K5" s="225">
        <v>1.1666666666666669E-2</v>
      </c>
      <c r="L5" s="225">
        <v>1.3299999999999999E-2</v>
      </c>
      <c r="M5" s="225">
        <v>2.1299999999999999E-2</v>
      </c>
      <c r="N5" s="225">
        <v>2.2700000000000008E-2</v>
      </c>
      <c r="O5" s="226">
        <v>2.2700000000000008E-2</v>
      </c>
      <c r="P5" s="226">
        <v>2.3199999999999998E-2</v>
      </c>
      <c r="Q5" s="225">
        <v>2.3333333333333334E-2</v>
      </c>
      <c r="R5" s="225">
        <v>2.410000000000001E-2</v>
      </c>
      <c r="S5" s="225">
        <v>2.410000000000001E-2</v>
      </c>
      <c r="T5" s="225">
        <v>2.4500000000000001E-2</v>
      </c>
      <c r="U5" s="225">
        <v>2.5000000000000012E-2</v>
      </c>
      <c r="V5" s="225">
        <v>2.5000000000000012E-2</v>
      </c>
      <c r="W5" s="225">
        <v>2.5000000000000012E-2</v>
      </c>
      <c r="X5" s="225">
        <v>2.5000000000000012E-2</v>
      </c>
      <c r="Y5" s="225">
        <v>2.7800000000000009E-2</v>
      </c>
      <c r="Z5" s="225">
        <v>2.7800000000000009E-2</v>
      </c>
      <c r="AA5" s="225">
        <v>2.9266666666666673E-2</v>
      </c>
      <c r="AB5" s="225">
        <v>2.9366666666666673E-2</v>
      </c>
      <c r="AC5" s="225">
        <v>2.9366666666666673E-2</v>
      </c>
      <c r="AD5" s="225">
        <v>2.9366666666666673E-2</v>
      </c>
      <c r="AE5" s="225">
        <v>2.9366666666666673E-2</v>
      </c>
      <c r="AF5" s="225">
        <v>3.1400000000000011E-2</v>
      </c>
      <c r="AG5" s="225">
        <v>3.1524908057705477E-2</v>
      </c>
      <c r="AH5" s="225">
        <v>3.1566666666666666E-2</v>
      </c>
      <c r="AI5" s="225">
        <v>3.2000000000000001E-2</v>
      </c>
      <c r="AJ5" s="225">
        <v>3.55483870967742E-2</v>
      </c>
      <c r="AK5" s="226">
        <v>3.7999999999999999E-2</v>
      </c>
      <c r="AL5" s="225">
        <v>4.1000000000000002E-2</v>
      </c>
      <c r="AM5" s="225">
        <v>4.1666666666666664E-2</v>
      </c>
      <c r="AN5" s="226">
        <v>4.1999999999999996E-2</v>
      </c>
      <c r="AO5" s="225">
        <v>4.2300000000000011E-2</v>
      </c>
      <c r="AP5" s="225">
        <v>4.2300000000000011E-2</v>
      </c>
      <c r="AQ5" s="225">
        <v>4.3841657779696223E-2</v>
      </c>
      <c r="AR5" s="225">
        <v>4.4413856309782805E-2</v>
      </c>
      <c r="AS5" s="225">
        <v>4.5066666666666678E-2</v>
      </c>
      <c r="AT5" s="225">
        <v>4.5223791369981094E-2</v>
      </c>
      <c r="AU5" s="225">
        <v>4.6314954747983493E-2</v>
      </c>
      <c r="AV5" s="227">
        <v>4.6314954747983493E-2</v>
      </c>
      <c r="AW5" s="225">
        <v>4.7470588235294126E-2</v>
      </c>
      <c r="AX5" s="225">
        <v>4.8000000000000022E-2</v>
      </c>
      <c r="AY5" s="225">
        <v>4.8359830471376652E-2</v>
      </c>
      <c r="AZ5" s="225">
        <v>4.9429792976800398E-2</v>
      </c>
      <c r="BA5" s="226">
        <v>0.05</v>
      </c>
      <c r="BB5" s="225">
        <v>5.000000000000001E-2</v>
      </c>
      <c r="BC5" s="225">
        <v>5.1999999999999998E-2</v>
      </c>
      <c r="BD5" s="225">
        <v>5.2142857142857157E-2</v>
      </c>
      <c r="BE5" s="225">
        <v>5.3933333333333347E-2</v>
      </c>
      <c r="BF5" s="225">
        <v>5.3999999999999999E-2</v>
      </c>
      <c r="BG5" s="225">
        <v>5.5E-2</v>
      </c>
      <c r="BH5" s="225">
        <v>5.6000000000000001E-2</v>
      </c>
      <c r="BI5" s="226">
        <v>5.6800000000000003E-2</v>
      </c>
      <c r="BJ5" s="226">
        <v>5.6800000000000003E-2</v>
      </c>
      <c r="BK5" s="225">
        <v>5.7389765926080916E-2</v>
      </c>
      <c r="BL5" s="225">
        <v>5.7389765926080916E-2</v>
      </c>
      <c r="BM5" s="225">
        <v>5.8666666666666666E-2</v>
      </c>
      <c r="BN5" s="225">
        <v>5.8870967741935482E-2</v>
      </c>
      <c r="BO5" s="225">
        <v>5.9100000000000007E-2</v>
      </c>
      <c r="BP5" s="228">
        <v>6.0855869763289959E-2</v>
      </c>
      <c r="BQ5" s="225">
        <v>6.0999999999999999E-2</v>
      </c>
      <c r="BR5" s="225">
        <v>6.1299999999999993E-2</v>
      </c>
      <c r="BS5" s="226">
        <v>6.5176224871357616E-2</v>
      </c>
      <c r="BT5" s="225">
        <v>6.5176224871357616E-2</v>
      </c>
      <c r="BU5" s="225">
        <v>6.5176224871357616E-2</v>
      </c>
      <c r="BV5" s="226">
        <v>6.5224192332729192E-2</v>
      </c>
      <c r="BW5" s="225">
        <v>6.5473684210526309E-2</v>
      </c>
      <c r="BX5" s="225">
        <v>6.6000000000000003E-2</v>
      </c>
      <c r="BY5" s="225">
        <v>6.9233333333333327E-2</v>
      </c>
      <c r="BZ5" s="225">
        <v>7.0078157316521394E-2</v>
      </c>
      <c r="CA5" s="227">
        <v>7.0999999999999994E-2</v>
      </c>
      <c r="CB5" s="225">
        <v>7.1933333333333335E-2</v>
      </c>
      <c r="CC5" s="226">
        <v>7.4300000000000019E-2</v>
      </c>
      <c r="CD5" s="229">
        <v>7.4366666666666664E-2</v>
      </c>
      <c r="CE5" s="225">
        <v>7.506666666666667E-2</v>
      </c>
      <c r="CF5" s="225">
        <v>7.8533333333333344E-2</v>
      </c>
      <c r="CG5" s="226">
        <v>7.9174518289863619E-2</v>
      </c>
      <c r="CH5" s="230">
        <v>8.0045454545454545E-2</v>
      </c>
      <c r="CI5" s="225">
        <v>8.0045454545454545E-2</v>
      </c>
      <c r="CJ5" s="226">
        <v>8.0266666666666667E-2</v>
      </c>
      <c r="CK5" s="225">
        <v>8.2901143425934784E-2</v>
      </c>
      <c r="CL5" s="225">
        <v>8.2923525221707775E-2</v>
      </c>
      <c r="CM5" s="225">
        <v>8.2923525221707775E-2</v>
      </c>
      <c r="CN5" s="225">
        <v>8.3000000000000004E-2</v>
      </c>
      <c r="CO5" s="225">
        <v>8.328571428571431E-2</v>
      </c>
      <c r="CP5" s="226">
        <v>8.443333333333336E-2</v>
      </c>
      <c r="CQ5" s="225">
        <v>9.0995908666725925E-2</v>
      </c>
      <c r="CR5" s="225">
        <v>9.2100000000000015E-2</v>
      </c>
      <c r="CS5" s="225">
        <v>9.2366666666666666E-2</v>
      </c>
      <c r="CT5" s="225">
        <v>9.3700000000000019E-2</v>
      </c>
      <c r="CU5" s="225">
        <v>9.3700605318000021E-2</v>
      </c>
      <c r="CV5" s="226">
        <v>9.3700605318000021E-2</v>
      </c>
      <c r="CW5" s="226">
        <v>9.4491230902303269E-2</v>
      </c>
      <c r="CX5" s="225">
        <v>9.5333333333333339E-2</v>
      </c>
      <c r="CY5" s="225">
        <v>9.7061529410868777E-2</v>
      </c>
      <c r="CZ5" s="225">
        <v>9.7061529410868777E-2</v>
      </c>
      <c r="DA5" s="225">
        <v>9.7766666666666696E-2</v>
      </c>
      <c r="DB5" s="226">
        <v>9.8233333333333311E-2</v>
      </c>
      <c r="DC5" s="225">
        <v>9.8266666666666683E-2</v>
      </c>
      <c r="DD5" s="225">
        <v>9.9100000000000008E-2</v>
      </c>
      <c r="DE5" s="225">
        <v>0.1</v>
      </c>
      <c r="DF5" s="226">
        <v>0.1025658541662207</v>
      </c>
      <c r="DG5" s="226">
        <v>0.10312671657569235</v>
      </c>
      <c r="DH5" s="225">
        <v>0.10312671657569235</v>
      </c>
      <c r="DI5" s="226">
        <v>0.10864386280863732</v>
      </c>
      <c r="DJ5" s="226">
        <v>0.10866666666666668</v>
      </c>
      <c r="DK5" s="226">
        <v>0.11096959117000001</v>
      </c>
      <c r="DL5" s="225">
        <v>0.11116085312966667</v>
      </c>
      <c r="DM5" s="228">
        <v>0.113</v>
      </c>
      <c r="DN5" s="228">
        <v>0.11387154009666667</v>
      </c>
      <c r="DO5" s="228">
        <v>0.11432504656908832</v>
      </c>
      <c r="DP5" s="228">
        <v>0.11432504656908832</v>
      </c>
      <c r="DQ5" s="227">
        <v>0.11800000000000002</v>
      </c>
      <c r="DR5" s="227">
        <v>0.11896666666666669</v>
      </c>
      <c r="DS5" s="228">
        <v>0.11924514949161609</v>
      </c>
      <c r="DT5" s="228">
        <v>0.11924514949161609</v>
      </c>
      <c r="DU5" s="227">
        <v>0.11924514949161609</v>
      </c>
      <c r="DV5" s="227">
        <v>0.12140945273666666</v>
      </c>
      <c r="DW5" s="228">
        <v>0.1235357720062057</v>
      </c>
      <c r="DX5" s="228">
        <v>0.12490650035692662</v>
      </c>
      <c r="DY5" s="228">
        <v>0.12496423704539082</v>
      </c>
      <c r="DZ5" s="228">
        <v>0.12496423704539082</v>
      </c>
      <c r="EA5" s="228">
        <v>0.12535393243236512</v>
      </c>
      <c r="EB5" s="227"/>
      <c r="EC5" s="231"/>
      <c r="ED5" s="231"/>
      <c r="EE5" s="231"/>
      <c r="EF5" s="231"/>
      <c r="EG5" s="231"/>
      <c r="EH5" s="231"/>
      <c r="EI5" s="231"/>
      <c r="EJ5" s="231"/>
      <c r="EK5" s="231"/>
      <c r="EL5" s="231"/>
      <c r="EM5" s="231"/>
      <c r="EN5" s="231"/>
      <c r="EO5" s="231"/>
      <c r="EP5" s="231"/>
      <c r="EQ5" s="231"/>
      <c r="ER5" s="231"/>
      <c r="ES5" s="231"/>
      <c r="ET5" s="231"/>
      <c r="EU5" s="231"/>
      <c r="EV5" s="231"/>
      <c r="EW5" s="231"/>
      <c r="EX5" s="231"/>
      <c r="EY5" s="231"/>
      <c r="EZ5" s="231"/>
      <c r="FA5" s="231"/>
      <c r="FB5" s="231"/>
      <c r="FC5" s="231"/>
      <c r="FD5" s="231"/>
      <c r="FE5" s="231"/>
      <c r="FF5" s="231"/>
      <c r="FG5" s="231"/>
      <c r="FH5" s="231"/>
      <c r="FI5" s="231"/>
      <c r="FJ5" s="231"/>
      <c r="FK5" s="231"/>
      <c r="FL5" s="231"/>
      <c r="FM5" s="231"/>
      <c r="FN5" s="231"/>
      <c r="FO5" s="231"/>
      <c r="FP5" s="231"/>
      <c r="FQ5" s="231"/>
      <c r="FR5" s="231"/>
      <c r="FS5" s="231"/>
      <c r="FT5" s="231"/>
      <c r="FU5" s="231"/>
      <c r="FV5" s="231"/>
      <c r="FW5" s="231"/>
      <c r="FX5" s="231"/>
      <c r="FY5" s="231"/>
      <c r="FZ5" s="231"/>
      <c r="GA5" s="231"/>
      <c r="GB5" s="231"/>
      <c r="GC5" s="231"/>
      <c r="GD5" s="231"/>
      <c r="GE5" s="231"/>
      <c r="GF5" s="231"/>
      <c r="GG5" s="231"/>
      <c r="GH5" s="231"/>
      <c r="GI5" s="231"/>
      <c r="GJ5" s="231"/>
      <c r="GK5" s="231"/>
      <c r="GL5" s="231"/>
      <c r="GM5" s="231"/>
      <c r="GN5" s="231"/>
      <c r="GO5" s="231"/>
      <c r="GP5" s="231"/>
      <c r="GQ5" s="231"/>
      <c r="GR5" s="231"/>
      <c r="GS5" s="231"/>
      <c r="GT5" s="231"/>
      <c r="GU5" s="231"/>
      <c r="GV5" s="231"/>
      <c r="GW5" s="231"/>
      <c r="GX5" s="231"/>
      <c r="GY5" s="231"/>
      <c r="GZ5" s="231"/>
      <c r="HA5" s="231"/>
      <c r="HB5" s="231"/>
      <c r="HC5" s="231"/>
      <c r="HD5" s="231"/>
      <c r="HE5" s="231"/>
      <c r="HF5" s="231"/>
      <c r="HG5" s="231"/>
      <c r="HH5" s="231"/>
    </row>
    <row r="6" spans="1:216" s="95" customFormat="1" ht="15">
      <c r="A6" s="106">
        <v>2</v>
      </c>
      <c r="J6" s="109"/>
      <c r="K6" s="55"/>
      <c r="L6" s="115"/>
      <c r="M6" s="116"/>
      <c r="N6" s="59"/>
      <c r="O6" s="59"/>
      <c r="P6" s="59"/>
      <c r="Q6" s="59"/>
      <c r="R6" s="55"/>
      <c r="S6" s="55"/>
      <c r="T6" s="55"/>
      <c r="U6" s="109"/>
      <c r="V6" s="117"/>
      <c r="W6" s="118"/>
      <c r="X6" s="56"/>
      <c r="Y6" s="56"/>
      <c r="Z6" s="55"/>
      <c r="AA6" s="115"/>
      <c r="AB6" s="55"/>
      <c r="AC6" s="55"/>
      <c r="AD6" s="55"/>
      <c r="AE6" s="55"/>
      <c r="AF6" s="55"/>
      <c r="AG6" s="109"/>
      <c r="AH6" s="55"/>
      <c r="AI6" s="55"/>
      <c r="AJ6" s="55"/>
      <c r="AK6" s="108"/>
      <c r="AL6" s="55"/>
      <c r="AM6" s="55"/>
      <c r="AN6" s="108"/>
      <c r="AO6" s="115"/>
      <c r="AP6" s="115"/>
      <c r="AQ6" s="115"/>
      <c r="AR6" s="55"/>
      <c r="AS6" s="115"/>
      <c r="AT6" s="55"/>
      <c r="AU6" s="55"/>
      <c r="AV6" s="108"/>
      <c r="AW6" s="55"/>
      <c r="AX6" s="55"/>
      <c r="AY6" s="55"/>
      <c r="AZ6" s="115"/>
      <c r="BA6" s="55"/>
      <c r="BB6" s="109"/>
      <c r="BC6" s="55"/>
      <c r="BD6" s="55"/>
      <c r="BE6" s="109"/>
      <c r="BF6" s="55"/>
      <c r="BG6" s="55"/>
      <c r="BH6" s="115"/>
      <c r="BI6" s="55"/>
      <c r="BJ6" s="113"/>
      <c r="BK6" s="55"/>
      <c r="BL6" s="55"/>
      <c r="BM6" s="55"/>
      <c r="BN6" s="55"/>
      <c r="BO6" s="55"/>
      <c r="BP6" s="55"/>
      <c r="BQ6" s="109"/>
      <c r="BR6" s="55"/>
      <c r="BS6" s="55"/>
      <c r="BT6" s="55"/>
      <c r="BU6" s="55"/>
      <c r="BV6" s="108"/>
      <c r="BW6" s="109"/>
      <c r="BX6" s="119"/>
      <c r="BY6" s="115"/>
      <c r="BZ6" s="55"/>
      <c r="CA6" s="55"/>
      <c r="CB6" s="109"/>
      <c r="CC6" s="55"/>
      <c r="CD6" s="115"/>
      <c r="CE6" s="55"/>
      <c r="CF6" s="109"/>
      <c r="CG6" s="108"/>
      <c r="CH6" s="119"/>
      <c r="CI6" s="109"/>
      <c r="CJ6" s="55"/>
      <c r="CK6" s="59"/>
      <c r="CL6" s="59"/>
      <c r="CM6" s="55"/>
      <c r="CN6" s="55"/>
      <c r="CO6" s="115"/>
      <c r="CP6" s="55"/>
      <c r="CQ6" s="11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109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108"/>
      <c r="DS6" s="55"/>
      <c r="DT6" s="55"/>
      <c r="DU6" s="119"/>
      <c r="DV6" s="55"/>
      <c r="DW6" s="55"/>
      <c r="DX6" s="55"/>
      <c r="DY6" s="120"/>
      <c r="DZ6" s="55"/>
      <c r="EA6" s="55"/>
      <c r="EB6" s="55"/>
    </row>
    <row r="7" spans="1:216" s="95" customFormat="1" ht="15">
      <c r="A7" s="106">
        <v>3</v>
      </c>
      <c r="J7" s="59"/>
      <c r="K7" s="55"/>
      <c r="L7" s="55"/>
      <c r="M7" s="116"/>
      <c r="N7" s="59"/>
      <c r="O7" s="59"/>
      <c r="P7" s="59"/>
      <c r="Q7" s="59"/>
      <c r="R7" s="55"/>
      <c r="S7" s="55"/>
      <c r="T7" s="55"/>
      <c r="U7" s="55"/>
      <c r="V7" s="55"/>
      <c r="W7" s="56"/>
      <c r="X7" s="56"/>
      <c r="Y7" s="56"/>
      <c r="Z7" s="55"/>
      <c r="AA7" s="55"/>
      <c r="AB7" s="55"/>
      <c r="AC7" s="55"/>
      <c r="AD7" s="55"/>
      <c r="AE7" s="55"/>
      <c r="AF7" s="55"/>
      <c r="AG7" s="109"/>
      <c r="AH7" s="55"/>
      <c r="AI7" s="55"/>
      <c r="AJ7" s="55"/>
      <c r="AK7" s="55"/>
      <c r="AL7" s="55"/>
      <c r="AM7" s="55"/>
      <c r="AN7" s="121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121"/>
      <c r="BA7" s="55"/>
      <c r="BB7" s="121"/>
      <c r="BC7" s="55"/>
      <c r="BD7" s="55"/>
      <c r="BE7" s="121"/>
      <c r="BF7" s="55"/>
      <c r="BG7" s="55"/>
      <c r="BH7" s="121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109"/>
      <c r="CC7" s="55"/>
      <c r="CD7" s="115"/>
      <c r="CE7" s="55"/>
      <c r="CF7" s="121"/>
      <c r="CG7" s="117"/>
      <c r="CH7" s="55"/>
      <c r="CI7" s="55"/>
      <c r="CJ7" s="55"/>
      <c r="CK7" s="59"/>
      <c r="CL7" s="59"/>
      <c r="CM7" s="55"/>
      <c r="CN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122"/>
      <c r="DR7" s="55"/>
      <c r="DS7" s="55"/>
      <c r="DT7" s="55"/>
      <c r="DU7" s="55"/>
      <c r="DV7" s="55"/>
      <c r="DW7" s="55"/>
      <c r="DX7" s="55"/>
      <c r="DY7" s="120"/>
      <c r="DZ7" s="55"/>
      <c r="EA7" s="55"/>
      <c r="EB7" s="55"/>
    </row>
    <row r="8" spans="1:216" s="95" customFormat="1" ht="15">
      <c r="A8" s="106">
        <v>4</v>
      </c>
      <c r="W8" s="121"/>
      <c r="X8" s="121"/>
      <c r="Y8" s="121"/>
      <c r="Z8" s="121"/>
      <c r="AA8" s="121"/>
      <c r="AB8" s="121"/>
      <c r="AC8" s="126"/>
      <c r="AD8" s="126"/>
      <c r="AE8" s="126"/>
      <c r="AF8" s="126"/>
      <c r="AG8" s="121"/>
      <c r="AH8" s="126"/>
      <c r="AI8" s="126"/>
      <c r="AJ8" s="121"/>
      <c r="AK8" s="121"/>
      <c r="AL8" s="126"/>
      <c r="AM8" s="121"/>
      <c r="AN8" s="121"/>
      <c r="AO8" s="121"/>
      <c r="AP8" s="121"/>
      <c r="AQ8" s="121"/>
      <c r="AR8" s="121"/>
      <c r="AS8" s="121"/>
      <c r="AT8" s="121"/>
      <c r="AU8" s="126"/>
      <c r="AV8" s="126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DY8" s="127"/>
    </row>
    <row r="9" spans="1:216" s="95" customFormat="1" ht="15">
      <c r="A9" s="106">
        <v>5</v>
      </c>
      <c r="B9"/>
      <c r="C9"/>
      <c r="D9"/>
      <c r="E9"/>
      <c r="F9"/>
      <c r="G9"/>
      <c r="W9" s="121"/>
      <c r="X9" s="121"/>
      <c r="Y9" s="121"/>
      <c r="Z9" s="121"/>
      <c r="AA9" s="121"/>
      <c r="AB9" s="121"/>
      <c r="AC9" s="55"/>
      <c r="AD9" s="55"/>
      <c r="AE9" s="55"/>
      <c r="AF9" s="55"/>
      <c r="AG9" s="121"/>
      <c r="AH9" s="55"/>
      <c r="AI9" s="55"/>
      <c r="AJ9" s="121"/>
      <c r="AK9" s="121"/>
      <c r="AL9" s="55"/>
      <c r="AM9" s="121"/>
      <c r="AN9" s="121"/>
      <c r="AO9" s="121"/>
      <c r="AP9" s="121"/>
      <c r="AQ9" s="121"/>
      <c r="AR9" s="121"/>
      <c r="AS9" s="121"/>
      <c r="AT9" s="121"/>
      <c r="AU9" s="55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DY9" s="127"/>
    </row>
    <row r="10" spans="1:216" s="95" customFormat="1" ht="15">
      <c r="A10" s="106">
        <v>6</v>
      </c>
      <c r="B10"/>
      <c r="C10"/>
      <c r="D10"/>
      <c r="E10"/>
      <c r="F10"/>
      <c r="G10"/>
      <c r="W10" s="121"/>
      <c r="X10" s="121"/>
      <c r="Y10" s="121"/>
      <c r="Z10" s="121"/>
      <c r="AA10" s="121"/>
      <c r="AB10" s="121"/>
      <c r="AC10" s="55"/>
      <c r="AD10" s="55"/>
      <c r="AE10" s="55"/>
      <c r="AF10" s="55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55"/>
      <c r="BO10" s="55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55"/>
      <c r="CE10" s="121"/>
      <c r="CF10" s="121"/>
      <c r="DY10" s="127"/>
    </row>
    <row r="11" spans="1:216" s="95" customFormat="1" ht="15">
      <c r="A11" s="106">
        <v>7</v>
      </c>
      <c r="B11"/>
      <c r="C11"/>
      <c r="D11"/>
      <c r="E11"/>
      <c r="F11"/>
      <c r="G1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55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55"/>
      <c r="BO11" s="55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55"/>
      <c r="CE11" s="121"/>
      <c r="CF11" s="121"/>
      <c r="DY11" s="127"/>
    </row>
    <row r="12" spans="1:216" s="95" customFormat="1" ht="15">
      <c r="A12" s="106">
        <v>8</v>
      </c>
      <c r="B12"/>
      <c r="C12"/>
      <c r="D12"/>
      <c r="E12"/>
      <c r="F12"/>
      <c r="G12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30"/>
      <c r="AP12" s="55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55"/>
      <c r="BG12" s="121"/>
      <c r="BH12" s="121"/>
      <c r="BI12" s="121"/>
      <c r="BJ12" s="121"/>
      <c r="BK12" s="121"/>
      <c r="BL12" s="121"/>
      <c r="BM12" s="121"/>
      <c r="BN12" s="55"/>
      <c r="BO12" s="55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DY12" s="127"/>
    </row>
    <row r="13" spans="1:216" s="95" customFormat="1" ht="15">
      <c r="A13" s="106">
        <v>9</v>
      </c>
      <c r="B13"/>
      <c r="C13"/>
      <c r="D13"/>
      <c r="E13"/>
      <c r="F13"/>
      <c r="G13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30"/>
      <c r="AP13" s="55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55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DY13" s="127"/>
    </row>
    <row r="14" spans="1:216" s="95" customFormat="1" ht="15">
      <c r="A14" s="106">
        <v>10</v>
      </c>
      <c r="B14"/>
      <c r="C14"/>
      <c r="D14"/>
      <c r="E14"/>
      <c r="F14"/>
      <c r="G14"/>
      <c r="I14" s="123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30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DY14" s="127"/>
    </row>
    <row r="15" spans="1:216" s="95" customFormat="1" ht="15">
      <c r="A15" s="106">
        <v>11</v>
      </c>
      <c r="B15"/>
      <c r="C15"/>
      <c r="D15"/>
      <c r="E15"/>
      <c r="F15"/>
      <c r="G15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30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DY15" s="127"/>
    </row>
    <row r="16" spans="1:216" s="95" customFormat="1" ht="15">
      <c r="A16" s="106">
        <v>12</v>
      </c>
      <c r="B16"/>
      <c r="C16"/>
      <c r="D16"/>
      <c r="E16"/>
      <c r="F16"/>
      <c r="G16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30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DY16" s="127"/>
    </row>
    <row r="17" spans="1:129" s="95" customFormat="1" ht="15">
      <c r="A17" s="106">
        <v>13</v>
      </c>
      <c r="B17"/>
      <c r="C17"/>
      <c r="D17"/>
      <c r="E17"/>
      <c r="F17"/>
      <c r="G17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30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DY17" s="127"/>
    </row>
    <row r="18" spans="1:129" s="95" customFormat="1" ht="15">
      <c r="A18" s="106">
        <v>14</v>
      </c>
      <c r="B18"/>
      <c r="C18"/>
      <c r="D18"/>
      <c r="E18"/>
      <c r="F18"/>
      <c r="G18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30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DY18" s="127"/>
    </row>
    <row r="19" spans="1:129" s="95" customFormat="1" ht="15">
      <c r="A19" s="106">
        <v>15</v>
      </c>
      <c r="B19"/>
      <c r="C19"/>
      <c r="D19"/>
      <c r="E19"/>
      <c r="F19"/>
      <c r="G19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30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DY19" s="127"/>
    </row>
    <row r="20" spans="1:129" s="95" customFormat="1" ht="15">
      <c r="A20" s="106">
        <v>16</v>
      </c>
      <c r="B20" s="123"/>
      <c r="C20" s="123"/>
      <c r="D20" s="123"/>
      <c r="M20" s="128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30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DY20" s="127"/>
    </row>
    <row r="21" spans="1:129" s="95" customFormat="1" ht="15">
      <c r="A21" s="106">
        <v>17</v>
      </c>
      <c r="B21" s="123"/>
      <c r="C21" s="123"/>
      <c r="D21" s="123"/>
      <c r="M21" s="128"/>
      <c r="N21" s="59"/>
      <c r="O21" s="59"/>
      <c r="P21" s="59"/>
      <c r="Q21" s="59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DY21" s="127"/>
    </row>
    <row r="22" spans="1:129" s="95" customFormat="1" ht="15">
      <c r="A22" s="106">
        <v>18</v>
      </c>
      <c r="B22" s="123"/>
      <c r="C22" s="123"/>
      <c r="D22" s="123"/>
      <c r="M22" s="128"/>
      <c r="N22" s="59"/>
      <c r="O22" s="59"/>
      <c r="P22" s="59"/>
      <c r="Q22" s="59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DY22" s="127"/>
    </row>
    <row r="23" spans="1:129" s="95" customFormat="1" ht="15">
      <c r="A23" s="106">
        <v>19</v>
      </c>
      <c r="B23" s="123"/>
      <c r="C23" s="123"/>
      <c r="D23" s="123"/>
      <c r="M23" s="128"/>
      <c r="N23" s="59"/>
      <c r="O23" s="59"/>
      <c r="P23" s="59"/>
      <c r="Q23" s="59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DY23" s="127"/>
    </row>
    <row r="24" spans="1:129" s="95" customFormat="1" ht="15">
      <c r="A24" s="106">
        <v>20</v>
      </c>
      <c r="B24" s="123"/>
      <c r="C24" s="123"/>
      <c r="D24" s="123"/>
      <c r="M24" s="128"/>
      <c r="N24" s="59"/>
      <c r="O24" s="59"/>
      <c r="P24" s="59"/>
      <c r="Q24" s="59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DY24" s="127"/>
    </row>
    <row r="25" spans="1:129" s="95" customFormat="1" ht="15">
      <c r="A25" s="106">
        <v>21</v>
      </c>
      <c r="B25" s="123"/>
      <c r="C25" s="123"/>
      <c r="D25" s="123"/>
      <c r="M25" s="128"/>
      <c r="N25" s="59"/>
      <c r="O25" s="59"/>
      <c r="P25" s="59"/>
      <c r="Q25" s="59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DY25" s="127"/>
    </row>
    <row r="26" spans="1:129" s="95" customFormat="1" ht="15">
      <c r="A26" s="106">
        <v>22</v>
      </c>
      <c r="B26" s="123"/>
      <c r="C26" s="123"/>
      <c r="D26" s="123"/>
      <c r="M26" s="128"/>
      <c r="N26" s="59"/>
      <c r="O26" s="59"/>
      <c r="P26" s="59"/>
      <c r="Q26" s="59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DY26" s="127"/>
    </row>
    <row r="27" spans="1:129" s="95" customFormat="1" ht="15">
      <c r="A27" s="106">
        <v>23</v>
      </c>
      <c r="B27" s="123"/>
      <c r="C27" s="123"/>
      <c r="D27" s="123"/>
      <c r="M27" s="128"/>
      <c r="N27" s="59"/>
      <c r="O27" s="59"/>
      <c r="P27" s="59"/>
      <c r="Q27" s="59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DY27" s="127"/>
    </row>
    <row r="28" spans="1:129" s="95" customFormat="1" ht="15">
      <c r="A28" s="106">
        <v>24</v>
      </c>
      <c r="B28" s="123"/>
      <c r="C28" s="123"/>
      <c r="D28" s="123"/>
      <c r="M28" s="128"/>
      <c r="N28" s="59"/>
      <c r="O28" s="59"/>
      <c r="P28" s="59"/>
      <c r="Q28" s="59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DY28" s="127"/>
    </row>
    <row r="29" spans="1:129" s="95" customFormat="1" ht="15">
      <c r="A29" s="106">
        <v>25</v>
      </c>
      <c r="B29" s="123"/>
      <c r="C29" s="123"/>
      <c r="D29" s="123"/>
      <c r="E29" s="123"/>
      <c r="F29" s="123"/>
      <c r="G29" s="123"/>
      <c r="H29" s="123"/>
      <c r="I29" s="123"/>
      <c r="J29" s="124"/>
      <c r="K29" s="123"/>
      <c r="L29" s="106"/>
      <c r="M29" s="128"/>
      <c r="N29" s="59"/>
      <c r="O29" s="59"/>
      <c r="P29" s="59"/>
      <c r="Q29" s="59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DY29" s="127"/>
    </row>
    <row r="30" spans="1:129" s="95" customFormat="1" ht="15">
      <c r="A30" s="106">
        <v>26</v>
      </c>
      <c r="B30" s="123"/>
      <c r="C30" s="123"/>
      <c r="D30" s="123"/>
      <c r="E30" s="123"/>
      <c r="F30" s="123"/>
      <c r="G30" s="123"/>
      <c r="H30" s="123"/>
      <c r="I30" s="123"/>
      <c r="J30" s="124"/>
      <c r="K30" s="123"/>
      <c r="L30" s="106"/>
      <c r="M30" s="128"/>
      <c r="N30" s="59"/>
      <c r="O30" s="59"/>
      <c r="P30" s="59"/>
      <c r="Q30" s="59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DY30" s="127"/>
    </row>
    <row r="31" spans="1:129" s="95" customFormat="1" ht="15">
      <c r="A31" s="106">
        <v>27</v>
      </c>
      <c r="B31" s="123"/>
      <c r="C31" s="123"/>
      <c r="D31" s="123"/>
      <c r="E31" s="123"/>
      <c r="F31" s="123"/>
      <c r="G31" s="123"/>
      <c r="H31" s="123"/>
      <c r="I31" s="123"/>
      <c r="J31" s="124"/>
      <c r="K31" s="123"/>
      <c r="L31" s="106"/>
      <c r="M31" s="128"/>
      <c r="N31" s="59"/>
      <c r="O31" s="59"/>
      <c r="P31" s="59"/>
      <c r="Q31" s="59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DY31" s="127"/>
    </row>
    <row r="32" spans="1:129" s="95" customFormat="1" ht="15">
      <c r="A32" s="106">
        <v>28</v>
      </c>
      <c r="B32" s="123"/>
      <c r="C32" s="123"/>
      <c r="D32" s="123"/>
      <c r="E32" s="123"/>
      <c r="F32" s="123"/>
      <c r="G32" s="123"/>
      <c r="H32" s="123"/>
      <c r="I32" s="123"/>
      <c r="J32" s="124"/>
      <c r="K32" s="123"/>
      <c r="L32" s="106"/>
      <c r="M32" s="128"/>
      <c r="N32" s="59"/>
      <c r="O32" s="59"/>
      <c r="P32" s="59"/>
      <c r="Q32" s="59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DY32" s="127"/>
    </row>
    <row r="33" spans="1:189" s="95" customFormat="1" ht="15">
      <c r="A33" s="106">
        <v>29</v>
      </c>
      <c r="B33" s="123"/>
      <c r="C33" s="123"/>
      <c r="D33" s="123"/>
      <c r="E33" s="123"/>
      <c r="F33" s="123"/>
      <c r="G33" s="123"/>
      <c r="H33" s="123"/>
      <c r="I33" s="123"/>
      <c r="J33" s="124"/>
      <c r="K33" s="123"/>
      <c r="L33" s="123"/>
      <c r="M33" s="128"/>
      <c r="N33" s="59"/>
      <c r="O33" s="59"/>
      <c r="P33" s="59"/>
      <c r="Q33" s="59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DY33" s="127"/>
    </row>
    <row r="34" spans="1:189" s="95" customFormat="1" ht="15">
      <c r="A34" s="106">
        <v>30</v>
      </c>
      <c r="B34" s="123"/>
      <c r="C34" s="123"/>
      <c r="D34" s="123"/>
      <c r="E34" s="123"/>
      <c r="F34" s="123"/>
      <c r="G34" s="123"/>
      <c r="H34" s="123"/>
      <c r="I34" s="123"/>
      <c r="J34" s="124"/>
      <c r="K34" s="123"/>
      <c r="L34" s="123"/>
      <c r="M34" s="128"/>
      <c r="N34" s="59"/>
      <c r="O34" s="59"/>
      <c r="P34" s="59"/>
      <c r="Q34" s="59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DY34" s="127"/>
    </row>
    <row r="35" spans="1:189" s="95" customFormat="1">
      <c r="A35" s="106">
        <v>31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</row>
    <row r="36" spans="1:189" s="95" customFormat="1">
      <c r="A36" s="106">
        <v>32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</row>
    <row r="37" spans="1:189" s="95" customFormat="1">
      <c r="A37" s="106">
        <v>33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</row>
    <row r="38" spans="1:189" s="95" customFormat="1">
      <c r="A38" s="106">
        <v>34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</row>
    <row r="39" spans="1:189" s="95" customFormat="1">
      <c r="A39" s="106">
        <v>35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</row>
    <row r="40" spans="1:189" s="95" customFormat="1" ht="15">
      <c r="B40" s="54"/>
      <c r="C40" s="54"/>
      <c r="D40" s="54"/>
      <c r="E40" s="54"/>
      <c r="F40" s="54"/>
      <c r="G40" s="54"/>
      <c r="H40" s="54"/>
      <c r="I40" s="54"/>
      <c r="J40" s="124"/>
      <c r="K40" s="54"/>
      <c r="L40" s="54"/>
      <c r="M40" s="128"/>
      <c r="N40" s="59"/>
      <c r="O40" s="59"/>
      <c r="P40" s="59"/>
      <c r="Q40" s="59"/>
      <c r="R40" s="55"/>
      <c r="S40" s="55"/>
      <c r="T40" s="55"/>
      <c r="U40" s="55"/>
      <c r="V40" s="55"/>
      <c r="W40" s="56"/>
      <c r="X40" s="56"/>
      <c r="Y40" s="56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9"/>
      <c r="CL40" s="59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127"/>
      <c r="DZ40" s="55"/>
      <c r="EA40" s="55"/>
      <c r="EB40" s="55"/>
    </row>
    <row r="41" spans="1:189">
      <c r="A41" s="132" t="s">
        <v>30</v>
      </c>
      <c r="B41" s="95">
        <f t="shared" ref="B41:AG41" si="0">IF(B5="","",COUNT(B5:B39))</f>
        <v>1</v>
      </c>
      <c r="C41" s="95">
        <f t="shared" si="0"/>
        <v>1</v>
      </c>
      <c r="D41" s="95">
        <f t="shared" si="0"/>
        <v>1</v>
      </c>
      <c r="E41" s="95">
        <f t="shared" si="0"/>
        <v>1</v>
      </c>
      <c r="F41" s="95">
        <f t="shared" si="0"/>
        <v>1</v>
      </c>
      <c r="G41" s="95">
        <f t="shared" si="0"/>
        <v>1</v>
      </c>
      <c r="H41" s="95">
        <f t="shared" si="0"/>
        <v>1</v>
      </c>
      <c r="I41" s="95">
        <f t="shared" si="0"/>
        <v>1</v>
      </c>
      <c r="J41" s="95">
        <f t="shared" si="0"/>
        <v>1</v>
      </c>
      <c r="K41" s="95">
        <f t="shared" si="0"/>
        <v>1</v>
      </c>
      <c r="L41" s="95">
        <f t="shared" si="0"/>
        <v>1</v>
      </c>
      <c r="M41" s="95">
        <f t="shared" si="0"/>
        <v>1</v>
      </c>
      <c r="N41" s="95">
        <f t="shared" si="0"/>
        <v>1</v>
      </c>
      <c r="O41" s="95">
        <f t="shared" si="0"/>
        <v>1</v>
      </c>
      <c r="P41" s="95">
        <f t="shared" si="0"/>
        <v>1</v>
      </c>
      <c r="Q41" s="95">
        <f t="shared" si="0"/>
        <v>1</v>
      </c>
      <c r="R41" s="95">
        <f t="shared" si="0"/>
        <v>1</v>
      </c>
      <c r="S41" s="95">
        <f t="shared" si="0"/>
        <v>1</v>
      </c>
      <c r="T41" s="95">
        <f t="shared" si="0"/>
        <v>1</v>
      </c>
      <c r="U41" s="95">
        <f t="shared" si="0"/>
        <v>1</v>
      </c>
      <c r="V41" s="95">
        <f t="shared" si="0"/>
        <v>1</v>
      </c>
      <c r="W41" s="95">
        <f t="shared" si="0"/>
        <v>1</v>
      </c>
      <c r="X41" s="95">
        <f t="shared" si="0"/>
        <v>1</v>
      </c>
      <c r="Y41" s="95">
        <f t="shared" si="0"/>
        <v>1</v>
      </c>
      <c r="Z41" s="95">
        <f t="shared" si="0"/>
        <v>1</v>
      </c>
      <c r="AA41" s="95">
        <f t="shared" si="0"/>
        <v>1</v>
      </c>
      <c r="AB41" s="95">
        <f t="shared" si="0"/>
        <v>1</v>
      </c>
      <c r="AC41" s="95">
        <f t="shared" si="0"/>
        <v>1</v>
      </c>
      <c r="AD41" s="95">
        <f t="shared" si="0"/>
        <v>1</v>
      </c>
      <c r="AE41" s="95">
        <f t="shared" si="0"/>
        <v>1</v>
      </c>
      <c r="AF41" s="95">
        <f t="shared" si="0"/>
        <v>1</v>
      </c>
      <c r="AG41" s="95">
        <f t="shared" si="0"/>
        <v>1</v>
      </c>
      <c r="AH41" s="95">
        <f t="shared" ref="AH41:BN41" si="1">IF(AH5="","",COUNT(AH5:AH39))</f>
        <v>1</v>
      </c>
      <c r="AI41" s="95">
        <f t="shared" si="1"/>
        <v>1</v>
      </c>
      <c r="AJ41" s="95">
        <f t="shared" si="1"/>
        <v>1</v>
      </c>
      <c r="AK41" s="95">
        <f t="shared" si="1"/>
        <v>1</v>
      </c>
      <c r="AL41" s="95">
        <f t="shared" si="1"/>
        <v>1</v>
      </c>
      <c r="AM41" s="95">
        <f t="shared" si="1"/>
        <v>1</v>
      </c>
      <c r="AN41" s="95">
        <f t="shared" si="1"/>
        <v>1</v>
      </c>
      <c r="AO41" s="95">
        <f t="shared" si="1"/>
        <v>1</v>
      </c>
      <c r="AP41" s="95">
        <f t="shared" si="1"/>
        <v>1</v>
      </c>
      <c r="AQ41" s="95">
        <f t="shared" si="1"/>
        <v>1</v>
      </c>
      <c r="AR41" s="95">
        <f t="shared" si="1"/>
        <v>1</v>
      </c>
      <c r="AS41" s="95">
        <f t="shared" si="1"/>
        <v>1</v>
      </c>
      <c r="AT41" s="95">
        <f t="shared" si="1"/>
        <v>1</v>
      </c>
      <c r="AU41" s="95">
        <f t="shared" si="1"/>
        <v>1</v>
      </c>
      <c r="AV41" s="95">
        <f t="shared" si="1"/>
        <v>1</v>
      </c>
      <c r="AW41" s="95">
        <f t="shared" si="1"/>
        <v>1</v>
      </c>
      <c r="AX41" s="95">
        <f t="shared" si="1"/>
        <v>1</v>
      </c>
      <c r="AY41" s="95">
        <f t="shared" si="1"/>
        <v>1</v>
      </c>
      <c r="AZ41" s="95">
        <f t="shared" si="1"/>
        <v>1</v>
      </c>
      <c r="BA41" s="95">
        <f t="shared" si="1"/>
        <v>1</v>
      </c>
      <c r="BB41" s="95">
        <f t="shared" si="1"/>
        <v>1</v>
      </c>
      <c r="BC41" s="95">
        <f t="shared" si="1"/>
        <v>1</v>
      </c>
      <c r="BD41" s="95">
        <f t="shared" si="1"/>
        <v>1</v>
      </c>
      <c r="BE41" s="95">
        <f t="shared" si="1"/>
        <v>1</v>
      </c>
      <c r="BF41" s="95">
        <f t="shared" si="1"/>
        <v>1</v>
      </c>
      <c r="BG41" s="95">
        <f t="shared" si="1"/>
        <v>1</v>
      </c>
      <c r="BH41" s="95">
        <f t="shared" si="1"/>
        <v>1</v>
      </c>
      <c r="BI41" s="95">
        <f t="shared" si="1"/>
        <v>1</v>
      </c>
      <c r="BJ41" s="95">
        <f t="shared" si="1"/>
        <v>1</v>
      </c>
      <c r="BK41" s="95">
        <f t="shared" si="1"/>
        <v>1</v>
      </c>
      <c r="BL41" s="95">
        <f t="shared" si="1"/>
        <v>1</v>
      </c>
      <c r="BM41" s="95">
        <f t="shared" si="1"/>
        <v>1</v>
      </c>
      <c r="BN41" s="95">
        <f t="shared" si="1"/>
        <v>1</v>
      </c>
      <c r="BO41" s="95">
        <f t="shared" ref="BO41:DZ41" si="2">IF(BO5="","",COUNT(BO5:BO39))</f>
        <v>1</v>
      </c>
      <c r="BP41" s="95">
        <f t="shared" si="2"/>
        <v>1</v>
      </c>
      <c r="BQ41" s="95">
        <f t="shared" si="2"/>
        <v>1</v>
      </c>
      <c r="BR41" s="95">
        <f t="shared" si="2"/>
        <v>1</v>
      </c>
      <c r="BS41" s="95">
        <f t="shared" si="2"/>
        <v>1</v>
      </c>
      <c r="BT41" s="95">
        <f t="shared" si="2"/>
        <v>1</v>
      </c>
      <c r="BU41" s="95">
        <f t="shared" si="2"/>
        <v>1</v>
      </c>
      <c r="BV41" s="95">
        <f t="shared" si="2"/>
        <v>1</v>
      </c>
      <c r="BW41" s="95">
        <f t="shared" si="2"/>
        <v>1</v>
      </c>
      <c r="BX41" s="95">
        <f t="shared" si="2"/>
        <v>1</v>
      </c>
      <c r="BY41" s="95">
        <f t="shared" si="2"/>
        <v>1</v>
      </c>
      <c r="BZ41" s="95">
        <f t="shared" si="2"/>
        <v>1</v>
      </c>
      <c r="CA41" s="95">
        <f t="shared" si="2"/>
        <v>1</v>
      </c>
      <c r="CB41" s="95">
        <f t="shared" si="2"/>
        <v>1</v>
      </c>
      <c r="CC41" s="95">
        <f t="shared" si="2"/>
        <v>1</v>
      </c>
      <c r="CD41" s="95">
        <f t="shared" si="2"/>
        <v>1</v>
      </c>
      <c r="CE41" s="95">
        <f t="shared" si="2"/>
        <v>1</v>
      </c>
      <c r="CF41" s="95">
        <f t="shared" si="2"/>
        <v>1</v>
      </c>
      <c r="CG41" s="95">
        <f t="shared" si="2"/>
        <v>1</v>
      </c>
      <c r="CH41" s="95">
        <f t="shared" si="2"/>
        <v>1</v>
      </c>
      <c r="CI41" s="95">
        <f t="shared" si="2"/>
        <v>1</v>
      </c>
      <c r="CJ41" s="95">
        <f t="shared" si="2"/>
        <v>1</v>
      </c>
      <c r="CK41" s="95">
        <f t="shared" si="2"/>
        <v>1</v>
      </c>
      <c r="CL41" s="95">
        <f t="shared" si="2"/>
        <v>1</v>
      </c>
      <c r="CM41" s="95">
        <f t="shared" si="2"/>
        <v>1</v>
      </c>
      <c r="CN41" s="95">
        <f t="shared" si="2"/>
        <v>1</v>
      </c>
      <c r="CO41" s="95">
        <f t="shared" si="2"/>
        <v>1</v>
      </c>
      <c r="CP41" s="95">
        <f t="shared" si="2"/>
        <v>1</v>
      </c>
      <c r="CQ41" s="95">
        <f t="shared" si="2"/>
        <v>1</v>
      </c>
      <c r="CR41" s="95">
        <f t="shared" si="2"/>
        <v>1</v>
      </c>
      <c r="CS41" s="95">
        <f t="shared" si="2"/>
        <v>1</v>
      </c>
      <c r="CT41" s="95">
        <f t="shared" si="2"/>
        <v>1</v>
      </c>
      <c r="CU41" s="95">
        <f t="shared" si="2"/>
        <v>1</v>
      </c>
      <c r="CV41" s="95">
        <f t="shared" si="2"/>
        <v>1</v>
      </c>
      <c r="CW41" s="95">
        <f t="shared" si="2"/>
        <v>1</v>
      </c>
      <c r="CX41" s="95">
        <f t="shared" si="2"/>
        <v>1</v>
      </c>
      <c r="CY41" s="95">
        <f t="shared" si="2"/>
        <v>1</v>
      </c>
      <c r="CZ41" s="95">
        <f t="shared" si="2"/>
        <v>1</v>
      </c>
      <c r="DA41" s="95">
        <f t="shared" si="2"/>
        <v>1</v>
      </c>
      <c r="DB41" s="95">
        <f t="shared" si="2"/>
        <v>1</v>
      </c>
      <c r="DC41" s="95">
        <f t="shared" si="2"/>
        <v>1</v>
      </c>
      <c r="DD41" s="95">
        <f t="shared" si="2"/>
        <v>1</v>
      </c>
      <c r="DE41" s="95">
        <f t="shared" si="2"/>
        <v>1</v>
      </c>
      <c r="DF41" s="95">
        <f t="shared" si="2"/>
        <v>1</v>
      </c>
      <c r="DG41" s="95">
        <f t="shared" si="2"/>
        <v>1</v>
      </c>
      <c r="DH41" s="95">
        <f t="shared" si="2"/>
        <v>1</v>
      </c>
      <c r="DI41" s="95">
        <f t="shared" si="2"/>
        <v>1</v>
      </c>
      <c r="DJ41" s="95">
        <f t="shared" si="2"/>
        <v>1</v>
      </c>
      <c r="DK41" s="95">
        <f t="shared" si="2"/>
        <v>1</v>
      </c>
      <c r="DL41" s="95">
        <f t="shared" si="2"/>
        <v>1</v>
      </c>
      <c r="DM41" s="95">
        <f t="shared" si="2"/>
        <v>1</v>
      </c>
      <c r="DN41" s="95">
        <f t="shared" si="2"/>
        <v>1</v>
      </c>
      <c r="DO41" s="95">
        <f t="shared" si="2"/>
        <v>1</v>
      </c>
      <c r="DP41" s="95">
        <f t="shared" si="2"/>
        <v>1</v>
      </c>
      <c r="DQ41" s="95">
        <f t="shared" si="2"/>
        <v>1</v>
      </c>
      <c r="DR41" s="95">
        <f t="shared" si="2"/>
        <v>1</v>
      </c>
      <c r="DS41" s="95">
        <f t="shared" si="2"/>
        <v>1</v>
      </c>
      <c r="DT41" s="95">
        <f t="shared" si="2"/>
        <v>1</v>
      </c>
      <c r="DU41" s="95">
        <f t="shared" si="2"/>
        <v>1</v>
      </c>
      <c r="DV41" s="95">
        <f t="shared" si="2"/>
        <v>1</v>
      </c>
      <c r="DW41" s="95">
        <f t="shared" si="2"/>
        <v>1</v>
      </c>
      <c r="DX41" s="95">
        <f t="shared" si="2"/>
        <v>1</v>
      </c>
      <c r="DY41" s="95">
        <f t="shared" si="2"/>
        <v>1</v>
      </c>
      <c r="DZ41" s="95">
        <f t="shared" si="2"/>
        <v>1</v>
      </c>
      <c r="EA41" s="95">
        <f t="shared" ref="EA41:GG41" si="3">IF(EA5="","",COUNT(EA5:EA39))</f>
        <v>1</v>
      </c>
      <c r="EB41" s="95" t="str">
        <f t="shared" si="3"/>
        <v/>
      </c>
      <c r="EC41" s="95" t="str">
        <f t="shared" si="3"/>
        <v/>
      </c>
      <c r="ED41" s="95" t="str">
        <f t="shared" si="3"/>
        <v/>
      </c>
      <c r="EE41" s="95" t="str">
        <f t="shared" si="3"/>
        <v/>
      </c>
      <c r="EF41" s="95" t="str">
        <f t="shared" si="3"/>
        <v/>
      </c>
      <c r="EG41" s="95" t="str">
        <f t="shared" si="3"/>
        <v/>
      </c>
      <c r="EH41" s="95" t="str">
        <f t="shared" si="3"/>
        <v/>
      </c>
      <c r="EI41" s="95" t="str">
        <f t="shared" si="3"/>
        <v/>
      </c>
      <c r="EJ41" s="95" t="str">
        <f t="shared" si="3"/>
        <v/>
      </c>
      <c r="EK41" s="95" t="str">
        <f t="shared" si="3"/>
        <v/>
      </c>
      <c r="EL41" s="95" t="str">
        <f t="shared" si="3"/>
        <v/>
      </c>
      <c r="EM41" s="95" t="str">
        <f t="shared" si="3"/>
        <v/>
      </c>
      <c r="EN41" s="95" t="str">
        <f t="shared" si="3"/>
        <v/>
      </c>
      <c r="EO41" s="95" t="str">
        <f t="shared" si="3"/>
        <v/>
      </c>
      <c r="EP41" s="95" t="str">
        <f t="shared" si="3"/>
        <v/>
      </c>
      <c r="EQ41" s="95" t="str">
        <f t="shared" si="3"/>
        <v/>
      </c>
      <c r="ER41" s="95" t="str">
        <f t="shared" si="3"/>
        <v/>
      </c>
      <c r="ES41" s="95" t="str">
        <f t="shared" si="3"/>
        <v/>
      </c>
      <c r="ET41" s="95" t="str">
        <f t="shared" si="3"/>
        <v/>
      </c>
      <c r="EU41" s="95" t="str">
        <f t="shared" si="3"/>
        <v/>
      </c>
      <c r="EV41" s="95" t="str">
        <f t="shared" si="3"/>
        <v/>
      </c>
      <c r="EW41" s="95" t="str">
        <f t="shared" si="3"/>
        <v/>
      </c>
      <c r="EX41" s="95" t="str">
        <f t="shared" si="3"/>
        <v/>
      </c>
      <c r="EY41" s="95" t="str">
        <f t="shared" si="3"/>
        <v/>
      </c>
      <c r="EZ41" s="95" t="str">
        <f t="shared" si="3"/>
        <v/>
      </c>
      <c r="FA41" s="95" t="str">
        <f t="shared" si="3"/>
        <v/>
      </c>
      <c r="FB41" s="95" t="str">
        <f t="shared" si="3"/>
        <v/>
      </c>
      <c r="FC41" s="95" t="str">
        <f t="shared" si="3"/>
        <v/>
      </c>
      <c r="FD41" s="95" t="str">
        <f t="shared" si="3"/>
        <v/>
      </c>
      <c r="FE41" s="95" t="str">
        <f t="shared" si="3"/>
        <v/>
      </c>
      <c r="FF41" s="95" t="str">
        <f t="shared" si="3"/>
        <v/>
      </c>
      <c r="FG41" s="95" t="str">
        <f t="shared" si="3"/>
        <v/>
      </c>
      <c r="FH41" s="95" t="str">
        <f t="shared" si="3"/>
        <v/>
      </c>
      <c r="FI41" s="95" t="str">
        <f t="shared" si="3"/>
        <v/>
      </c>
      <c r="FJ41" s="95" t="str">
        <f t="shared" si="3"/>
        <v/>
      </c>
      <c r="FK41" s="95" t="str">
        <f t="shared" si="3"/>
        <v/>
      </c>
      <c r="FL41" s="95" t="str">
        <f t="shared" si="3"/>
        <v/>
      </c>
      <c r="FM41" s="95" t="str">
        <f t="shared" si="3"/>
        <v/>
      </c>
      <c r="FN41" s="95" t="str">
        <f t="shared" si="3"/>
        <v/>
      </c>
      <c r="FO41" s="95" t="str">
        <f t="shared" si="3"/>
        <v/>
      </c>
      <c r="FP41" s="95" t="str">
        <f t="shared" si="3"/>
        <v/>
      </c>
      <c r="FQ41" s="95" t="str">
        <f t="shared" si="3"/>
        <v/>
      </c>
      <c r="FR41" s="95" t="str">
        <f t="shared" si="3"/>
        <v/>
      </c>
      <c r="FS41" s="95" t="str">
        <f t="shared" si="3"/>
        <v/>
      </c>
      <c r="FT41" s="95" t="str">
        <f t="shared" si="3"/>
        <v/>
      </c>
      <c r="FU41" s="95" t="str">
        <f t="shared" si="3"/>
        <v/>
      </c>
      <c r="FV41" s="95" t="str">
        <f t="shared" si="3"/>
        <v/>
      </c>
      <c r="FW41" s="95" t="str">
        <f t="shared" si="3"/>
        <v/>
      </c>
      <c r="FX41" s="95" t="str">
        <f t="shared" si="3"/>
        <v/>
      </c>
      <c r="FY41" s="95" t="str">
        <f t="shared" si="3"/>
        <v/>
      </c>
      <c r="FZ41" s="95" t="str">
        <f t="shared" si="3"/>
        <v/>
      </c>
      <c r="GA41" s="95" t="str">
        <f t="shared" si="3"/>
        <v/>
      </c>
      <c r="GB41" s="95" t="str">
        <f t="shared" si="3"/>
        <v/>
      </c>
      <c r="GC41" s="95" t="str">
        <f t="shared" si="3"/>
        <v/>
      </c>
      <c r="GD41" s="95" t="str">
        <f t="shared" si="3"/>
        <v/>
      </c>
      <c r="GE41" s="95" t="str">
        <f t="shared" si="3"/>
        <v/>
      </c>
      <c r="GF41" s="95" t="str">
        <f t="shared" si="3"/>
        <v/>
      </c>
      <c r="GG41" s="95" t="str">
        <f t="shared" si="3"/>
        <v/>
      </c>
    </row>
    <row r="42" spans="1:189" s="95" customFormat="1">
      <c r="A42" s="132"/>
    </row>
    <row r="43" spans="1:189" s="95" customFormat="1">
      <c r="A43" s="132"/>
      <c r="C43" s="133"/>
      <c r="D43" s="134"/>
    </row>
    <row r="44" spans="1:189" s="127" customFormat="1">
      <c r="EF44" s="95"/>
      <c r="EG44" s="95"/>
      <c r="EH44" s="95"/>
      <c r="EI44" s="95"/>
    </row>
    <row r="45" spans="1:189" s="95" customFormat="1">
      <c r="A45" s="132" t="s">
        <v>167</v>
      </c>
      <c r="C45" s="135">
        <f>COUNTA(B2:GG2)</f>
        <v>130</v>
      </c>
      <c r="D45" s="135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</row>
    <row r="46" spans="1:189" s="95" customFormat="1"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</row>
    <row r="47" spans="1:189" s="95" customFormat="1">
      <c r="I47" s="123"/>
      <c r="J47" s="123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</row>
    <row r="48" spans="1:189" s="95" customFormat="1">
      <c r="A48" s="132" t="s">
        <v>33</v>
      </c>
      <c r="C48" s="95">
        <f>SUM(B41:GG41)</f>
        <v>130</v>
      </c>
      <c r="Q48" s="37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</row>
    <row r="49" spans="1:189" s="95" customFormat="1">
      <c r="Q49" s="372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</row>
    <row r="50" spans="1:189" s="95" customFormat="1"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</row>
    <row r="51" spans="1:189" s="95" customFormat="1"/>
    <row r="52" spans="1:189" s="95" customFormat="1">
      <c r="I52" s="123"/>
      <c r="J52" s="123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</row>
    <row r="53" spans="1:189" s="95" customFormat="1">
      <c r="C53" s="136">
        <f>C48-1</f>
        <v>129</v>
      </c>
      <c r="D53" s="136"/>
      <c r="I53" s="123"/>
      <c r="J53" s="123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</row>
    <row r="54" spans="1:189" s="95" customFormat="1">
      <c r="I54" s="123"/>
      <c r="J54" s="123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</row>
    <row r="55" spans="1:189" s="95" customFormat="1">
      <c r="I55" s="123"/>
      <c r="J55" s="123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</row>
    <row r="56" spans="1:189" s="95" customFormat="1">
      <c r="I56" s="123"/>
      <c r="J56" s="123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</row>
    <row r="57" spans="1:189" s="95" customFormat="1">
      <c r="G57" s="137"/>
      <c r="I57" s="123"/>
      <c r="J57" s="123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</row>
    <row r="58" spans="1:189" s="95" customFormat="1">
      <c r="A58" s="132" t="s">
        <v>38</v>
      </c>
      <c r="I58" s="123"/>
      <c r="J58" s="123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</row>
    <row r="59" spans="1:189" s="95" customFormat="1">
      <c r="I59" s="123"/>
      <c r="J59" s="123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</row>
    <row r="60" spans="1:189" s="95" customFormat="1">
      <c r="A60" s="95" t="s">
        <v>39</v>
      </c>
      <c r="B60" s="127">
        <f t="shared" ref="B60:AG60" si="4">IFERROR(AVERAGE(B5:B39),"")</f>
        <v>3.2359930321660475E-3</v>
      </c>
      <c r="C60" s="127">
        <f t="shared" si="4"/>
        <v>7.6601195105882132E-3</v>
      </c>
      <c r="D60" s="127">
        <f t="shared" si="4"/>
        <v>8.0000000000000002E-3</v>
      </c>
      <c r="E60" s="127">
        <f t="shared" si="4"/>
        <v>8.0000000000000002E-3</v>
      </c>
      <c r="F60" s="127">
        <f t="shared" si="4"/>
        <v>8.4666666666666692E-3</v>
      </c>
      <c r="G60" s="127">
        <f t="shared" si="4"/>
        <v>8.7100000000000025E-3</v>
      </c>
      <c r="H60" s="127">
        <f t="shared" si="4"/>
        <v>8.9999999999999993E-3</v>
      </c>
      <c r="I60" s="127">
        <f t="shared" si="4"/>
        <v>9.0000000000000045E-3</v>
      </c>
      <c r="J60" s="127">
        <f t="shared" si="4"/>
        <v>1.1155325630951158E-2</v>
      </c>
      <c r="K60" s="127">
        <f t="shared" si="4"/>
        <v>1.1666666666666669E-2</v>
      </c>
      <c r="L60" s="127">
        <f t="shared" si="4"/>
        <v>1.3299999999999999E-2</v>
      </c>
      <c r="M60" s="127">
        <f t="shared" si="4"/>
        <v>2.1299999999999999E-2</v>
      </c>
      <c r="N60" s="127">
        <f t="shared" si="4"/>
        <v>2.2700000000000008E-2</v>
      </c>
      <c r="O60" s="127">
        <f t="shared" si="4"/>
        <v>2.2700000000000008E-2</v>
      </c>
      <c r="P60" s="127">
        <f t="shared" si="4"/>
        <v>2.3199999999999998E-2</v>
      </c>
      <c r="Q60" s="127">
        <f t="shared" si="4"/>
        <v>2.3333333333333334E-2</v>
      </c>
      <c r="R60" s="127">
        <f t="shared" si="4"/>
        <v>2.410000000000001E-2</v>
      </c>
      <c r="S60" s="127">
        <f t="shared" si="4"/>
        <v>2.410000000000001E-2</v>
      </c>
      <c r="T60" s="127">
        <f t="shared" si="4"/>
        <v>2.4500000000000001E-2</v>
      </c>
      <c r="U60" s="127">
        <f t="shared" si="4"/>
        <v>2.5000000000000012E-2</v>
      </c>
      <c r="V60" s="127">
        <f t="shared" si="4"/>
        <v>2.5000000000000012E-2</v>
      </c>
      <c r="W60" s="127">
        <f t="shared" si="4"/>
        <v>2.5000000000000012E-2</v>
      </c>
      <c r="X60" s="127">
        <f t="shared" si="4"/>
        <v>2.5000000000000012E-2</v>
      </c>
      <c r="Y60" s="127">
        <f t="shared" si="4"/>
        <v>2.7800000000000009E-2</v>
      </c>
      <c r="Z60" s="127">
        <f t="shared" si="4"/>
        <v>2.7800000000000009E-2</v>
      </c>
      <c r="AA60" s="127">
        <f t="shared" si="4"/>
        <v>2.9266666666666673E-2</v>
      </c>
      <c r="AB60" s="127">
        <f t="shared" si="4"/>
        <v>2.9366666666666673E-2</v>
      </c>
      <c r="AC60" s="127">
        <f t="shared" si="4"/>
        <v>2.9366666666666673E-2</v>
      </c>
      <c r="AD60" s="127">
        <f t="shared" si="4"/>
        <v>2.9366666666666673E-2</v>
      </c>
      <c r="AE60" s="127">
        <f t="shared" si="4"/>
        <v>2.9366666666666673E-2</v>
      </c>
      <c r="AF60" s="127">
        <f t="shared" si="4"/>
        <v>3.1400000000000011E-2</v>
      </c>
      <c r="AG60" s="127">
        <f t="shared" si="4"/>
        <v>3.1524908057705477E-2</v>
      </c>
      <c r="AH60" s="127">
        <f t="shared" ref="AH60:BN60" si="5">IFERROR(AVERAGE(AH5:AH39),"")</f>
        <v>3.1566666666666666E-2</v>
      </c>
      <c r="AI60" s="127">
        <f t="shared" si="5"/>
        <v>3.2000000000000001E-2</v>
      </c>
      <c r="AJ60" s="127">
        <f t="shared" si="5"/>
        <v>3.55483870967742E-2</v>
      </c>
      <c r="AK60" s="127">
        <f t="shared" si="5"/>
        <v>3.7999999999999999E-2</v>
      </c>
      <c r="AL60" s="127">
        <f t="shared" si="5"/>
        <v>4.1000000000000002E-2</v>
      </c>
      <c r="AM60" s="127">
        <f t="shared" si="5"/>
        <v>4.1666666666666664E-2</v>
      </c>
      <c r="AN60" s="127">
        <f t="shared" si="5"/>
        <v>4.1999999999999996E-2</v>
      </c>
      <c r="AO60" s="127">
        <f t="shared" si="5"/>
        <v>4.2300000000000011E-2</v>
      </c>
      <c r="AP60" s="127">
        <f t="shared" si="5"/>
        <v>4.2300000000000011E-2</v>
      </c>
      <c r="AQ60" s="127">
        <f t="shared" si="5"/>
        <v>4.3841657779696223E-2</v>
      </c>
      <c r="AR60" s="127">
        <f t="shared" si="5"/>
        <v>4.4413856309782805E-2</v>
      </c>
      <c r="AS60" s="127">
        <f t="shared" si="5"/>
        <v>4.5066666666666678E-2</v>
      </c>
      <c r="AT60" s="127">
        <f t="shared" si="5"/>
        <v>4.5223791369981094E-2</v>
      </c>
      <c r="AU60" s="127">
        <f t="shared" si="5"/>
        <v>4.6314954747983493E-2</v>
      </c>
      <c r="AV60" s="127">
        <f t="shared" si="5"/>
        <v>4.6314954747983493E-2</v>
      </c>
      <c r="AW60" s="127">
        <f t="shared" si="5"/>
        <v>4.7470588235294126E-2</v>
      </c>
      <c r="AX60" s="127">
        <f t="shared" si="5"/>
        <v>4.8000000000000022E-2</v>
      </c>
      <c r="AY60" s="127">
        <f t="shared" si="5"/>
        <v>4.8359830471376652E-2</v>
      </c>
      <c r="AZ60" s="127">
        <f t="shared" si="5"/>
        <v>4.9429792976800398E-2</v>
      </c>
      <c r="BA60" s="127">
        <f t="shared" si="5"/>
        <v>0.05</v>
      </c>
      <c r="BB60" s="127">
        <f t="shared" si="5"/>
        <v>5.000000000000001E-2</v>
      </c>
      <c r="BC60" s="127">
        <f t="shared" si="5"/>
        <v>5.1999999999999998E-2</v>
      </c>
      <c r="BD60" s="127">
        <f t="shared" si="5"/>
        <v>5.2142857142857157E-2</v>
      </c>
      <c r="BE60" s="127">
        <f t="shared" si="5"/>
        <v>5.3933333333333347E-2</v>
      </c>
      <c r="BF60" s="127">
        <f t="shared" si="5"/>
        <v>5.3999999999999999E-2</v>
      </c>
      <c r="BG60" s="127">
        <f t="shared" si="5"/>
        <v>5.5E-2</v>
      </c>
      <c r="BH60" s="127">
        <f t="shared" si="5"/>
        <v>5.6000000000000001E-2</v>
      </c>
      <c r="BI60" s="127">
        <f t="shared" si="5"/>
        <v>5.6800000000000003E-2</v>
      </c>
      <c r="BJ60" s="127">
        <f t="shared" si="5"/>
        <v>5.6800000000000003E-2</v>
      </c>
      <c r="BK60" s="127">
        <f t="shared" si="5"/>
        <v>5.7389765926080916E-2</v>
      </c>
      <c r="BL60" s="127">
        <f t="shared" si="5"/>
        <v>5.7389765926080916E-2</v>
      </c>
      <c r="BM60" s="127">
        <f t="shared" si="5"/>
        <v>5.8666666666666666E-2</v>
      </c>
      <c r="BN60" s="127">
        <f t="shared" si="5"/>
        <v>5.8870967741935482E-2</v>
      </c>
      <c r="BO60" s="127">
        <f t="shared" ref="BO60:DZ60" si="6">IFERROR(AVERAGE(BO5:BO39),"")</f>
        <v>5.9100000000000007E-2</v>
      </c>
      <c r="BP60" s="127">
        <f t="shared" si="6"/>
        <v>6.0855869763289959E-2</v>
      </c>
      <c r="BQ60" s="127">
        <f t="shared" si="6"/>
        <v>6.0999999999999999E-2</v>
      </c>
      <c r="BR60" s="127">
        <f t="shared" si="6"/>
        <v>6.1299999999999993E-2</v>
      </c>
      <c r="BS60" s="127">
        <f t="shared" si="6"/>
        <v>6.5176224871357616E-2</v>
      </c>
      <c r="BT60" s="127">
        <f t="shared" si="6"/>
        <v>6.5176224871357616E-2</v>
      </c>
      <c r="BU60" s="127">
        <f t="shared" si="6"/>
        <v>6.5176224871357616E-2</v>
      </c>
      <c r="BV60" s="127">
        <f t="shared" si="6"/>
        <v>6.5224192332729192E-2</v>
      </c>
      <c r="BW60" s="127">
        <f t="shared" si="6"/>
        <v>6.5473684210526309E-2</v>
      </c>
      <c r="BX60" s="127">
        <f t="shared" si="6"/>
        <v>6.6000000000000003E-2</v>
      </c>
      <c r="BY60" s="127">
        <f t="shared" si="6"/>
        <v>6.9233333333333327E-2</v>
      </c>
      <c r="BZ60" s="127">
        <f t="shared" si="6"/>
        <v>7.0078157316521394E-2</v>
      </c>
      <c r="CA60" s="127">
        <f t="shared" si="6"/>
        <v>7.0999999999999994E-2</v>
      </c>
      <c r="CB60" s="127">
        <f t="shared" si="6"/>
        <v>7.1933333333333335E-2</v>
      </c>
      <c r="CC60" s="127">
        <f t="shared" si="6"/>
        <v>7.4300000000000019E-2</v>
      </c>
      <c r="CD60" s="127">
        <f t="shared" si="6"/>
        <v>7.4366666666666664E-2</v>
      </c>
      <c r="CE60" s="127">
        <f t="shared" si="6"/>
        <v>7.506666666666667E-2</v>
      </c>
      <c r="CF60" s="127">
        <f t="shared" si="6"/>
        <v>7.8533333333333344E-2</v>
      </c>
      <c r="CG60" s="127">
        <f t="shared" si="6"/>
        <v>7.9174518289863619E-2</v>
      </c>
      <c r="CH60" s="127">
        <f t="shared" si="6"/>
        <v>8.0045454545454545E-2</v>
      </c>
      <c r="CI60" s="127">
        <f t="shared" si="6"/>
        <v>8.0045454545454545E-2</v>
      </c>
      <c r="CJ60" s="127">
        <f t="shared" si="6"/>
        <v>8.0266666666666667E-2</v>
      </c>
      <c r="CK60" s="127">
        <f t="shared" si="6"/>
        <v>8.2901143425934784E-2</v>
      </c>
      <c r="CL60" s="127">
        <f t="shared" si="6"/>
        <v>8.2923525221707775E-2</v>
      </c>
      <c r="CM60" s="127">
        <f t="shared" si="6"/>
        <v>8.2923525221707775E-2</v>
      </c>
      <c r="CN60" s="127">
        <f t="shared" si="6"/>
        <v>8.3000000000000004E-2</v>
      </c>
      <c r="CO60" s="127">
        <f t="shared" si="6"/>
        <v>8.328571428571431E-2</v>
      </c>
      <c r="CP60" s="127">
        <f t="shared" si="6"/>
        <v>8.443333333333336E-2</v>
      </c>
      <c r="CQ60" s="127">
        <f t="shared" si="6"/>
        <v>9.0995908666725925E-2</v>
      </c>
      <c r="CR60" s="127">
        <f t="shared" si="6"/>
        <v>9.2100000000000015E-2</v>
      </c>
      <c r="CS60" s="127">
        <f t="shared" si="6"/>
        <v>9.2366666666666666E-2</v>
      </c>
      <c r="CT60" s="127">
        <f t="shared" si="6"/>
        <v>9.3700000000000019E-2</v>
      </c>
      <c r="CU60" s="127">
        <f t="shared" si="6"/>
        <v>9.3700605318000021E-2</v>
      </c>
      <c r="CV60" s="127">
        <f t="shared" si="6"/>
        <v>9.3700605318000021E-2</v>
      </c>
      <c r="CW60" s="127">
        <f t="shared" si="6"/>
        <v>9.4491230902303269E-2</v>
      </c>
      <c r="CX60" s="127">
        <f t="shared" si="6"/>
        <v>9.5333333333333339E-2</v>
      </c>
      <c r="CY60" s="127">
        <f t="shared" si="6"/>
        <v>9.7061529410868777E-2</v>
      </c>
      <c r="CZ60" s="127">
        <f t="shared" si="6"/>
        <v>9.7061529410868777E-2</v>
      </c>
      <c r="DA60" s="127">
        <f t="shared" si="6"/>
        <v>9.7766666666666696E-2</v>
      </c>
      <c r="DB60" s="127">
        <f t="shared" si="6"/>
        <v>9.8233333333333311E-2</v>
      </c>
      <c r="DC60" s="127">
        <f t="shared" si="6"/>
        <v>9.8266666666666683E-2</v>
      </c>
      <c r="DD60" s="127">
        <f t="shared" si="6"/>
        <v>9.9100000000000008E-2</v>
      </c>
      <c r="DE60" s="127">
        <f t="shared" si="6"/>
        <v>0.1</v>
      </c>
      <c r="DF60" s="127">
        <f t="shared" si="6"/>
        <v>0.1025658541662207</v>
      </c>
      <c r="DG60" s="127">
        <f t="shared" si="6"/>
        <v>0.10312671657569235</v>
      </c>
      <c r="DH60" s="127">
        <f t="shared" si="6"/>
        <v>0.10312671657569235</v>
      </c>
      <c r="DI60" s="127">
        <f t="shared" si="6"/>
        <v>0.10864386280863732</v>
      </c>
      <c r="DJ60" s="127">
        <f t="shared" si="6"/>
        <v>0.10866666666666668</v>
      </c>
      <c r="DK60" s="127">
        <f t="shared" si="6"/>
        <v>0.11096959117000001</v>
      </c>
      <c r="DL60" s="127">
        <f t="shared" si="6"/>
        <v>0.11116085312966667</v>
      </c>
      <c r="DM60" s="127">
        <f t="shared" si="6"/>
        <v>0.113</v>
      </c>
      <c r="DN60" s="127">
        <f t="shared" si="6"/>
        <v>0.11387154009666667</v>
      </c>
      <c r="DO60" s="127">
        <f t="shared" si="6"/>
        <v>0.11432504656908832</v>
      </c>
      <c r="DP60" s="127">
        <f t="shared" si="6"/>
        <v>0.11432504656908832</v>
      </c>
      <c r="DQ60" s="127">
        <f t="shared" si="6"/>
        <v>0.11800000000000002</v>
      </c>
      <c r="DR60" s="127">
        <f t="shared" si="6"/>
        <v>0.11896666666666669</v>
      </c>
      <c r="DS60" s="127">
        <f t="shared" si="6"/>
        <v>0.11924514949161609</v>
      </c>
      <c r="DT60" s="127">
        <f t="shared" si="6"/>
        <v>0.11924514949161609</v>
      </c>
      <c r="DU60" s="127">
        <f t="shared" si="6"/>
        <v>0.11924514949161609</v>
      </c>
      <c r="DV60" s="127">
        <f t="shared" si="6"/>
        <v>0.12140945273666666</v>
      </c>
      <c r="DW60" s="127">
        <f t="shared" si="6"/>
        <v>0.1235357720062057</v>
      </c>
      <c r="DX60" s="127">
        <f t="shared" si="6"/>
        <v>0.12490650035692662</v>
      </c>
      <c r="DY60" s="127">
        <f t="shared" si="6"/>
        <v>0.12496423704539082</v>
      </c>
      <c r="DZ60" s="127">
        <f t="shared" si="6"/>
        <v>0.12496423704539082</v>
      </c>
      <c r="EA60" s="127">
        <f t="shared" ref="EA60:GG60" si="7">IFERROR(AVERAGE(EA5:EA39),"")</f>
        <v>0.12535393243236512</v>
      </c>
      <c r="EB60" s="127" t="str">
        <f t="shared" si="7"/>
        <v/>
      </c>
      <c r="EC60" s="127" t="str">
        <f t="shared" si="7"/>
        <v/>
      </c>
      <c r="ED60" s="127" t="str">
        <f t="shared" si="7"/>
        <v/>
      </c>
      <c r="EE60" s="127" t="str">
        <f t="shared" si="7"/>
        <v/>
      </c>
      <c r="EF60" s="127" t="str">
        <f t="shared" si="7"/>
        <v/>
      </c>
      <c r="EG60" s="127" t="str">
        <f t="shared" si="7"/>
        <v/>
      </c>
      <c r="EH60" s="127" t="str">
        <f t="shared" si="7"/>
        <v/>
      </c>
      <c r="EI60" s="127" t="str">
        <f t="shared" si="7"/>
        <v/>
      </c>
      <c r="EJ60" s="127" t="str">
        <f t="shared" si="7"/>
        <v/>
      </c>
      <c r="EK60" s="127" t="str">
        <f t="shared" si="7"/>
        <v/>
      </c>
      <c r="EL60" s="127" t="str">
        <f t="shared" si="7"/>
        <v/>
      </c>
      <c r="EM60" s="127" t="str">
        <f t="shared" si="7"/>
        <v/>
      </c>
      <c r="EN60" s="127" t="str">
        <f t="shared" si="7"/>
        <v/>
      </c>
      <c r="EO60" s="127" t="str">
        <f t="shared" si="7"/>
        <v/>
      </c>
      <c r="EP60" s="127" t="str">
        <f t="shared" si="7"/>
        <v/>
      </c>
      <c r="EQ60" s="127" t="str">
        <f t="shared" si="7"/>
        <v/>
      </c>
      <c r="ER60" s="127" t="str">
        <f t="shared" si="7"/>
        <v/>
      </c>
      <c r="ES60" s="127" t="str">
        <f t="shared" si="7"/>
        <v/>
      </c>
      <c r="ET60" s="127" t="str">
        <f t="shared" si="7"/>
        <v/>
      </c>
      <c r="EU60" s="127" t="str">
        <f t="shared" si="7"/>
        <v/>
      </c>
      <c r="EV60" s="127" t="str">
        <f t="shared" si="7"/>
        <v/>
      </c>
      <c r="EW60" s="127" t="str">
        <f t="shared" si="7"/>
        <v/>
      </c>
      <c r="EX60" s="127" t="str">
        <f t="shared" si="7"/>
        <v/>
      </c>
      <c r="EY60" s="127" t="str">
        <f t="shared" si="7"/>
        <v/>
      </c>
      <c r="EZ60" s="127" t="str">
        <f t="shared" si="7"/>
        <v/>
      </c>
      <c r="FA60" s="127" t="str">
        <f t="shared" si="7"/>
        <v/>
      </c>
      <c r="FB60" s="127" t="str">
        <f t="shared" si="7"/>
        <v/>
      </c>
      <c r="FC60" s="127" t="str">
        <f t="shared" si="7"/>
        <v/>
      </c>
      <c r="FD60" s="127" t="str">
        <f t="shared" si="7"/>
        <v/>
      </c>
      <c r="FE60" s="127" t="str">
        <f t="shared" si="7"/>
        <v/>
      </c>
      <c r="FF60" s="127" t="str">
        <f t="shared" si="7"/>
        <v/>
      </c>
      <c r="FG60" s="127" t="str">
        <f t="shared" si="7"/>
        <v/>
      </c>
      <c r="FH60" s="127" t="str">
        <f t="shared" si="7"/>
        <v/>
      </c>
      <c r="FI60" s="127" t="str">
        <f t="shared" si="7"/>
        <v/>
      </c>
      <c r="FJ60" s="127" t="str">
        <f t="shared" si="7"/>
        <v/>
      </c>
      <c r="FK60" s="127" t="str">
        <f t="shared" si="7"/>
        <v/>
      </c>
      <c r="FL60" s="127" t="str">
        <f t="shared" si="7"/>
        <v/>
      </c>
      <c r="FM60" s="127" t="str">
        <f t="shared" si="7"/>
        <v/>
      </c>
      <c r="FN60" s="127" t="str">
        <f t="shared" si="7"/>
        <v/>
      </c>
      <c r="FO60" s="127" t="str">
        <f t="shared" si="7"/>
        <v/>
      </c>
      <c r="FP60" s="127" t="str">
        <f t="shared" si="7"/>
        <v/>
      </c>
      <c r="FQ60" s="127" t="str">
        <f t="shared" si="7"/>
        <v/>
      </c>
      <c r="FR60" s="127" t="str">
        <f t="shared" si="7"/>
        <v/>
      </c>
      <c r="FS60" s="127" t="str">
        <f t="shared" si="7"/>
        <v/>
      </c>
      <c r="FT60" s="127" t="str">
        <f t="shared" si="7"/>
        <v/>
      </c>
      <c r="FU60" s="127" t="str">
        <f t="shared" si="7"/>
        <v/>
      </c>
      <c r="FV60" s="127" t="str">
        <f t="shared" si="7"/>
        <v/>
      </c>
      <c r="FW60" s="127" t="str">
        <f t="shared" si="7"/>
        <v/>
      </c>
      <c r="FX60" s="127" t="str">
        <f t="shared" si="7"/>
        <v/>
      </c>
      <c r="FY60" s="127" t="str">
        <f t="shared" si="7"/>
        <v/>
      </c>
      <c r="FZ60" s="127" t="str">
        <f t="shared" si="7"/>
        <v/>
      </c>
      <c r="GA60" s="127" t="str">
        <f t="shared" si="7"/>
        <v/>
      </c>
      <c r="GB60" s="127" t="str">
        <f t="shared" si="7"/>
        <v/>
      </c>
      <c r="GC60" s="127" t="str">
        <f t="shared" si="7"/>
        <v/>
      </c>
      <c r="GD60" s="127" t="str">
        <f t="shared" si="7"/>
        <v/>
      </c>
      <c r="GE60" s="127" t="str">
        <f t="shared" si="7"/>
        <v/>
      </c>
      <c r="GF60" s="127" t="str">
        <f t="shared" si="7"/>
        <v/>
      </c>
      <c r="GG60" s="127" t="str">
        <f t="shared" si="7"/>
        <v/>
      </c>
    </row>
    <row r="61" spans="1:189" s="95" customFormat="1">
      <c r="C61" s="123"/>
      <c r="G61" s="137"/>
      <c r="I61" s="123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</row>
    <row r="62" spans="1:189" s="95" customFormat="1"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</row>
    <row r="63" spans="1:189" s="95" customFormat="1"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</row>
    <row r="64" spans="1:189" s="95" customFormat="1"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</row>
    <row r="65" spans="1:84" s="95" customFormat="1"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</row>
    <row r="66" spans="1:84" s="95" customFormat="1">
      <c r="G66" s="132"/>
      <c r="H66" s="192" t="s">
        <v>41</v>
      </c>
      <c r="I66" s="192" t="s">
        <v>42</v>
      </c>
      <c r="J66" s="193"/>
      <c r="K66" s="193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</row>
    <row r="67" spans="1:84" s="95" customFormat="1">
      <c r="C67" s="127">
        <f>AVERAGE(B5:GG5)</f>
        <v>6.3420669081505121E-2</v>
      </c>
      <c r="D67" s="127"/>
      <c r="G67" s="132"/>
      <c r="H67" s="132"/>
      <c r="I67" s="132"/>
      <c r="J67" s="193"/>
      <c r="K67" s="193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</row>
    <row r="68" spans="1:84" s="95" customFormat="1">
      <c r="A68" s="132" t="s">
        <v>40</v>
      </c>
      <c r="G68" s="194" t="s">
        <v>43</v>
      </c>
      <c r="H68" s="195">
        <f>SKEW(B5:GG5)</f>
        <v>0.15142786877739101</v>
      </c>
      <c r="I68" s="195" t="e">
        <f>SKEW(M64:Q66)</f>
        <v>#DIV/0!</v>
      </c>
      <c r="J68" s="193"/>
      <c r="K68" s="193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</row>
    <row r="69" spans="1:84" s="95" customFormat="1">
      <c r="G69" s="194" t="s">
        <v>44</v>
      </c>
      <c r="H69" s="196">
        <f>SQRT(6/H74)</f>
        <v>0.21483446221182986</v>
      </c>
      <c r="I69" s="196" t="e">
        <f>SQRT(6/I74)</f>
        <v>#DIV/0!</v>
      </c>
      <c r="J69" s="193"/>
      <c r="K69" s="193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</row>
    <row r="70" spans="1:84" s="95" customFormat="1">
      <c r="G70" s="194" t="s">
        <v>46</v>
      </c>
      <c r="H70" s="196" t="str">
        <f>IF(H68&gt;2*H69,"non-normal","normal")</f>
        <v>normal</v>
      </c>
      <c r="I70" s="196" t="e">
        <f>IF(I68&gt;2*I69,"non-normal","normal")</f>
        <v>#DIV/0!</v>
      </c>
      <c r="J70" s="193"/>
      <c r="K70" s="193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</row>
    <row r="71" spans="1:84" s="95" customFormat="1">
      <c r="G71" s="194" t="s">
        <v>47</v>
      </c>
      <c r="H71" s="195">
        <f>KURT(B5:GG5)</f>
        <v>-1.0752846952260258</v>
      </c>
      <c r="I71" s="195" t="e">
        <f>KURT(M64:Q66)</f>
        <v>#DIV/0!</v>
      </c>
      <c r="J71" s="193"/>
      <c r="K71" s="193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</row>
    <row r="72" spans="1:84" s="95" customFormat="1">
      <c r="A72" s="132" t="s">
        <v>45</v>
      </c>
      <c r="B72" s="137"/>
      <c r="C72" s="129">
        <f>VAR(B5:GG39)</f>
        <v>1.1842663104639824E-3</v>
      </c>
      <c r="D72" s="129"/>
      <c r="E72" s="137"/>
      <c r="F72" s="137"/>
      <c r="G72" s="194" t="s">
        <v>48</v>
      </c>
      <c r="H72" s="196">
        <f>SQRT(24/H74)</f>
        <v>0.42966892442365973</v>
      </c>
      <c r="I72" s="196" t="e">
        <f>SQRT(24/I74)</f>
        <v>#DIV/0!</v>
      </c>
      <c r="J72" s="193"/>
      <c r="K72" s="193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</row>
    <row r="73" spans="1:84" s="95" customFormat="1">
      <c r="G73" s="194" t="s">
        <v>49</v>
      </c>
      <c r="H73" s="196" t="str">
        <f>IF(H71&gt;2*H72,"non-normal","normal")</f>
        <v>normal</v>
      </c>
      <c r="I73" s="196" t="e">
        <f>IF(I71&gt;2*I72,"non-normal","normal")</f>
        <v>#DIV/0!</v>
      </c>
      <c r="J73" s="193"/>
      <c r="K73" s="193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</row>
    <row r="74" spans="1:84" s="95" customFormat="1">
      <c r="G74" s="194" t="s">
        <v>50</v>
      </c>
      <c r="H74" s="197">
        <f>COUNT(B5:GG5)</f>
        <v>130</v>
      </c>
      <c r="I74" s="197">
        <f>COUNT(M64:Q66)</f>
        <v>0</v>
      </c>
      <c r="J74" s="198" t="s">
        <v>749</v>
      </c>
      <c r="K74" s="199" t="s">
        <v>52</v>
      </c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</row>
    <row r="75" spans="1:84" s="95" customFormat="1"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</row>
    <row r="76" spans="1:84" s="95" customFormat="1"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</row>
    <row r="77" spans="1:84" s="95" customFormat="1"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</row>
    <row r="78" spans="1:84" s="95" customFormat="1">
      <c r="A78" s="95" t="s">
        <v>53</v>
      </c>
      <c r="C78" s="95">
        <v>1</v>
      </c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</row>
    <row r="79" spans="1:84" s="95" customFormat="1"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</row>
    <row r="80" spans="1:84" s="95" customFormat="1"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</row>
    <row r="81" spans="1:84" s="95" customFormat="1">
      <c r="A81" s="95" t="s">
        <v>54</v>
      </c>
      <c r="C81" s="138">
        <f>1/C48+1/C78</f>
        <v>1.0076923076923077</v>
      </c>
      <c r="D81" s="138"/>
      <c r="E81" s="138"/>
      <c r="F81" s="138"/>
      <c r="G81" s="138"/>
      <c r="H81" s="138"/>
      <c r="I81" s="138"/>
      <c r="J81" s="138"/>
      <c r="K81" s="138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</row>
    <row r="82" spans="1:84" s="95" customFormat="1">
      <c r="C82" s="138"/>
      <c r="D82" s="138"/>
      <c r="E82" s="138"/>
      <c r="F82" s="138"/>
      <c r="G82" s="138"/>
      <c r="H82" s="138"/>
      <c r="I82" s="138"/>
      <c r="J82" s="138"/>
      <c r="K82" s="138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</row>
    <row r="83" spans="1:84" s="95" customFormat="1">
      <c r="C83" s="138"/>
      <c r="D83" s="138"/>
      <c r="E83" s="138"/>
      <c r="F83" s="138"/>
      <c r="G83" s="138"/>
      <c r="H83" s="138"/>
      <c r="I83" s="138"/>
      <c r="J83" s="138"/>
      <c r="K83" s="138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</row>
    <row r="84" spans="1:84" s="95" customFormat="1">
      <c r="C84" s="138"/>
      <c r="D84" s="138"/>
      <c r="E84" s="138"/>
      <c r="F84" s="138"/>
      <c r="G84" s="138"/>
      <c r="H84" s="138"/>
      <c r="I84" s="138"/>
      <c r="J84" s="138"/>
      <c r="K84" s="138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</row>
    <row r="85" spans="1:84" s="95" customFormat="1">
      <c r="A85" s="95" t="s">
        <v>55</v>
      </c>
      <c r="C85" s="129">
        <f>C72*C81</f>
        <v>1.1933760513137054E-3</v>
      </c>
      <c r="D85" s="129"/>
      <c r="E85" s="138"/>
      <c r="F85" s="138"/>
      <c r="G85" s="138"/>
      <c r="H85" s="138"/>
      <c r="I85" s="138"/>
      <c r="J85" s="138"/>
      <c r="K85" s="138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</row>
    <row r="86" spans="1:84" s="95" customFormat="1"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</row>
    <row r="87" spans="1:84" s="95" customFormat="1"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</row>
    <row r="88" spans="1:84" s="95" customFormat="1"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</row>
    <row r="89" spans="1:84" s="95" customFormat="1"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</row>
    <row r="90" spans="1:84" s="95" customFormat="1"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</row>
    <row r="91" spans="1:84" s="95" customFormat="1">
      <c r="A91" s="132" t="s">
        <v>56</v>
      </c>
      <c r="C91" s="95">
        <f>SQRT(C85)</f>
        <v>3.4545275383382104E-2</v>
      </c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</row>
    <row r="92" spans="1:84" s="95" customFormat="1"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</row>
    <row r="93" spans="1:84" s="95" customFormat="1"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</row>
    <row r="94" spans="1:84" s="95" customFormat="1">
      <c r="A94" s="132" t="s">
        <v>57</v>
      </c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</row>
    <row r="95" spans="1:84" s="95" customFormat="1"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</row>
    <row r="96" spans="1:84" s="95" customFormat="1"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</row>
    <row r="97" spans="1:84" s="95" customFormat="1" ht="51">
      <c r="A97" s="95" t="s">
        <v>58</v>
      </c>
      <c r="B97" s="139" t="s">
        <v>59</v>
      </c>
      <c r="C97" s="140">
        <f>TINV(2*0.01,C53)</f>
        <v>2.3556022754543573</v>
      </c>
      <c r="D97" s="141"/>
      <c r="K97" s="135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</row>
    <row r="98" spans="1:84" s="95" customFormat="1"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</row>
    <row r="99" spans="1:84" s="95" customFormat="1"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</row>
    <row r="100" spans="1:84" s="95" customFormat="1">
      <c r="A100" s="95" t="s">
        <v>61</v>
      </c>
      <c r="C100" s="129">
        <f>C67+C97*C91</f>
        <v>0.14479559838079742</v>
      </c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</row>
    <row r="101" spans="1:84" s="95" customFormat="1"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</row>
    <row r="102" spans="1:84" s="95" customFormat="1"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</row>
    <row r="103" spans="1:84" s="95" customFormat="1"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</row>
    <row r="104" spans="1:84" s="95" customFormat="1">
      <c r="B104" s="142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</row>
    <row r="105" spans="1:84" s="95" customFormat="1"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</row>
    <row r="106" spans="1:84" s="95" customFormat="1"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</row>
    <row r="107" spans="1:84" s="95" customFormat="1">
      <c r="B107" s="143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</row>
    <row r="108" spans="1:84" s="95" customFormat="1"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</row>
    <row r="109" spans="1:84" s="95" customFormat="1"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</row>
    <row r="110" spans="1:84">
      <c r="A110" s="95"/>
      <c r="B110" s="95"/>
      <c r="C110" s="95"/>
      <c r="D110" s="95"/>
      <c r="E110" s="95"/>
      <c r="F110" s="95"/>
      <c r="G110" s="95"/>
      <c r="H110" s="95"/>
      <c r="I110" s="95"/>
      <c r="J110" s="95"/>
    </row>
    <row r="111" spans="1:84">
      <c r="A111" s="95"/>
      <c r="B111" s="143"/>
      <c r="C111" s="95"/>
      <c r="D111" s="95"/>
      <c r="E111" s="95"/>
      <c r="F111" s="95"/>
      <c r="G111" s="95"/>
      <c r="H111" s="95"/>
      <c r="I111" s="95"/>
      <c r="J111" s="95"/>
    </row>
    <row r="112" spans="1:84">
      <c r="A112" s="95"/>
      <c r="B112" s="95"/>
      <c r="C112" s="95"/>
      <c r="D112" s="95"/>
      <c r="E112" s="95"/>
      <c r="F112" s="95"/>
      <c r="G112" s="95"/>
      <c r="H112" s="95"/>
      <c r="I112" s="95"/>
      <c r="J112" s="95"/>
    </row>
    <row r="113" spans="1:10">
      <c r="A113" s="95"/>
      <c r="B113" s="95"/>
      <c r="C113" s="95"/>
      <c r="D113" s="95"/>
      <c r="E113" s="95"/>
      <c r="F113" s="95"/>
      <c r="G113" s="95"/>
      <c r="H113" s="95"/>
      <c r="I113" s="95"/>
      <c r="J113" s="95"/>
    </row>
    <row r="114" spans="1:10">
      <c r="A114" s="95"/>
      <c r="B114" s="95"/>
      <c r="C114" s="95"/>
      <c r="D114" s="95"/>
      <c r="E114" s="95"/>
      <c r="F114" s="95"/>
      <c r="G114" s="95"/>
      <c r="H114" s="95"/>
      <c r="I114" s="95"/>
      <c r="J114" s="95"/>
    </row>
    <row r="115" spans="1:10">
      <c r="A115" s="95"/>
      <c r="B115" s="95"/>
      <c r="C115" s="95"/>
      <c r="D115" s="95"/>
      <c r="E115" s="95"/>
      <c r="F115" s="95"/>
      <c r="G115" s="95"/>
      <c r="H115" s="95"/>
      <c r="I115" s="95"/>
      <c r="J115" s="95"/>
    </row>
    <row r="116" spans="1:10">
      <c r="A116" s="95"/>
      <c r="B116" s="95"/>
      <c r="C116" s="95"/>
      <c r="D116" s="95"/>
      <c r="E116" s="95"/>
      <c r="F116" s="95"/>
      <c r="G116" s="95"/>
      <c r="H116" s="95"/>
      <c r="I116" s="95"/>
      <c r="J116" s="95"/>
    </row>
    <row r="117" spans="1:10">
      <c r="A117" s="95"/>
      <c r="B117" s="95"/>
      <c r="C117" s="95"/>
      <c r="D117" s="95"/>
      <c r="E117" s="95"/>
      <c r="F117" s="95"/>
      <c r="G117" s="95"/>
      <c r="H117" s="95"/>
      <c r="I117" s="95"/>
      <c r="J117" s="95"/>
    </row>
    <row r="118" spans="1:10">
      <c r="A118" s="95"/>
      <c r="B118" s="95"/>
      <c r="C118" s="95"/>
      <c r="D118" s="95"/>
      <c r="E118" s="95"/>
      <c r="F118" s="95"/>
      <c r="G118" s="95"/>
      <c r="H118" s="95"/>
      <c r="I118" s="95"/>
      <c r="J118" s="95"/>
    </row>
    <row r="119" spans="1:10">
      <c r="A119" s="95"/>
      <c r="B119" s="95"/>
      <c r="C119" s="95"/>
      <c r="D119" s="132"/>
      <c r="E119" s="95"/>
      <c r="F119" s="95"/>
      <c r="G119" s="95"/>
      <c r="H119" s="95"/>
      <c r="I119" s="95"/>
      <c r="J119" s="95"/>
    </row>
    <row r="120" spans="1:10">
      <c r="A120" s="95"/>
      <c r="B120" s="95"/>
      <c r="C120" s="95"/>
      <c r="D120" s="95"/>
      <c r="E120" s="95"/>
      <c r="F120" s="95"/>
      <c r="G120" s="95"/>
      <c r="H120" s="95"/>
      <c r="I120" s="95"/>
      <c r="J120" s="95"/>
    </row>
    <row r="121" spans="1:10">
      <c r="A121" s="95"/>
      <c r="B121" s="95"/>
      <c r="C121" s="95"/>
      <c r="D121" s="95"/>
      <c r="E121" s="95"/>
      <c r="F121" s="95"/>
      <c r="G121" s="95"/>
      <c r="H121" s="95"/>
      <c r="I121" s="95"/>
      <c r="J121" s="95"/>
    </row>
    <row r="122" spans="1:10">
      <c r="A122" s="95"/>
      <c r="B122" s="95"/>
      <c r="C122" s="95"/>
      <c r="D122" s="95"/>
      <c r="E122" s="95"/>
      <c r="F122" s="95"/>
      <c r="G122" s="95"/>
      <c r="H122" s="95"/>
      <c r="I122" s="95"/>
      <c r="J122" s="95"/>
    </row>
    <row r="123" spans="1:10">
      <c r="A123" s="95"/>
      <c r="B123" s="95"/>
      <c r="C123" s="95"/>
      <c r="D123" s="95"/>
      <c r="E123" s="95"/>
      <c r="F123" s="95"/>
      <c r="G123" s="95"/>
      <c r="H123" s="95"/>
      <c r="I123" s="95"/>
      <c r="J123" s="95"/>
    </row>
    <row r="124" spans="1:10">
      <c r="A124" s="95"/>
      <c r="B124" s="95"/>
      <c r="C124" s="95"/>
      <c r="D124" s="95"/>
      <c r="E124" s="95"/>
      <c r="F124" s="95"/>
      <c r="G124" s="95"/>
      <c r="H124" s="95"/>
      <c r="I124" s="95"/>
      <c r="J124" s="95"/>
    </row>
    <row r="125" spans="1:10">
      <c r="A125" s="95"/>
      <c r="B125" s="95"/>
      <c r="C125" s="95"/>
      <c r="D125" s="95"/>
      <c r="E125" s="95"/>
      <c r="F125" s="95"/>
      <c r="G125" s="95"/>
      <c r="H125" s="95"/>
      <c r="I125" s="95"/>
      <c r="J125" s="95"/>
    </row>
    <row r="126" spans="1:10">
      <c r="A126" s="95"/>
      <c r="B126" s="95"/>
      <c r="C126" s="95"/>
      <c r="D126" s="95"/>
      <c r="E126" s="95"/>
      <c r="F126" s="95"/>
      <c r="G126" s="95"/>
      <c r="H126" s="95"/>
      <c r="I126" s="95"/>
      <c r="J126" s="95"/>
    </row>
    <row r="127" spans="1:10">
      <c r="A127" s="95"/>
      <c r="B127" s="95"/>
      <c r="C127" s="95"/>
      <c r="D127" s="95"/>
      <c r="E127" s="95"/>
      <c r="F127" s="95"/>
      <c r="G127" s="95"/>
      <c r="H127" s="95"/>
      <c r="I127" s="95"/>
      <c r="J127" s="95"/>
    </row>
    <row r="128" spans="1:10">
      <c r="A128" s="95"/>
      <c r="B128" s="95"/>
      <c r="C128" s="95"/>
      <c r="D128" s="95"/>
      <c r="E128" s="95"/>
      <c r="F128" s="95"/>
      <c r="G128" s="95"/>
      <c r="H128" s="95"/>
      <c r="I128" s="95"/>
      <c r="J128" s="95"/>
    </row>
    <row r="129" spans="1:10">
      <c r="A129" s="95"/>
      <c r="B129" s="95"/>
      <c r="C129" s="95"/>
      <c r="D129" s="95"/>
      <c r="E129" s="95"/>
      <c r="F129" s="95"/>
      <c r="G129" s="95"/>
      <c r="H129" s="95"/>
      <c r="I129" s="95"/>
      <c r="J129" s="95"/>
    </row>
    <row r="130" spans="1:10">
      <c r="A130" s="95"/>
      <c r="B130" s="95"/>
      <c r="C130" s="95"/>
      <c r="D130" s="95"/>
      <c r="E130" s="95"/>
      <c r="F130" s="95"/>
      <c r="G130" s="95"/>
      <c r="H130" s="95"/>
      <c r="I130" s="95"/>
      <c r="J130" s="95"/>
    </row>
    <row r="131" spans="1:10">
      <c r="A131" s="95"/>
      <c r="B131" s="95"/>
      <c r="C131" s="95"/>
      <c r="D131" s="95"/>
      <c r="E131" s="95"/>
      <c r="F131" s="95"/>
      <c r="G131" s="95"/>
      <c r="H131" s="95"/>
      <c r="I131" s="95"/>
      <c r="J131" s="95"/>
    </row>
    <row r="132" spans="1:10">
      <c r="A132" s="95"/>
      <c r="B132" s="95"/>
      <c r="C132" s="95"/>
      <c r="D132" s="95"/>
      <c r="E132" s="95"/>
      <c r="F132" s="95"/>
      <c r="G132" s="95"/>
      <c r="H132" s="95"/>
      <c r="I132" s="95"/>
      <c r="J132" s="95"/>
    </row>
    <row r="133" spans="1:10">
      <c r="A133" s="95"/>
      <c r="B133" s="95"/>
      <c r="C133" s="95"/>
      <c r="D133" s="95"/>
      <c r="E133" s="95"/>
      <c r="F133" s="95"/>
      <c r="G133" s="95"/>
      <c r="H133" s="95"/>
      <c r="I133" s="95"/>
      <c r="J133" s="95"/>
    </row>
    <row r="134" spans="1:10">
      <c r="A134" s="95"/>
      <c r="B134" s="95"/>
      <c r="C134" s="95"/>
      <c r="D134" s="95"/>
      <c r="E134" s="95"/>
      <c r="F134" s="95"/>
      <c r="G134" s="95"/>
      <c r="H134" s="95"/>
      <c r="I134" s="95"/>
      <c r="J134" s="95"/>
    </row>
    <row r="135" spans="1:10">
      <c r="A135" s="95"/>
      <c r="B135" s="95"/>
      <c r="C135" s="95"/>
      <c r="D135" s="95"/>
      <c r="E135" s="95"/>
      <c r="F135" s="95"/>
      <c r="G135" s="95"/>
      <c r="H135" s="95"/>
      <c r="I135" s="95"/>
      <c r="J135" s="95"/>
    </row>
    <row r="136" spans="1:10">
      <c r="A136" s="95"/>
      <c r="B136" s="95"/>
      <c r="C136" s="95"/>
      <c r="D136" s="95"/>
      <c r="E136" s="95"/>
      <c r="F136" s="95"/>
      <c r="G136" s="95"/>
      <c r="H136" s="95"/>
      <c r="I136" s="95"/>
      <c r="J136" s="95"/>
    </row>
    <row r="137" spans="1:10">
      <c r="A137" s="95"/>
      <c r="B137" s="95"/>
      <c r="C137" s="95"/>
      <c r="D137" s="95"/>
      <c r="E137" s="95"/>
      <c r="F137" s="95"/>
      <c r="G137" s="95"/>
      <c r="H137" s="95"/>
      <c r="I137" s="95"/>
      <c r="J137" s="95"/>
    </row>
    <row r="138" spans="1:10">
      <c r="A138" s="95"/>
      <c r="B138" s="95"/>
      <c r="C138" s="95"/>
      <c r="D138" s="95"/>
      <c r="E138" s="95"/>
      <c r="F138" s="95"/>
      <c r="G138" s="95"/>
      <c r="H138" s="95"/>
      <c r="I138" s="95"/>
      <c r="J138" s="95"/>
    </row>
    <row r="139" spans="1:10">
      <c r="A139" s="95"/>
      <c r="B139" s="95"/>
      <c r="C139" s="95"/>
      <c r="D139" s="95"/>
      <c r="E139" s="95"/>
      <c r="F139" s="95"/>
      <c r="G139" s="95"/>
      <c r="H139" s="95"/>
      <c r="I139" s="95"/>
      <c r="J139" s="95"/>
    </row>
    <row r="140" spans="1:10">
      <c r="A140" s="95"/>
      <c r="B140" s="95"/>
      <c r="C140" s="95"/>
      <c r="D140" s="95"/>
      <c r="E140" s="95"/>
      <c r="F140" s="95"/>
      <c r="G140" s="95"/>
      <c r="H140" s="95"/>
      <c r="I140" s="95"/>
      <c r="J140" s="95"/>
    </row>
    <row r="141" spans="1:10">
      <c r="A141" s="95"/>
      <c r="B141" s="95"/>
      <c r="C141" s="95"/>
      <c r="D141" s="95"/>
      <c r="E141" s="95"/>
      <c r="F141" s="95"/>
      <c r="G141" s="95"/>
      <c r="H141" s="95"/>
      <c r="I141" s="95"/>
      <c r="J141" s="95"/>
    </row>
    <row r="142" spans="1:10">
      <c r="A142" s="95"/>
      <c r="B142" s="95"/>
      <c r="C142" s="95"/>
      <c r="D142" s="95"/>
      <c r="E142" s="95"/>
      <c r="F142" s="95"/>
      <c r="G142" s="95"/>
      <c r="H142" s="95"/>
      <c r="I142" s="95"/>
      <c r="J142" s="95"/>
    </row>
    <row r="143" spans="1:10">
      <c r="A143" s="95"/>
      <c r="B143" s="95"/>
      <c r="C143" s="95"/>
      <c r="D143" s="95"/>
      <c r="E143" s="95"/>
      <c r="F143" s="95"/>
      <c r="G143" s="95"/>
      <c r="H143" s="95"/>
      <c r="I143" s="95"/>
      <c r="J143" s="95"/>
    </row>
    <row r="144" spans="1:10">
      <c r="A144" s="95"/>
      <c r="B144" s="95"/>
      <c r="C144" s="95"/>
      <c r="D144" s="95"/>
      <c r="E144" s="95"/>
      <c r="F144" s="95"/>
      <c r="G144" s="95"/>
      <c r="H144" s="95"/>
      <c r="I144" s="95"/>
      <c r="J144" s="95"/>
    </row>
    <row r="145" spans="1:10">
      <c r="A145" s="95"/>
      <c r="B145" s="95"/>
      <c r="C145" s="95"/>
      <c r="D145" s="95"/>
      <c r="E145" s="95"/>
      <c r="F145" s="95"/>
      <c r="G145" s="95"/>
      <c r="H145" s="95"/>
      <c r="I145" s="95"/>
      <c r="J145" s="95"/>
    </row>
    <row r="146" spans="1:10">
      <c r="A146" s="95"/>
      <c r="B146" s="95"/>
      <c r="C146" s="95"/>
      <c r="D146" s="95"/>
      <c r="E146" s="95"/>
      <c r="F146" s="95"/>
      <c r="G146" s="95"/>
      <c r="H146" s="95"/>
      <c r="I146" s="95"/>
      <c r="J146" s="95"/>
    </row>
    <row r="147" spans="1:10">
      <c r="A147" s="95"/>
      <c r="B147" s="95"/>
      <c r="C147" s="95"/>
      <c r="D147" s="95"/>
      <c r="E147" s="95"/>
      <c r="F147" s="95"/>
      <c r="G147" s="95"/>
      <c r="H147" s="95"/>
      <c r="I147" s="95"/>
      <c r="J147" s="95"/>
    </row>
    <row r="148" spans="1:10">
      <c r="A148" s="95"/>
      <c r="B148" s="95"/>
      <c r="C148" s="95"/>
      <c r="D148" s="95"/>
      <c r="E148" s="95"/>
      <c r="F148" s="95"/>
      <c r="G148" s="95"/>
      <c r="H148" s="95"/>
      <c r="I148" s="95"/>
      <c r="J148" s="95"/>
    </row>
    <row r="149" spans="1:10">
      <c r="A149" s="95"/>
      <c r="B149" s="95"/>
      <c r="C149" s="95"/>
      <c r="D149" s="95"/>
      <c r="E149" s="95"/>
      <c r="F149" s="95"/>
      <c r="G149" s="95"/>
      <c r="H149" s="95"/>
      <c r="I149" s="95"/>
      <c r="J149" s="95"/>
    </row>
    <row r="150" spans="1:10">
      <c r="A150" s="95"/>
      <c r="B150" s="95"/>
      <c r="C150" s="95"/>
      <c r="D150" s="95"/>
      <c r="E150" s="95"/>
      <c r="F150" s="95"/>
      <c r="G150" s="95"/>
      <c r="H150" s="95"/>
      <c r="I150" s="95"/>
      <c r="J150" s="95"/>
    </row>
    <row r="151" spans="1:10">
      <c r="A151" s="95"/>
      <c r="B151" s="95"/>
      <c r="C151" s="95"/>
      <c r="D151" s="95"/>
      <c r="E151" s="95"/>
      <c r="F151" s="95"/>
      <c r="G151" s="95"/>
      <c r="H151" s="95"/>
      <c r="I151" s="95"/>
      <c r="J151" s="95"/>
    </row>
    <row r="152" spans="1:10">
      <c r="A152" s="95"/>
      <c r="B152" s="95"/>
      <c r="C152" s="95"/>
      <c r="D152" s="95"/>
      <c r="E152" s="95"/>
      <c r="F152" s="95"/>
      <c r="G152" s="95"/>
      <c r="H152" s="95"/>
      <c r="I152" s="95"/>
      <c r="J152" s="95"/>
    </row>
    <row r="153" spans="1:10">
      <c r="A153" s="95"/>
      <c r="B153" s="95"/>
      <c r="C153" s="95"/>
      <c r="D153" s="95"/>
      <c r="E153" s="95"/>
      <c r="F153" s="95"/>
      <c r="G153" s="95"/>
      <c r="H153" s="95"/>
      <c r="I153" s="95"/>
      <c r="J153" s="95"/>
    </row>
    <row r="154" spans="1:10">
      <c r="A154" s="95"/>
      <c r="B154" s="95"/>
      <c r="C154" s="95"/>
      <c r="D154" s="95"/>
      <c r="E154" s="95"/>
      <c r="F154" s="95"/>
      <c r="G154" s="95"/>
      <c r="H154" s="95"/>
      <c r="I154" s="95"/>
      <c r="J154" s="95"/>
    </row>
    <row r="155" spans="1:10">
      <c r="A155" s="95"/>
      <c r="B155" s="95"/>
      <c r="C155" s="95"/>
      <c r="D155" s="95"/>
      <c r="E155" s="95"/>
      <c r="F155" s="95"/>
      <c r="G155" s="95"/>
      <c r="H155" s="95"/>
      <c r="I155" s="95"/>
      <c r="J155" s="95"/>
    </row>
    <row r="156" spans="1:10">
      <c r="A156" s="95"/>
      <c r="B156" s="95"/>
      <c r="C156" s="95"/>
      <c r="D156" s="95"/>
      <c r="E156" s="95"/>
      <c r="F156" s="95"/>
      <c r="G156" s="95"/>
      <c r="H156" s="95"/>
      <c r="I156" s="95"/>
      <c r="J156" s="95"/>
    </row>
    <row r="157" spans="1:10">
      <c r="A157" s="95"/>
      <c r="B157" s="95"/>
      <c r="C157" s="95"/>
      <c r="D157" s="95"/>
      <c r="E157" s="95"/>
      <c r="F157" s="95"/>
      <c r="G157" s="95"/>
      <c r="H157" s="95"/>
      <c r="I157" s="95"/>
      <c r="J157" s="95"/>
    </row>
    <row r="158" spans="1:10">
      <c r="A158" s="95"/>
      <c r="B158" s="95"/>
      <c r="C158" s="95"/>
      <c r="D158" s="95"/>
      <c r="E158" s="95"/>
      <c r="F158" s="95"/>
      <c r="G158" s="95"/>
      <c r="H158" s="95"/>
      <c r="I158" s="95"/>
      <c r="J158" s="95"/>
    </row>
    <row r="159" spans="1:10">
      <c r="A159" s="95"/>
      <c r="B159" s="95"/>
      <c r="C159" s="95"/>
      <c r="D159" s="95"/>
      <c r="E159" s="95"/>
      <c r="F159" s="95"/>
      <c r="G159" s="95"/>
      <c r="H159" s="95"/>
      <c r="I159" s="95"/>
      <c r="J159" s="95"/>
    </row>
    <row r="160" spans="1:10">
      <c r="A160" s="95"/>
      <c r="B160" s="95"/>
      <c r="C160" s="95"/>
      <c r="D160" s="95"/>
      <c r="E160" s="95"/>
      <c r="F160" s="95"/>
      <c r="G160" s="95"/>
      <c r="H160" s="95"/>
      <c r="I160" s="95"/>
      <c r="J160" s="95"/>
    </row>
    <row r="161" spans="1:10">
      <c r="A161" s="95"/>
      <c r="B161" s="95"/>
      <c r="C161" s="95"/>
      <c r="D161" s="95"/>
      <c r="E161" s="95"/>
      <c r="F161" s="95"/>
      <c r="G161" s="95"/>
      <c r="H161" s="95"/>
      <c r="I161" s="95"/>
      <c r="J161" s="95"/>
    </row>
    <row r="162" spans="1:10">
      <c r="A162" s="95"/>
      <c r="B162" s="95"/>
      <c r="C162" s="95"/>
      <c r="D162" s="95"/>
      <c r="E162" s="95"/>
      <c r="F162" s="95"/>
      <c r="G162" s="95"/>
      <c r="H162" s="95"/>
      <c r="I162" s="95"/>
      <c r="J162" s="95"/>
    </row>
    <row r="163" spans="1:10">
      <c r="A163" s="95"/>
      <c r="B163" s="95"/>
      <c r="C163" s="95"/>
      <c r="D163" s="95"/>
      <c r="E163" s="95"/>
      <c r="F163" s="95"/>
      <c r="G163" s="95"/>
      <c r="H163" s="95"/>
      <c r="I163" s="95"/>
      <c r="J163" s="95"/>
    </row>
    <row r="164" spans="1:10">
      <c r="A164" s="95"/>
      <c r="B164" s="95"/>
      <c r="C164" s="95"/>
      <c r="D164" s="95"/>
      <c r="E164" s="95"/>
      <c r="F164" s="95"/>
      <c r="G164" s="95"/>
      <c r="H164" s="95"/>
      <c r="I164" s="95"/>
      <c r="J164" s="95"/>
    </row>
    <row r="165" spans="1:10">
      <c r="A165" s="95"/>
      <c r="B165" s="95"/>
      <c r="C165" s="95"/>
      <c r="D165" s="95"/>
      <c r="E165" s="95"/>
      <c r="F165" s="95"/>
      <c r="G165" s="95"/>
      <c r="H165" s="95"/>
      <c r="I165" s="95"/>
      <c r="J165" s="95"/>
    </row>
    <row r="166" spans="1:10">
      <c r="A166" s="95"/>
      <c r="B166" s="95"/>
      <c r="C166" s="95"/>
      <c r="D166" s="95"/>
      <c r="E166" s="95"/>
      <c r="F166" s="95"/>
      <c r="G166" s="95"/>
      <c r="H166" s="95"/>
      <c r="I166" s="95"/>
      <c r="J166" s="95"/>
    </row>
    <row r="167" spans="1:10">
      <c r="A167" s="95"/>
      <c r="B167" s="95"/>
      <c r="C167" s="95"/>
      <c r="D167" s="95"/>
      <c r="E167" s="95"/>
      <c r="F167" s="95"/>
      <c r="G167" s="95"/>
      <c r="H167" s="95"/>
      <c r="I167" s="95"/>
      <c r="J167" s="95"/>
    </row>
    <row r="168" spans="1:10">
      <c r="A168" s="95"/>
      <c r="B168" s="95"/>
      <c r="C168" s="95"/>
      <c r="D168" s="95"/>
      <c r="E168" s="95"/>
      <c r="F168" s="95"/>
      <c r="G168" s="95"/>
      <c r="H168" s="95"/>
      <c r="I168" s="95"/>
      <c r="J168" s="95"/>
    </row>
    <row r="169" spans="1:10">
      <c r="A169" s="95"/>
      <c r="B169" s="95"/>
      <c r="C169" s="95"/>
      <c r="D169" s="95"/>
      <c r="E169" s="95"/>
      <c r="F169" s="95"/>
      <c r="G169" s="95"/>
      <c r="H169" s="95"/>
      <c r="I169" s="95"/>
      <c r="J169" s="95"/>
    </row>
    <row r="170" spans="1:10">
      <c r="A170" s="95"/>
      <c r="B170" s="95"/>
      <c r="C170" s="95"/>
      <c r="D170" s="95"/>
      <c r="E170" s="95"/>
      <c r="F170" s="95"/>
      <c r="G170" s="95"/>
      <c r="H170" s="95"/>
      <c r="I170" s="95"/>
      <c r="J170" s="95"/>
    </row>
    <row r="171" spans="1:10">
      <c r="A171" s="95"/>
      <c r="B171" s="95"/>
      <c r="C171" s="95"/>
      <c r="D171" s="95"/>
      <c r="E171" s="95"/>
      <c r="F171" s="95"/>
      <c r="G171" s="95"/>
      <c r="H171" s="95"/>
      <c r="I171" s="95"/>
      <c r="J171" s="95"/>
    </row>
    <row r="172" spans="1:10">
      <c r="A172" s="95"/>
      <c r="B172" s="95"/>
      <c r="C172" s="95"/>
      <c r="D172" s="95"/>
      <c r="E172" s="95"/>
      <c r="F172" s="95"/>
      <c r="G172" s="95"/>
      <c r="H172" s="95"/>
      <c r="I172" s="95"/>
      <c r="J172" s="95"/>
    </row>
    <row r="173" spans="1:10">
      <c r="A173" s="95"/>
      <c r="B173" s="95"/>
      <c r="C173" s="95"/>
      <c r="D173" s="95"/>
      <c r="E173" s="95"/>
      <c r="F173" s="95"/>
      <c r="G173" s="95"/>
      <c r="H173" s="95"/>
      <c r="I173" s="95"/>
      <c r="J173" s="95"/>
    </row>
    <row r="174" spans="1:10">
      <c r="A174" s="95"/>
      <c r="B174" s="95"/>
      <c r="C174" s="95"/>
      <c r="D174" s="95"/>
      <c r="E174" s="95"/>
      <c r="F174" s="95"/>
      <c r="G174" s="95"/>
      <c r="H174" s="95"/>
      <c r="I174" s="95"/>
      <c r="J174" s="95"/>
    </row>
    <row r="175" spans="1:10">
      <c r="A175" s="95"/>
      <c r="B175" s="95"/>
      <c r="C175" s="95"/>
      <c r="D175" s="95"/>
      <c r="E175" s="95"/>
      <c r="F175" s="95"/>
      <c r="G175" s="95"/>
      <c r="H175" s="95"/>
      <c r="I175" s="95"/>
      <c r="J175" s="95"/>
    </row>
    <row r="176" spans="1:10">
      <c r="A176" s="95"/>
      <c r="B176" s="95"/>
      <c r="C176" s="95"/>
      <c r="D176" s="95"/>
      <c r="E176" s="95"/>
      <c r="F176" s="95"/>
      <c r="G176" s="95"/>
      <c r="H176" s="95"/>
      <c r="I176" s="95"/>
      <c r="J176" s="95"/>
    </row>
    <row r="177" spans="1:10">
      <c r="A177" s="95"/>
      <c r="B177" s="95"/>
      <c r="C177" s="95"/>
      <c r="D177" s="95"/>
      <c r="E177" s="95"/>
      <c r="F177" s="95"/>
      <c r="G177" s="95"/>
      <c r="H177" s="95"/>
      <c r="I177" s="95"/>
      <c r="J177" s="95"/>
    </row>
    <row r="178" spans="1:10">
      <c r="A178" s="95"/>
      <c r="B178" s="95"/>
      <c r="C178" s="95"/>
      <c r="D178" s="95"/>
      <c r="E178" s="95"/>
      <c r="F178" s="95"/>
      <c r="G178" s="95"/>
      <c r="H178" s="95"/>
      <c r="I178" s="95"/>
      <c r="J178" s="95"/>
    </row>
    <row r="179" spans="1:10">
      <c r="A179" s="95"/>
      <c r="B179" s="95"/>
      <c r="C179" s="95"/>
      <c r="D179" s="95"/>
      <c r="E179" s="95"/>
      <c r="F179" s="95"/>
      <c r="G179" s="95"/>
      <c r="H179" s="95"/>
      <c r="I179" s="95"/>
      <c r="J179" s="95"/>
    </row>
    <row r="180" spans="1:10">
      <c r="A180" s="95"/>
      <c r="B180" s="95"/>
      <c r="C180" s="95"/>
      <c r="D180" s="95"/>
      <c r="E180" s="95"/>
      <c r="F180" s="95"/>
      <c r="G180" s="95"/>
      <c r="H180" s="95"/>
      <c r="I180" s="95"/>
      <c r="J180" s="95"/>
    </row>
    <row r="181" spans="1:10">
      <c r="A181" s="95"/>
      <c r="B181" s="95"/>
      <c r="C181" s="95"/>
      <c r="D181" s="95"/>
      <c r="E181" s="95"/>
      <c r="F181" s="95"/>
      <c r="G181" s="95"/>
      <c r="H181" s="95"/>
      <c r="I181" s="95"/>
      <c r="J181" s="95"/>
    </row>
    <row r="182" spans="1:10">
      <c r="A182" s="95"/>
      <c r="B182" s="95"/>
      <c r="C182" s="95"/>
      <c r="D182" s="95"/>
      <c r="E182" s="95"/>
      <c r="F182" s="95"/>
      <c r="G182" s="95"/>
      <c r="H182" s="95"/>
      <c r="I182" s="95"/>
      <c r="J182" s="95"/>
    </row>
    <row r="183" spans="1:10">
      <c r="A183" s="95"/>
      <c r="B183" s="95"/>
      <c r="C183" s="95"/>
      <c r="D183" s="95"/>
      <c r="E183" s="95"/>
      <c r="F183" s="95"/>
      <c r="G183" s="95"/>
      <c r="H183" s="95"/>
      <c r="I183" s="95"/>
      <c r="J183" s="95"/>
    </row>
    <row r="184" spans="1:10">
      <c r="A184" s="95"/>
      <c r="B184" s="95"/>
      <c r="C184" s="95"/>
      <c r="D184" s="95"/>
      <c r="E184" s="95"/>
      <c r="F184" s="95"/>
      <c r="G184" s="95"/>
      <c r="H184" s="95"/>
      <c r="I184" s="95"/>
      <c r="J184" s="95"/>
    </row>
    <row r="185" spans="1:10">
      <c r="A185" s="95"/>
      <c r="B185" s="95"/>
      <c r="C185" s="95"/>
      <c r="D185" s="95"/>
      <c r="E185" s="95"/>
      <c r="F185" s="95"/>
      <c r="G185" s="95"/>
      <c r="H185" s="95"/>
      <c r="I185" s="95"/>
      <c r="J185" s="95"/>
    </row>
    <row r="186" spans="1:10">
      <c r="A186" s="95"/>
      <c r="B186" s="95"/>
      <c r="C186" s="95"/>
      <c r="D186" s="95"/>
      <c r="E186" s="95"/>
      <c r="F186" s="95"/>
      <c r="G186" s="95"/>
      <c r="H186" s="95"/>
      <c r="I186" s="95"/>
      <c r="J186" s="95"/>
    </row>
    <row r="187" spans="1:10">
      <c r="A187" s="95"/>
      <c r="B187" s="95"/>
      <c r="C187" s="95"/>
      <c r="D187" s="95"/>
      <c r="E187" s="95"/>
      <c r="F187" s="95"/>
      <c r="G187" s="95"/>
      <c r="H187" s="95"/>
      <c r="I187" s="95"/>
      <c r="J187" s="95"/>
    </row>
    <row r="188" spans="1:10">
      <c r="A188" s="95"/>
      <c r="B188" s="95"/>
      <c r="C188" s="95"/>
      <c r="D188" s="95"/>
      <c r="E188" s="95"/>
      <c r="F188" s="95"/>
      <c r="G188" s="95"/>
      <c r="H188" s="95"/>
      <c r="I188" s="95"/>
      <c r="J188" s="95"/>
    </row>
    <row r="189" spans="1:10">
      <c r="A189" s="95"/>
      <c r="B189" s="95"/>
      <c r="C189" s="95"/>
      <c r="D189" s="95"/>
      <c r="E189" s="95"/>
      <c r="F189" s="95"/>
      <c r="G189" s="95"/>
      <c r="H189" s="95"/>
      <c r="I189" s="95"/>
      <c r="J189" s="95"/>
    </row>
    <row r="190" spans="1:10">
      <c r="A190" s="95"/>
      <c r="B190" s="95"/>
      <c r="C190" s="95"/>
      <c r="D190" s="95"/>
      <c r="E190" s="95"/>
      <c r="F190" s="95"/>
      <c r="G190" s="95"/>
      <c r="H190" s="95"/>
      <c r="I190" s="95"/>
      <c r="J190" s="95"/>
    </row>
    <row r="191" spans="1:10">
      <c r="A191" s="95"/>
      <c r="B191" s="95"/>
      <c r="C191" s="95"/>
      <c r="D191" s="95"/>
      <c r="E191" s="95"/>
      <c r="F191" s="95"/>
      <c r="G191" s="95"/>
      <c r="H191" s="95"/>
      <c r="I191" s="95"/>
      <c r="J191" s="95"/>
    </row>
    <row r="192" spans="1:10">
      <c r="A192" s="95"/>
      <c r="B192" s="95"/>
      <c r="C192" s="95"/>
      <c r="D192" s="95"/>
      <c r="E192" s="95"/>
      <c r="F192" s="95"/>
      <c r="G192" s="95"/>
      <c r="H192" s="95"/>
      <c r="I192" s="95"/>
      <c r="J192" s="95"/>
    </row>
    <row r="193" spans="1:10">
      <c r="A193" s="95"/>
      <c r="B193" s="95"/>
      <c r="C193" s="95"/>
      <c r="D193" s="95"/>
      <c r="E193" s="95"/>
      <c r="F193" s="95"/>
      <c r="G193" s="95"/>
      <c r="H193" s="95"/>
      <c r="I193" s="95"/>
      <c r="J193" s="95"/>
    </row>
    <row r="194" spans="1:10">
      <c r="A194" s="95"/>
      <c r="B194" s="95"/>
      <c r="C194" s="95"/>
      <c r="D194" s="95"/>
      <c r="E194" s="95"/>
      <c r="F194" s="95"/>
      <c r="G194" s="95"/>
      <c r="H194" s="95"/>
      <c r="I194" s="95"/>
      <c r="J194" s="95"/>
    </row>
    <row r="195" spans="1:10">
      <c r="A195" s="95"/>
      <c r="B195" s="95"/>
      <c r="C195" s="95"/>
      <c r="D195" s="95"/>
      <c r="E195" s="95"/>
      <c r="F195" s="95"/>
      <c r="G195" s="95"/>
      <c r="H195" s="95"/>
      <c r="I195" s="95"/>
      <c r="J195" s="95"/>
    </row>
    <row r="196" spans="1:10">
      <c r="A196" s="95"/>
      <c r="B196" s="95"/>
      <c r="C196" s="95"/>
      <c r="D196" s="95"/>
      <c r="E196" s="95"/>
      <c r="F196" s="95"/>
      <c r="G196" s="95"/>
      <c r="H196" s="95"/>
      <c r="I196" s="95"/>
      <c r="J196" s="95"/>
    </row>
    <row r="197" spans="1:10">
      <c r="A197" s="95"/>
      <c r="B197" s="95"/>
      <c r="C197" s="95"/>
      <c r="D197" s="95"/>
      <c r="E197" s="95"/>
      <c r="F197" s="95"/>
      <c r="G197" s="95"/>
      <c r="H197" s="95"/>
      <c r="I197" s="95"/>
      <c r="J197" s="95"/>
    </row>
    <row r="198" spans="1:10">
      <c r="A198" s="95"/>
      <c r="B198" s="95"/>
      <c r="C198" s="95"/>
      <c r="D198" s="95"/>
      <c r="E198" s="95"/>
      <c r="F198" s="95"/>
      <c r="G198" s="95"/>
      <c r="H198" s="95"/>
      <c r="I198" s="95"/>
      <c r="J198" s="95"/>
    </row>
    <row r="199" spans="1:10">
      <c r="A199" s="95"/>
      <c r="B199" s="95"/>
      <c r="C199" s="95"/>
      <c r="D199" s="95"/>
      <c r="E199" s="95"/>
      <c r="F199" s="95"/>
      <c r="G199" s="95"/>
      <c r="H199" s="95"/>
      <c r="I199" s="95"/>
      <c r="J199" s="95"/>
    </row>
    <row r="200" spans="1:10">
      <c r="A200" s="95"/>
      <c r="B200" s="95"/>
      <c r="C200" s="95"/>
      <c r="D200" s="95"/>
      <c r="E200" s="95"/>
      <c r="F200" s="95"/>
      <c r="G200" s="95"/>
      <c r="H200" s="95"/>
      <c r="I200" s="95"/>
      <c r="J200" s="95"/>
    </row>
    <row r="201" spans="1:10">
      <c r="A201" s="95"/>
      <c r="B201" s="95"/>
      <c r="C201" s="95"/>
      <c r="D201" s="95"/>
      <c r="E201" s="95"/>
      <c r="F201" s="95"/>
      <c r="G201" s="95"/>
      <c r="H201" s="95"/>
      <c r="I201" s="95"/>
      <c r="J201" s="95"/>
    </row>
    <row r="202" spans="1:10">
      <c r="A202" s="95"/>
      <c r="B202" s="95"/>
      <c r="C202" s="95"/>
      <c r="D202" s="95"/>
      <c r="E202" s="95"/>
      <c r="F202" s="95"/>
      <c r="G202" s="95"/>
      <c r="H202" s="95"/>
      <c r="I202" s="95"/>
      <c r="J202" s="95"/>
    </row>
    <row r="203" spans="1:10">
      <c r="A203" s="95"/>
      <c r="B203" s="95"/>
      <c r="C203" s="95"/>
      <c r="D203" s="95"/>
      <c r="E203" s="95"/>
      <c r="F203" s="95"/>
      <c r="G203" s="95"/>
      <c r="H203" s="95"/>
      <c r="I203" s="95"/>
      <c r="J203" s="95"/>
    </row>
    <row r="204" spans="1:10">
      <c r="A204" s="95"/>
      <c r="B204" s="95"/>
      <c r="C204" s="95"/>
      <c r="D204" s="95"/>
      <c r="E204" s="95"/>
      <c r="F204" s="95"/>
      <c r="G204" s="95"/>
      <c r="H204" s="95"/>
      <c r="I204" s="95"/>
      <c r="J204" s="95"/>
    </row>
    <row r="205" spans="1:10">
      <c r="A205" s="95"/>
      <c r="B205" s="95"/>
      <c r="C205" s="95"/>
      <c r="D205" s="95"/>
      <c r="E205" s="95"/>
      <c r="F205" s="95"/>
      <c r="G205" s="95"/>
      <c r="H205" s="95"/>
      <c r="I205" s="95"/>
      <c r="J205" s="95"/>
    </row>
    <row r="206" spans="1:10">
      <c r="A206" s="95"/>
      <c r="B206" s="95"/>
      <c r="C206" s="95"/>
      <c r="D206" s="95"/>
      <c r="E206" s="95"/>
      <c r="F206" s="95"/>
      <c r="G206" s="95"/>
      <c r="H206" s="95"/>
      <c r="I206" s="95"/>
      <c r="J206" s="95"/>
    </row>
    <row r="207" spans="1:10">
      <c r="A207" s="95"/>
      <c r="B207" s="95"/>
      <c r="C207" s="95"/>
      <c r="D207" s="95"/>
      <c r="E207" s="95"/>
      <c r="F207" s="95"/>
      <c r="G207" s="95"/>
      <c r="H207" s="95"/>
      <c r="I207" s="95"/>
      <c r="J207" s="95"/>
    </row>
    <row r="208" spans="1:10">
      <c r="A208" s="95"/>
      <c r="B208" s="95"/>
      <c r="C208" s="95"/>
      <c r="D208" s="95"/>
      <c r="E208" s="95"/>
      <c r="F208" s="95"/>
      <c r="G208" s="95"/>
      <c r="H208" s="95"/>
      <c r="I208" s="95"/>
      <c r="J208" s="95"/>
    </row>
    <row r="209" spans="1:10">
      <c r="A209" s="95"/>
      <c r="B209" s="95"/>
      <c r="C209" s="95"/>
      <c r="D209" s="95"/>
      <c r="E209" s="95"/>
      <c r="F209" s="95"/>
      <c r="G209" s="95"/>
      <c r="H209" s="95"/>
      <c r="I209" s="95"/>
      <c r="J209" s="95"/>
    </row>
    <row r="210" spans="1:10">
      <c r="A210" s="95"/>
      <c r="B210" s="95"/>
      <c r="C210" s="95"/>
      <c r="D210" s="95"/>
      <c r="E210" s="95"/>
      <c r="F210" s="95"/>
      <c r="G210" s="95"/>
      <c r="H210" s="95"/>
      <c r="I210" s="95"/>
      <c r="J210" s="95"/>
    </row>
    <row r="211" spans="1:10">
      <c r="A211" s="95"/>
      <c r="B211" s="95"/>
      <c r="C211" s="95"/>
      <c r="D211" s="95"/>
      <c r="E211" s="95"/>
      <c r="F211" s="95"/>
      <c r="G211" s="95"/>
      <c r="H211" s="95"/>
      <c r="I211" s="95"/>
      <c r="J211" s="95"/>
    </row>
    <row r="212" spans="1:10">
      <c r="A212" s="95"/>
      <c r="B212" s="95"/>
      <c r="C212" s="95"/>
      <c r="D212" s="95"/>
      <c r="E212" s="95"/>
      <c r="F212" s="95"/>
      <c r="G212" s="95"/>
      <c r="H212" s="95"/>
      <c r="I212" s="95"/>
      <c r="J212" s="95"/>
    </row>
  </sheetData>
  <mergeCells count="2">
    <mergeCell ref="B1:L1"/>
    <mergeCell ref="Q48:Q49"/>
  </mergeCells>
  <pageMargins left="0.7" right="0.7" top="0.75" bottom="0.75" header="0.3" footer="0.3"/>
  <pageSetup orientation="portrait" horizontalDpi="300" verticalDpi="300" r:id="rId1"/>
  <legacyDrawing r:id="rId2"/>
  <oleObjects>
    <oleObject progId="Equation.DSMT4" shapeId="32769" r:id="rId3"/>
    <oleObject progId="Equation.DSMT4" shapeId="32771" r:id="rId4"/>
    <oleObject progId="Equation.DSMT4" shapeId="32772" r:id="rId5"/>
    <oleObject progId="Equation.DSMT4" shapeId="32773" r:id="rId6"/>
    <oleObject progId="Equation.DSMT4" shapeId="32774" r:id="rId7"/>
    <oleObject progId="Equation.DSMT4" shapeId="32775" r:id="rId8"/>
    <oleObject progId="Equation.DSMT4" shapeId="32776" r:id="rId9"/>
    <oleObject progId="Equation.DSMT4" shapeId="32777" r:id="rId10"/>
    <oleObject progId="Equation.DSMT4" shapeId="32778" r:id="rId11"/>
    <oleObject progId="Equation.DSMT4" shapeId="32779" r:id="rId12"/>
    <oleObject progId="Equation.DSMT4" shapeId="32781" r:id="rId13"/>
  </oleObjects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>
    <tabColor theme="5" tint="0.39997558519241921"/>
  </sheetPr>
  <dimension ref="A1:HH212"/>
  <sheetViews>
    <sheetView topLeftCell="A2" workbookViewId="0">
      <selection activeCell="C6" sqref="C6"/>
    </sheetView>
  </sheetViews>
  <sheetFormatPr defaultColWidth="18" defaultRowHeight="12.75"/>
  <cols>
    <col min="1" max="1" width="44.140625" style="144" customWidth="1"/>
    <col min="2" max="2" width="22.5703125" style="144" bestFit="1" customWidth="1"/>
    <col min="3" max="4" width="19.85546875" style="144" bestFit="1" customWidth="1"/>
    <col min="5" max="11" width="18" style="144" customWidth="1"/>
    <col min="12" max="12" width="26.140625" style="144" bestFit="1" customWidth="1"/>
    <col min="13" max="13" width="12.28515625" style="144" bestFit="1" customWidth="1"/>
    <col min="14" max="14" width="35.42578125" style="144" bestFit="1" customWidth="1"/>
    <col min="15" max="16" width="12.42578125" style="144" bestFit="1" customWidth="1"/>
    <col min="17" max="17" width="18" style="144" customWidth="1"/>
    <col min="18" max="19" width="19.85546875" style="144" bestFit="1" customWidth="1"/>
    <col min="20" max="20" width="18" style="144" customWidth="1"/>
    <col min="21" max="21" width="25.5703125" style="144" bestFit="1" customWidth="1"/>
    <col min="22" max="22" width="18" style="144" customWidth="1"/>
    <col min="23" max="84" width="18" style="145" customWidth="1"/>
    <col min="85" max="97" width="18" style="144" customWidth="1"/>
    <col min="98" max="98" width="12.140625" style="144" bestFit="1" customWidth="1"/>
    <col min="99" max="100" width="33" style="144" bestFit="1" customWidth="1"/>
    <col min="101" max="101" width="15.7109375" style="144" bestFit="1" customWidth="1"/>
    <col min="102" max="105" width="13.85546875" style="144" customWidth="1"/>
    <col min="106" max="106" width="26.140625" style="144" bestFit="1" customWidth="1"/>
    <col min="107" max="107" width="28.85546875" style="144" bestFit="1" customWidth="1"/>
    <col min="108" max="109" width="12.85546875" style="144" bestFit="1" customWidth="1"/>
    <col min="110" max="113" width="19.42578125" style="144" bestFit="1" customWidth="1"/>
    <col min="114" max="115" width="18.85546875" style="144" bestFit="1" customWidth="1"/>
    <col min="116" max="116" width="28.5703125" style="144" bestFit="1" customWidth="1"/>
    <col min="117" max="117" width="12.140625" style="144" customWidth="1"/>
    <col min="118" max="118" width="14.140625" style="144" customWidth="1"/>
    <col min="119" max="119" width="12.140625" style="144" bestFit="1" customWidth="1"/>
    <col min="120" max="120" width="17.85546875" style="144" customWidth="1"/>
    <col min="121" max="121" width="13.85546875" style="144" bestFit="1" customWidth="1"/>
    <col min="122" max="122" width="13.5703125" style="144" bestFit="1" customWidth="1"/>
    <col min="123" max="124" width="12.85546875" style="144" bestFit="1" customWidth="1"/>
    <col min="125" max="126" width="12.28515625" style="144" bestFit="1" customWidth="1"/>
    <col min="127" max="127" width="23.7109375" style="144" bestFit="1" customWidth="1"/>
    <col min="128" max="128" width="26.85546875" style="144" bestFit="1" customWidth="1"/>
    <col min="129" max="129" width="24.140625" style="144" bestFit="1" customWidth="1"/>
    <col min="130" max="130" width="15.28515625" style="144" bestFit="1" customWidth="1"/>
    <col min="131" max="132" width="36.7109375" style="144" bestFit="1" customWidth="1"/>
    <col min="133" max="16384" width="18" style="144"/>
  </cols>
  <sheetData>
    <row r="1" spans="1:216" s="92" customFormat="1">
      <c r="A1" s="90"/>
      <c r="B1" s="370" t="s">
        <v>9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</row>
    <row r="2" spans="1:216" s="104" customFormat="1" ht="30">
      <c r="A2" s="93"/>
      <c r="B2" s="232" t="s">
        <v>201</v>
      </c>
      <c r="C2" s="95"/>
      <c r="D2" s="95"/>
      <c r="E2" s="95"/>
      <c r="F2" s="95"/>
      <c r="G2" s="95"/>
      <c r="H2" s="95"/>
      <c r="I2" s="96"/>
      <c r="J2" s="96"/>
      <c r="K2" s="96"/>
      <c r="L2" s="97"/>
      <c r="M2" s="96"/>
      <c r="N2" s="96"/>
      <c r="O2" s="98"/>
      <c r="P2" s="98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9"/>
      <c r="AF2" s="96"/>
      <c r="AG2" s="96"/>
      <c r="AH2" s="96"/>
      <c r="AI2" s="96"/>
      <c r="AJ2" s="96"/>
      <c r="AK2" s="98"/>
      <c r="AL2" s="96"/>
      <c r="AM2" s="96"/>
      <c r="AN2" s="98"/>
      <c r="AO2" s="96"/>
      <c r="AP2" s="96"/>
      <c r="AQ2" s="96"/>
      <c r="AR2" s="96"/>
      <c r="AS2" s="96"/>
      <c r="AT2" s="97"/>
      <c r="AU2" s="97"/>
      <c r="AV2" s="100"/>
      <c r="AW2" s="96"/>
      <c r="AX2" s="96"/>
      <c r="AY2" s="96"/>
      <c r="AZ2" s="96"/>
      <c r="BA2" s="98"/>
      <c r="BB2" s="96"/>
      <c r="BC2" s="96"/>
      <c r="BD2" s="96"/>
      <c r="BE2" s="96"/>
      <c r="BF2" s="96"/>
      <c r="BG2" s="96"/>
      <c r="BH2" s="96"/>
      <c r="BI2" s="98"/>
      <c r="BJ2" s="98"/>
      <c r="BK2" s="96"/>
      <c r="BL2" s="96"/>
      <c r="BM2" s="96"/>
      <c r="BN2" s="96"/>
      <c r="BO2" s="96"/>
      <c r="BP2" s="99"/>
      <c r="BQ2" s="96"/>
      <c r="BR2" s="96"/>
      <c r="BS2" s="98"/>
      <c r="BT2" s="96"/>
      <c r="BU2" s="96"/>
      <c r="BV2" s="98"/>
      <c r="BW2" s="96"/>
      <c r="BX2" s="96"/>
      <c r="BY2" s="96"/>
      <c r="BZ2" s="96"/>
      <c r="CA2" s="100"/>
      <c r="CB2" s="96"/>
      <c r="CC2" s="98"/>
      <c r="CD2" s="101"/>
      <c r="CE2" s="96"/>
      <c r="CF2" s="96"/>
      <c r="CG2" s="98"/>
      <c r="CH2" s="102"/>
      <c r="CI2" s="96"/>
      <c r="CJ2" s="98"/>
      <c r="CK2" s="96"/>
      <c r="CL2" s="96"/>
      <c r="CM2" s="96"/>
      <c r="CN2" s="96"/>
      <c r="CO2" s="96"/>
      <c r="CP2" s="98"/>
      <c r="CQ2" s="96"/>
      <c r="CR2" s="96"/>
      <c r="CS2" s="96"/>
      <c r="CT2" s="96"/>
      <c r="CU2" s="96"/>
      <c r="CV2" s="98"/>
      <c r="CW2" s="98"/>
      <c r="CX2" s="96"/>
      <c r="CY2" s="96"/>
      <c r="CZ2" s="96"/>
      <c r="DA2" s="96"/>
      <c r="DB2" s="98"/>
      <c r="DC2" s="96"/>
      <c r="DD2" s="96"/>
      <c r="DE2" s="96"/>
      <c r="DF2" s="98"/>
      <c r="DG2" s="98"/>
      <c r="DH2" s="96"/>
      <c r="DI2" s="98"/>
      <c r="DJ2" s="98"/>
      <c r="DK2" s="98"/>
      <c r="DL2" s="96"/>
      <c r="DM2" s="99"/>
      <c r="DN2" s="99"/>
      <c r="DO2" s="99"/>
      <c r="DP2" s="99"/>
      <c r="DQ2" s="100"/>
      <c r="DR2" s="100"/>
      <c r="DS2" s="99"/>
      <c r="DT2" s="99"/>
      <c r="DU2" s="100"/>
      <c r="DV2" s="100"/>
      <c r="DW2" s="99"/>
      <c r="DX2" s="99"/>
      <c r="DY2" s="99"/>
      <c r="DZ2" s="99"/>
      <c r="EA2" s="99"/>
      <c r="EB2" s="100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</row>
    <row r="3" spans="1:216" s="91" customFormat="1" ht="15">
      <c r="A3" s="105" t="s">
        <v>22</v>
      </c>
      <c r="B3" s="232">
        <v>54238</v>
      </c>
      <c r="C3" s="95"/>
      <c r="D3" s="95"/>
      <c r="E3" s="95"/>
      <c r="F3" s="95"/>
      <c r="G3" s="95"/>
      <c r="H3" s="95"/>
      <c r="I3" s="96"/>
      <c r="J3" s="96"/>
      <c r="K3" s="96"/>
      <c r="L3" s="96"/>
      <c r="M3" s="96"/>
      <c r="N3" s="96"/>
      <c r="O3" s="98"/>
      <c r="P3" s="98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9"/>
      <c r="AF3" s="96"/>
      <c r="AG3" s="96"/>
      <c r="AH3" s="96"/>
      <c r="AI3" s="96"/>
      <c r="AJ3" s="96"/>
      <c r="AK3" s="98"/>
      <c r="AL3" s="96"/>
      <c r="AM3" s="96"/>
      <c r="AN3" s="98"/>
      <c r="AO3" s="96"/>
      <c r="AP3" s="96"/>
      <c r="AQ3" s="96"/>
      <c r="AR3" s="96"/>
      <c r="AS3" s="96"/>
      <c r="AT3" s="96"/>
      <c r="AU3" s="96"/>
      <c r="AV3" s="100"/>
      <c r="AW3" s="96"/>
      <c r="AX3" s="96"/>
      <c r="AY3" s="96"/>
      <c r="AZ3" s="96"/>
      <c r="BA3" s="98"/>
      <c r="BB3" s="96"/>
      <c r="BC3" s="96"/>
      <c r="BD3" s="96"/>
      <c r="BE3" s="96"/>
      <c r="BF3" s="96"/>
      <c r="BG3" s="96"/>
      <c r="BH3" s="96"/>
      <c r="BI3" s="98"/>
      <c r="BJ3" s="98"/>
      <c r="BK3" s="96"/>
      <c r="BL3" s="96"/>
      <c r="BM3" s="96"/>
      <c r="BN3" s="96"/>
      <c r="BO3" s="96"/>
      <c r="BP3" s="99"/>
      <c r="BQ3" s="96"/>
      <c r="BR3" s="96"/>
      <c r="BS3" s="98"/>
      <c r="BT3" s="96"/>
      <c r="BU3" s="96"/>
      <c r="BV3" s="98"/>
      <c r="BW3" s="96"/>
      <c r="BX3" s="96"/>
      <c r="BY3" s="96"/>
      <c r="BZ3" s="96"/>
      <c r="CA3" s="100"/>
      <c r="CB3" s="96"/>
      <c r="CC3" s="98"/>
      <c r="CD3" s="101"/>
      <c r="CE3" s="96"/>
      <c r="CF3" s="96"/>
      <c r="CG3" s="98"/>
      <c r="CH3" s="102"/>
      <c r="CI3" s="96"/>
      <c r="CJ3" s="98"/>
      <c r="CK3" s="96"/>
      <c r="CL3" s="96"/>
      <c r="CM3" s="96"/>
      <c r="CN3" s="96"/>
      <c r="CO3" s="96"/>
      <c r="CP3" s="98"/>
      <c r="CQ3" s="96"/>
      <c r="CR3" s="96"/>
      <c r="CS3" s="96"/>
      <c r="CT3" s="96"/>
      <c r="CU3" s="96"/>
      <c r="CV3" s="98"/>
      <c r="CW3" s="98"/>
      <c r="CX3" s="96"/>
      <c r="CY3" s="96"/>
      <c r="CZ3" s="96"/>
      <c r="DA3" s="96"/>
      <c r="DB3" s="98"/>
      <c r="DC3" s="96"/>
      <c r="DD3" s="96"/>
      <c r="DE3" s="96"/>
      <c r="DF3" s="98"/>
      <c r="DG3" s="98"/>
      <c r="DH3" s="96"/>
      <c r="DI3" s="98"/>
      <c r="DJ3" s="98"/>
      <c r="DK3" s="98"/>
      <c r="DL3" s="96"/>
      <c r="DM3" s="99"/>
      <c r="DN3" s="99"/>
      <c r="DO3" s="99"/>
      <c r="DP3" s="99"/>
      <c r="DQ3" s="100"/>
      <c r="DR3" s="100"/>
      <c r="DS3" s="99"/>
      <c r="DT3" s="99"/>
      <c r="DU3" s="100"/>
      <c r="DV3" s="100"/>
      <c r="DW3" s="99"/>
      <c r="DX3" s="99"/>
      <c r="DY3" s="99"/>
      <c r="DZ3" s="99"/>
      <c r="EA3" s="99"/>
      <c r="EB3" s="100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</row>
    <row r="4" spans="1:216" s="104" customFormat="1" ht="15">
      <c r="A4" s="93" t="s">
        <v>166</v>
      </c>
      <c r="B4" s="232">
        <v>1</v>
      </c>
      <c r="C4" s="95"/>
      <c r="D4" s="95"/>
      <c r="E4" s="95"/>
      <c r="F4" s="95"/>
      <c r="G4" s="95"/>
      <c r="H4" s="95"/>
      <c r="I4" s="96"/>
      <c r="J4" s="96"/>
      <c r="K4" s="96"/>
      <c r="L4" s="96"/>
      <c r="M4" s="96"/>
      <c r="N4" s="96"/>
      <c r="O4" s="98"/>
      <c r="P4" s="98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9"/>
      <c r="AF4" s="96"/>
      <c r="AG4" s="96"/>
      <c r="AH4" s="96"/>
      <c r="AI4" s="96"/>
      <c r="AJ4" s="96"/>
      <c r="AK4" s="98"/>
      <c r="AL4" s="96"/>
      <c r="AM4" s="96"/>
      <c r="AN4" s="98"/>
      <c r="AO4" s="96"/>
      <c r="AP4" s="96"/>
      <c r="AQ4" s="96"/>
      <c r="AR4" s="96"/>
      <c r="AS4" s="96"/>
      <c r="AT4" s="96"/>
      <c r="AU4" s="96"/>
      <c r="AV4" s="100"/>
      <c r="AW4" s="96"/>
      <c r="AX4" s="96"/>
      <c r="AY4" s="96"/>
      <c r="AZ4" s="96"/>
      <c r="BA4" s="98"/>
      <c r="BB4" s="96"/>
      <c r="BC4" s="96"/>
      <c r="BD4" s="96"/>
      <c r="BE4" s="96"/>
      <c r="BF4" s="96"/>
      <c r="BG4" s="96"/>
      <c r="BH4" s="96"/>
      <c r="BI4" s="98"/>
      <c r="BJ4" s="98"/>
      <c r="BK4" s="96"/>
      <c r="BL4" s="96"/>
      <c r="BM4" s="96"/>
      <c r="BN4" s="96"/>
      <c r="BO4" s="96"/>
      <c r="BP4" s="99"/>
      <c r="BQ4" s="96"/>
      <c r="BR4" s="96"/>
      <c r="BS4" s="98"/>
      <c r="BT4" s="96"/>
      <c r="BU4" s="96"/>
      <c r="BV4" s="98"/>
      <c r="BW4" s="96"/>
      <c r="BX4" s="96"/>
      <c r="BY4" s="96"/>
      <c r="BZ4" s="96"/>
      <c r="CA4" s="100"/>
      <c r="CB4" s="96"/>
      <c r="CC4" s="98"/>
      <c r="CD4" s="101"/>
      <c r="CE4" s="96"/>
      <c r="CF4" s="96"/>
      <c r="CG4" s="98"/>
      <c r="CH4" s="102"/>
      <c r="CI4" s="96"/>
      <c r="CJ4" s="98"/>
      <c r="CK4" s="96"/>
      <c r="CL4" s="96"/>
      <c r="CM4" s="96"/>
      <c r="CN4" s="96"/>
      <c r="CO4" s="96"/>
      <c r="CP4" s="98"/>
      <c r="CQ4" s="96"/>
      <c r="CR4" s="96"/>
      <c r="CS4" s="96"/>
      <c r="CT4" s="96"/>
      <c r="CU4" s="96"/>
      <c r="CV4" s="98"/>
      <c r="CW4" s="98"/>
      <c r="CX4" s="96"/>
      <c r="CY4" s="96"/>
      <c r="CZ4" s="96"/>
      <c r="DA4" s="96"/>
      <c r="DB4" s="98"/>
      <c r="DC4" s="96"/>
      <c r="DD4" s="96"/>
      <c r="DE4" s="96"/>
      <c r="DF4" s="98"/>
      <c r="DG4" s="98"/>
      <c r="DH4" s="96"/>
      <c r="DI4" s="98"/>
      <c r="DJ4" s="98"/>
      <c r="DK4" s="98"/>
      <c r="DL4" s="96"/>
      <c r="DM4" s="99"/>
      <c r="DN4" s="99"/>
      <c r="DO4" s="99"/>
      <c r="DP4" s="99"/>
      <c r="DQ4" s="100"/>
      <c r="DR4" s="100"/>
      <c r="DS4" s="99"/>
      <c r="DT4" s="99"/>
      <c r="DU4" s="100"/>
      <c r="DV4" s="100"/>
      <c r="DW4" s="99"/>
      <c r="DX4" s="99"/>
      <c r="DY4" s="99"/>
      <c r="DZ4" s="99"/>
      <c r="EA4" s="99"/>
      <c r="EB4" s="100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</row>
    <row r="5" spans="1:216" s="95" customFormat="1" ht="15">
      <c r="A5" s="106">
        <v>1</v>
      </c>
      <c r="B5" s="235">
        <v>3.0000000000000001E-3</v>
      </c>
      <c r="C5" s="95" t="s">
        <v>751</v>
      </c>
      <c r="I5" s="108"/>
      <c r="J5" s="108"/>
      <c r="K5" s="108"/>
      <c r="L5" s="108"/>
      <c r="M5" s="108"/>
      <c r="N5" s="108"/>
      <c r="O5" s="109"/>
      <c r="P5" s="109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9"/>
      <c r="AL5" s="108"/>
      <c r="AM5" s="108"/>
      <c r="AN5" s="109"/>
      <c r="AO5" s="108"/>
      <c r="AP5" s="108"/>
      <c r="AQ5" s="108"/>
      <c r="AR5" s="108"/>
      <c r="AS5" s="108"/>
      <c r="AT5" s="108"/>
      <c r="AU5" s="108"/>
      <c r="AV5" s="110"/>
      <c r="AW5" s="108"/>
      <c r="AX5" s="108"/>
      <c r="AY5" s="108"/>
      <c r="AZ5" s="108"/>
      <c r="BA5" s="109"/>
      <c r="BB5" s="108"/>
      <c r="BC5" s="108"/>
      <c r="BD5" s="108"/>
      <c r="BE5" s="108"/>
      <c r="BF5" s="108"/>
      <c r="BG5" s="108"/>
      <c r="BH5" s="108"/>
      <c r="BI5" s="109"/>
      <c r="BJ5" s="109"/>
      <c r="BK5" s="108"/>
      <c r="BL5" s="108"/>
      <c r="BM5" s="108"/>
      <c r="BN5" s="108"/>
      <c r="BO5" s="108"/>
      <c r="BP5" s="111"/>
      <c r="BQ5" s="108"/>
      <c r="BR5" s="108"/>
      <c r="BS5" s="109"/>
      <c r="BT5" s="108"/>
      <c r="BU5" s="108"/>
      <c r="BV5" s="109"/>
      <c r="BW5" s="108"/>
      <c r="BX5" s="108"/>
      <c r="BY5" s="108"/>
      <c r="BZ5" s="108"/>
      <c r="CA5" s="110"/>
      <c r="CB5" s="108"/>
      <c r="CC5" s="109"/>
      <c r="CD5" s="112"/>
      <c r="CE5" s="108"/>
      <c r="CF5" s="108"/>
      <c r="CG5" s="109"/>
      <c r="CH5" s="113"/>
      <c r="CI5" s="108"/>
      <c r="CJ5" s="109"/>
      <c r="CK5" s="108"/>
      <c r="CL5" s="108"/>
      <c r="CM5" s="108"/>
      <c r="CN5" s="108"/>
      <c r="CO5" s="108"/>
      <c r="CP5" s="109"/>
      <c r="CQ5" s="108"/>
      <c r="CR5" s="108"/>
      <c r="CS5" s="108"/>
      <c r="CT5" s="108"/>
      <c r="CU5" s="108"/>
      <c r="CV5" s="109"/>
      <c r="CW5" s="109"/>
      <c r="CX5" s="108"/>
      <c r="CY5" s="108"/>
      <c r="CZ5" s="108"/>
      <c r="DA5" s="108"/>
      <c r="DB5" s="109"/>
      <c r="DC5" s="108"/>
      <c r="DD5" s="108"/>
      <c r="DE5" s="108"/>
      <c r="DF5" s="109"/>
      <c r="DG5" s="109"/>
      <c r="DH5" s="108"/>
      <c r="DI5" s="109"/>
      <c r="DJ5" s="109"/>
      <c r="DK5" s="109"/>
      <c r="DL5" s="108"/>
      <c r="DM5" s="111"/>
      <c r="DN5" s="111"/>
      <c r="DO5" s="111"/>
      <c r="DP5" s="111"/>
      <c r="DQ5" s="110"/>
      <c r="DR5" s="110"/>
      <c r="DS5" s="111"/>
      <c r="DT5" s="111"/>
      <c r="DU5" s="110"/>
      <c r="DV5" s="110"/>
      <c r="DW5" s="111"/>
      <c r="DX5" s="111"/>
      <c r="DY5" s="111"/>
      <c r="DZ5" s="111"/>
      <c r="EA5" s="111"/>
      <c r="EB5" s="110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</row>
    <row r="6" spans="1:216" s="95" customFormat="1" ht="15">
      <c r="A6" s="106">
        <v>2</v>
      </c>
      <c r="B6" s="235">
        <v>8.9999999999999993E-3</v>
      </c>
      <c r="C6" s="95" t="s">
        <v>751</v>
      </c>
      <c r="E6" s="54"/>
      <c r="F6" s="54"/>
      <c r="G6" s="109"/>
      <c r="H6" s="109"/>
      <c r="I6" s="109"/>
      <c r="J6" s="109"/>
      <c r="K6" s="55"/>
      <c r="L6" s="115"/>
      <c r="M6" s="116"/>
      <c r="N6" s="59"/>
      <c r="O6" s="59"/>
      <c r="P6" s="59"/>
      <c r="Q6" s="59"/>
      <c r="R6" s="55"/>
      <c r="S6" s="55"/>
      <c r="T6" s="55"/>
      <c r="U6" s="109"/>
      <c r="V6" s="117"/>
      <c r="W6" s="118"/>
      <c r="X6" s="56"/>
      <c r="Y6" s="56"/>
      <c r="Z6" s="55"/>
      <c r="AA6" s="115"/>
      <c r="AB6" s="55"/>
      <c r="AC6" s="55"/>
      <c r="AD6" s="55"/>
      <c r="AE6" s="55"/>
      <c r="AF6" s="55"/>
      <c r="AG6" s="109"/>
      <c r="AH6" s="55"/>
      <c r="AI6" s="55"/>
      <c r="AJ6" s="55"/>
      <c r="AK6" s="108"/>
      <c r="AL6" s="55"/>
      <c r="AM6" s="55"/>
      <c r="AN6" s="108"/>
      <c r="AO6" s="115"/>
      <c r="AP6" s="115"/>
      <c r="AQ6" s="115"/>
      <c r="AR6" s="55"/>
      <c r="AS6" s="115"/>
      <c r="AT6" s="55"/>
      <c r="AU6" s="55"/>
      <c r="AV6" s="108"/>
      <c r="AW6" s="55"/>
      <c r="AX6" s="55"/>
      <c r="AY6" s="55"/>
      <c r="AZ6" s="115"/>
      <c r="BA6" s="55"/>
      <c r="BB6" s="109"/>
      <c r="BC6" s="55"/>
      <c r="BD6" s="55"/>
      <c r="BE6" s="109"/>
      <c r="BF6" s="55"/>
      <c r="BG6" s="55"/>
      <c r="BH6" s="115"/>
      <c r="BI6" s="55"/>
      <c r="BJ6" s="113"/>
      <c r="BK6" s="55"/>
      <c r="BL6" s="55"/>
      <c r="BM6" s="55"/>
      <c r="BN6" s="55"/>
      <c r="BO6" s="55"/>
      <c r="BP6" s="55"/>
      <c r="BQ6" s="109"/>
      <c r="BR6" s="55"/>
      <c r="BS6" s="55"/>
      <c r="BT6" s="55"/>
      <c r="BU6" s="55"/>
      <c r="BV6" s="108"/>
      <c r="BW6" s="109"/>
      <c r="BX6" s="119"/>
      <c r="BY6" s="115"/>
      <c r="BZ6" s="55"/>
      <c r="CA6" s="55"/>
      <c r="CB6" s="109"/>
      <c r="CC6" s="55"/>
      <c r="CD6" s="115"/>
      <c r="CE6" s="55"/>
      <c r="CF6" s="109"/>
      <c r="CG6" s="108"/>
      <c r="CH6" s="119"/>
      <c r="CI6" s="109"/>
      <c r="CJ6" s="55"/>
      <c r="CK6" s="59"/>
      <c r="CL6" s="59"/>
      <c r="CM6" s="55"/>
      <c r="CN6" s="55"/>
      <c r="CO6" s="115"/>
      <c r="CP6" s="55"/>
      <c r="CQ6" s="11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109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108"/>
      <c r="DS6" s="55"/>
      <c r="DT6" s="55"/>
      <c r="DU6" s="119"/>
      <c r="DV6" s="55"/>
      <c r="DW6" s="55"/>
      <c r="DX6" s="55"/>
      <c r="DY6" s="120"/>
      <c r="DZ6" s="55"/>
      <c r="EA6" s="55"/>
      <c r="EB6" s="55"/>
    </row>
    <row r="7" spans="1:216" s="95" customFormat="1" ht="15">
      <c r="A7" s="106">
        <v>3</v>
      </c>
      <c r="B7" s="235">
        <v>1.2E-2</v>
      </c>
      <c r="C7" s="95" t="s">
        <v>751</v>
      </c>
      <c r="E7" s="54"/>
      <c r="F7" s="54"/>
      <c r="G7" s="55"/>
      <c r="H7" s="55"/>
      <c r="I7" s="55"/>
      <c r="J7" s="59"/>
      <c r="K7" s="55"/>
      <c r="L7" s="55"/>
      <c r="M7" s="116"/>
      <c r="N7" s="59"/>
      <c r="O7" s="59"/>
      <c r="P7" s="59"/>
      <c r="Q7" s="59"/>
      <c r="R7" s="55"/>
      <c r="S7" s="55"/>
      <c r="T7" s="55"/>
      <c r="U7" s="55"/>
      <c r="V7" s="55"/>
      <c r="W7" s="56"/>
      <c r="X7" s="56"/>
      <c r="Y7" s="56"/>
      <c r="Z7" s="55"/>
      <c r="AA7" s="55"/>
      <c r="AB7" s="55"/>
      <c r="AC7" s="55"/>
      <c r="AD7" s="55"/>
      <c r="AE7" s="55"/>
      <c r="AF7" s="55"/>
      <c r="AG7" s="109"/>
      <c r="AH7" s="55"/>
      <c r="AI7" s="55"/>
      <c r="AJ7" s="55"/>
      <c r="AK7" s="55"/>
      <c r="AL7" s="55"/>
      <c r="AM7" s="55"/>
      <c r="AN7" s="121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121"/>
      <c r="BA7" s="55"/>
      <c r="BB7" s="121"/>
      <c r="BC7" s="55"/>
      <c r="BD7" s="55"/>
      <c r="BE7" s="121"/>
      <c r="BF7" s="55"/>
      <c r="BG7" s="55"/>
      <c r="BH7" s="121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109"/>
      <c r="CC7" s="55"/>
      <c r="CD7" s="115"/>
      <c r="CE7" s="55"/>
      <c r="CF7" s="121"/>
      <c r="CG7" s="117"/>
      <c r="CH7" s="55"/>
      <c r="CI7" s="55"/>
      <c r="CJ7" s="55"/>
      <c r="CK7" s="59"/>
      <c r="CL7" s="59"/>
      <c r="CM7" s="55"/>
      <c r="CN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122"/>
      <c r="DR7" s="55"/>
      <c r="DS7" s="55"/>
      <c r="DT7" s="55"/>
      <c r="DU7" s="55"/>
      <c r="DV7" s="55"/>
      <c r="DW7" s="55"/>
      <c r="DX7" s="55"/>
      <c r="DY7" s="120"/>
      <c r="DZ7" s="55"/>
      <c r="EA7" s="55"/>
      <c r="EB7" s="55"/>
    </row>
    <row r="8" spans="1:216" s="95" customFormat="1" ht="15">
      <c r="A8" s="106">
        <v>4</v>
      </c>
      <c r="B8" s="107"/>
      <c r="E8" s="123"/>
      <c r="F8" s="106"/>
      <c r="G8" s="123"/>
      <c r="H8" s="123"/>
      <c r="I8" s="106"/>
      <c r="J8" s="124"/>
      <c r="K8" s="123"/>
      <c r="L8" s="106"/>
      <c r="M8" s="125"/>
      <c r="W8" s="121"/>
      <c r="X8" s="121"/>
      <c r="Y8" s="121"/>
      <c r="Z8" s="121"/>
      <c r="AA8" s="121"/>
      <c r="AB8" s="121"/>
      <c r="AC8" s="126"/>
      <c r="AD8" s="126"/>
      <c r="AE8" s="126"/>
      <c r="AF8" s="126"/>
      <c r="AG8" s="121"/>
      <c r="AH8" s="126"/>
      <c r="AI8" s="126"/>
      <c r="AJ8" s="121"/>
      <c r="AK8" s="121"/>
      <c r="AL8" s="126"/>
      <c r="AM8" s="121"/>
      <c r="AN8" s="121"/>
      <c r="AO8" s="121"/>
      <c r="AP8" s="121"/>
      <c r="AQ8" s="121"/>
      <c r="AR8" s="121"/>
      <c r="AS8" s="121"/>
      <c r="AT8" s="121"/>
      <c r="AU8" s="126"/>
      <c r="AV8" s="126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DY8" s="127"/>
    </row>
    <row r="9" spans="1:216" s="95" customFormat="1" ht="15">
      <c r="A9" s="106">
        <v>5</v>
      </c>
      <c r="B9" s="107"/>
      <c r="I9" s="106"/>
      <c r="J9" s="124"/>
      <c r="K9" s="123"/>
      <c r="L9" s="106"/>
      <c r="M9" s="128"/>
      <c r="W9" s="121"/>
      <c r="X9" s="121"/>
      <c r="Y9" s="121"/>
      <c r="Z9" s="121"/>
      <c r="AA9" s="121"/>
      <c r="AB9" s="121"/>
      <c r="AC9" s="55"/>
      <c r="AD9" s="55"/>
      <c r="AE9" s="55"/>
      <c r="AF9" s="55"/>
      <c r="AG9" s="121"/>
      <c r="AH9" s="55"/>
      <c r="AI9" s="55"/>
      <c r="AJ9" s="121"/>
      <c r="AK9" s="121"/>
      <c r="AL9" s="55"/>
      <c r="AM9" s="121"/>
      <c r="AN9" s="121"/>
      <c r="AO9" s="121"/>
      <c r="AP9" s="121"/>
      <c r="AQ9" s="121"/>
      <c r="AR9" s="121"/>
      <c r="AS9" s="121"/>
      <c r="AT9" s="121"/>
      <c r="AU9" s="55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DY9" s="127"/>
    </row>
    <row r="10" spans="1:216" s="95" customFormat="1" ht="15">
      <c r="A10" s="106">
        <v>6</v>
      </c>
      <c r="B10" s="107"/>
      <c r="C10" s="129"/>
      <c r="E10" s="123"/>
      <c r="F10" s="106"/>
      <c r="G10" s="123"/>
      <c r="H10" s="123"/>
      <c r="I10" s="106"/>
      <c r="J10" s="124"/>
      <c r="K10" s="123"/>
      <c r="L10" s="106"/>
      <c r="M10" s="128"/>
      <c r="W10" s="121"/>
      <c r="X10" s="121"/>
      <c r="Y10" s="121"/>
      <c r="Z10" s="121"/>
      <c r="AA10" s="121"/>
      <c r="AB10" s="121"/>
      <c r="AC10" s="55"/>
      <c r="AD10" s="55"/>
      <c r="AE10" s="55"/>
      <c r="AF10" s="55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55"/>
      <c r="BO10" s="55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55"/>
      <c r="CE10" s="121"/>
      <c r="CF10" s="121"/>
      <c r="DY10" s="127"/>
    </row>
    <row r="11" spans="1:216" s="95" customFormat="1" ht="15">
      <c r="A11" s="106">
        <v>7</v>
      </c>
      <c r="D11" s="123"/>
      <c r="E11" s="123"/>
      <c r="F11" s="106"/>
      <c r="G11" s="123"/>
      <c r="H11" s="106"/>
      <c r="I11" s="106"/>
      <c r="J11" s="124"/>
      <c r="K11" s="123"/>
      <c r="L11" s="106"/>
      <c r="M11" s="128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55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55"/>
      <c r="BO11" s="55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55"/>
      <c r="CE11" s="121"/>
      <c r="CF11" s="121"/>
      <c r="DY11" s="127"/>
    </row>
    <row r="12" spans="1:216" s="95" customFormat="1" ht="15">
      <c r="A12" s="106">
        <v>8</v>
      </c>
      <c r="D12" s="123"/>
      <c r="E12" s="123"/>
      <c r="F12" s="106"/>
      <c r="G12" s="123"/>
      <c r="H12" s="106"/>
      <c r="I12" s="106"/>
      <c r="J12" s="124"/>
      <c r="K12" s="123"/>
      <c r="L12" s="106"/>
      <c r="M12" s="128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30"/>
      <c r="AP12" s="55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55"/>
      <c r="BG12" s="121"/>
      <c r="BH12" s="121"/>
      <c r="BI12" s="121"/>
      <c r="BJ12" s="121"/>
      <c r="BK12" s="121"/>
      <c r="BL12" s="121"/>
      <c r="BM12" s="121"/>
      <c r="BN12" s="55"/>
      <c r="BO12" s="55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DY12" s="127"/>
    </row>
    <row r="13" spans="1:216" s="95" customFormat="1" ht="15">
      <c r="A13" s="106">
        <v>9</v>
      </c>
      <c r="D13" s="123"/>
      <c r="E13" s="123"/>
      <c r="F13" s="106"/>
      <c r="G13" s="123"/>
      <c r="H13" s="106"/>
      <c r="I13" s="106"/>
      <c r="J13" s="124"/>
      <c r="K13" s="123"/>
      <c r="L13" s="106"/>
      <c r="M13" s="128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30"/>
      <c r="AP13" s="55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55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DY13" s="127"/>
    </row>
    <row r="14" spans="1:216" s="95" customFormat="1" ht="15">
      <c r="A14" s="106">
        <v>10</v>
      </c>
      <c r="D14" s="123"/>
      <c r="E14" s="123"/>
      <c r="F14" s="123"/>
      <c r="G14" s="123"/>
      <c r="H14" s="123"/>
      <c r="I14" s="123"/>
      <c r="J14" s="124"/>
      <c r="K14" s="123"/>
      <c r="L14" s="106"/>
      <c r="M14" s="128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30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DY14" s="127"/>
    </row>
    <row r="15" spans="1:216" s="95" customFormat="1" ht="15">
      <c r="A15" s="106">
        <v>11</v>
      </c>
      <c r="D15" s="123"/>
      <c r="E15" s="123"/>
      <c r="F15" s="123"/>
      <c r="G15" s="123"/>
      <c r="H15" s="123"/>
      <c r="I15" s="123"/>
      <c r="J15" s="124"/>
      <c r="K15" s="123"/>
      <c r="L15" s="106"/>
      <c r="M15" s="128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30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DY15" s="127"/>
    </row>
    <row r="16" spans="1:216" s="95" customFormat="1" ht="15">
      <c r="A16" s="106">
        <v>12</v>
      </c>
      <c r="D16" s="123"/>
      <c r="E16" s="123"/>
      <c r="F16" s="123"/>
      <c r="G16" s="123"/>
      <c r="H16" s="123"/>
      <c r="I16" s="123"/>
      <c r="J16" s="124"/>
      <c r="K16" s="123"/>
      <c r="L16" s="106"/>
      <c r="M16" s="128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30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DY16" s="127"/>
    </row>
    <row r="17" spans="1:129" s="95" customFormat="1" ht="15">
      <c r="A17" s="106">
        <v>13</v>
      </c>
      <c r="B17" s="123"/>
      <c r="C17" s="123"/>
      <c r="D17" s="123"/>
      <c r="E17" s="123"/>
      <c r="F17" s="123"/>
      <c r="G17" s="123"/>
      <c r="H17" s="123"/>
      <c r="I17" s="123"/>
      <c r="J17" s="124"/>
      <c r="K17" s="123"/>
      <c r="L17" s="106"/>
      <c r="M17" s="128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30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DY17" s="127"/>
    </row>
    <row r="18" spans="1:129" s="95" customFormat="1" ht="15">
      <c r="A18" s="106">
        <v>14</v>
      </c>
      <c r="B18" s="123"/>
      <c r="C18" s="123"/>
      <c r="D18" s="123"/>
      <c r="E18" s="123"/>
      <c r="F18" s="123"/>
      <c r="G18" s="123"/>
      <c r="H18" s="123"/>
      <c r="I18" s="123"/>
      <c r="J18" s="124"/>
      <c r="K18" s="123"/>
      <c r="L18" s="106"/>
      <c r="M18" s="128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30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DY18" s="127"/>
    </row>
    <row r="19" spans="1:129" s="95" customFormat="1" ht="15">
      <c r="A19" s="106">
        <v>15</v>
      </c>
      <c r="B19" s="123"/>
      <c r="C19" s="123"/>
      <c r="D19" s="123"/>
      <c r="E19" s="123"/>
      <c r="F19" s="123"/>
      <c r="G19" s="123"/>
      <c r="H19" s="123"/>
      <c r="I19" s="123"/>
      <c r="J19" s="124"/>
      <c r="K19" s="123"/>
      <c r="L19" s="106"/>
      <c r="M19" s="128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30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DY19" s="127"/>
    </row>
    <row r="20" spans="1:129" s="95" customFormat="1" ht="15">
      <c r="A20" s="106">
        <v>16</v>
      </c>
      <c r="B20" s="123"/>
      <c r="C20" s="123"/>
      <c r="D20" s="123"/>
      <c r="E20" s="123"/>
      <c r="F20" s="123"/>
      <c r="G20" s="123"/>
      <c r="H20" s="123"/>
      <c r="I20" s="123"/>
      <c r="J20" s="124"/>
      <c r="K20" s="123"/>
      <c r="L20" s="106"/>
      <c r="M20" s="128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30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DY20" s="127"/>
    </row>
    <row r="21" spans="1:129" s="95" customFormat="1" ht="15">
      <c r="A21" s="106">
        <v>17</v>
      </c>
      <c r="B21" s="123"/>
      <c r="C21" s="123"/>
      <c r="D21" s="123"/>
      <c r="E21" s="123"/>
      <c r="F21" s="123"/>
      <c r="G21" s="123"/>
      <c r="H21" s="123"/>
      <c r="I21" s="123"/>
      <c r="J21" s="124"/>
      <c r="K21" s="123"/>
      <c r="L21" s="106"/>
      <c r="M21" s="128"/>
      <c r="N21" s="59"/>
      <c r="O21" s="59"/>
      <c r="P21" s="59"/>
      <c r="Q21" s="59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DY21" s="127"/>
    </row>
    <row r="22" spans="1:129" s="95" customFormat="1" ht="15">
      <c r="A22" s="106">
        <v>18</v>
      </c>
      <c r="B22" s="123"/>
      <c r="C22" s="123"/>
      <c r="D22" s="123"/>
      <c r="E22" s="123"/>
      <c r="F22" s="123"/>
      <c r="G22" s="123"/>
      <c r="H22" s="123"/>
      <c r="I22" s="123"/>
      <c r="J22" s="124"/>
      <c r="K22" s="123"/>
      <c r="L22" s="106"/>
      <c r="M22" s="128"/>
      <c r="N22" s="59"/>
      <c r="O22" s="59"/>
      <c r="P22" s="59"/>
      <c r="Q22" s="59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DY22" s="127"/>
    </row>
    <row r="23" spans="1:129" s="95" customFormat="1" ht="15">
      <c r="A23" s="106">
        <v>19</v>
      </c>
      <c r="B23" s="123"/>
      <c r="C23" s="123"/>
      <c r="D23" s="123"/>
      <c r="E23" s="123"/>
      <c r="F23" s="123"/>
      <c r="G23" s="123"/>
      <c r="H23" s="123"/>
      <c r="I23" s="123"/>
      <c r="J23" s="124"/>
      <c r="K23" s="123"/>
      <c r="L23" s="106"/>
      <c r="M23" s="128"/>
      <c r="N23" s="59"/>
      <c r="O23" s="59"/>
      <c r="P23" s="59"/>
      <c r="Q23" s="59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DY23" s="127"/>
    </row>
    <row r="24" spans="1:129" s="95" customFormat="1" ht="15">
      <c r="A24" s="106">
        <v>20</v>
      </c>
      <c r="B24" s="123"/>
      <c r="C24" s="123"/>
      <c r="D24" s="123"/>
      <c r="E24" s="123"/>
      <c r="F24" s="123"/>
      <c r="G24" s="123"/>
      <c r="H24" s="123"/>
      <c r="I24" s="123"/>
      <c r="J24" s="124"/>
      <c r="K24" s="123"/>
      <c r="L24" s="106"/>
      <c r="M24" s="128"/>
      <c r="N24" s="59"/>
      <c r="O24" s="59"/>
      <c r="P24" s="59"/>
      <c r="Q24" s="59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DY24" s="127"/>
    </row>
    <row r="25" spans="1:129" s="95" customFormat="1" ht="15">
      <c r="A25" s="106">
        <v>21</v>
      </c>
      <c r="B25" s="123"/>
      <c r="C25" s="123"/>
      <c r="D25" s="123"/>
      <c r="E25" s="123"/>
      <c r="F25" s="123"/>
      <c r="G25" s="123"/>
      <c r="H25" s="123"/>
      <c r="I25" s="123"/>
      <c r="J25" s="131"/>
      <c r="K25" s="123"/>
      <c r="L25" s="106"/>
      <c r="M25" s="128"/>
      <c r="N25" s="59"/>
      <c r="O25" s="59"/>
      <c r="P25" s="59"/>
      <c r="Q25" s="59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DY25" s="127"/>
    </row>
    <row r="26" spans="1:129" s="95" customFormat="1" ht="15">
      <c r="A26" s="106">
        <v>22</v>
      </c>
      <c r="B26" s="123"/>
      <c r="C26" s="123"/>
      <c r="D26" s="123"/>
      <c r="E26" s="123"/>
      <c r="F26" s="123"/>
      <c r="G26" s="123"/>
      <c r="H26" s="123"/>
      <c r="I26" s="123"/>
      <c r="J26" s="124"/>
      <c r="K26" s="123"/>
      <c r="L26" s="106"/>
      <c r="M26" s="128"/>
      <c r="N26" s="59"/>
      <c r="O26" s="59"/>
      <c r="P26" s="59"/>
      <c r="Q26" s="59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DY26" s="127"/>
    </row>
    <row r="27" spans="1:129" s="95" customFormat="1" ht="15">
      <c r="A27" s="106">
        <v>23</v>
      </c>
      <c r="B27" s="123"/>
      <c r="C27" s="123"/>
      <c r="D27" s="123"/>
      <c r="E27" s="123"/>
      <c r="F27" s="123"/>
      <c r="G27" s="123"/>
      <c r="H27" s="123"/>
      <c r="I27" s="123"/>
      <c r="J27" s="124"/>
      <c r="K27" s="123"/>
      <c r="L27" s="106"/>
      <c r="M27" s="128"/>
      <c r="N27" s="59"/>
      <c r="O27" s="59"/>
      <c r="P27" s="59"/>
      <c r="Q27" s="59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DY27" s="127"/>
    </row>
    <row r="28" spans="1:129" s="95" customFormat="1" ht="15">
      <c r="A28" s="106">
        <v>24</v>
      </c>
      <c r="B28" s="123"/>
      <c r="C28" s="123"/>
      <c r="D28" s="123"/>
      <c r="E28" s="123"/>
      <c r="F28" s="123"/>
      <c r="G28" s="123"/>
      <c r="H28" s="123"/>
      <c r="I28" s="123"/>
      <c r="J28" s="124"/>
      <c r="K28" s="123"/>
      <c r="L28" s="106"/>
      <c r="M28" s="128"/>
      <c r="N28" s="59"/>
      <c r="O28" s="59"/>
      <c r="P28" s="59"/>
      <c r="Q28" s="59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DY28" s="127"/>
    </row>
    <row r="29" spans="1:129" s="95" customFormat="1" ht="15">
      <c r="A29" s="106">
        <v>25</v>
      </c>
      <c r="B29" s="123"/>
      <c r="C29" s="123"/>
      <c r="D29" s="123"/>
      <c r="E29" s="123"/>
      <c r="F29" s="123"/>
      <c r="G29" s="123"/>
      <c r="H29" s="123"/>
      <c r="I29" s="123"/>
      <c r="J29" s="124"/>
      <c r="K29" s="123"/>
      <c r="L29" s="106"/>
      <c r="M29" s="128"/>
      <c r="N29" s="59"/>
      <c r="O29" s="59"/>
      <c r="P29" s="59"/>
      <c r="Q29" s="59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DY29" s="127"/>
    </row>
    <row r="30" spans="1:129" s="95" customFormat="1" ht="15">
      <c r="A30" s="106">
        <v>26</v>
      </c>
      <c r="B30" s="123"/>
      <c r="C30" s="123"/>
      <c r="D30" s="123"/>
      <c r="E30" s="123"/>
      <c r="F30" s="123"/>
      <c r="G30" s="123"/>
      <c r="H30" s="123"/>
      <c r="I30" s="123"/>
      <c r="J30" s="124"/>
      <c r="K30" s="123"/>
      <c r="L30" s="106"/>
      <c r="M30" s="128"/>
      <c r="N30" s="59"/>
      <c r="O30" s="59"/>
      <c r="P30" s="59"/>
      <c r="Q30" s="59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DY30" s="127"/>
    </row>
    <row r="31" spans="1:129" s="95" customFormat="1" ht="15">
      <c r="A31" s="106">
        <v>27</v>
      </c>
      <c r="B31" s="123"/>
      <c r="C31" s="123"/>
      <c r="D31" s="123"/>
      <c r="E31" s="123"/>
      <c r="F31" s="123"/>
      <c r="G31" s="123"/>
      <c r="H31" s="123"/>
      <c r="I31" s="123"/>
      <c r="J31" s="124"/>
      <c r="K31" s="123"/>
      <c r="L31" s="106"/>
      <c r="M31" s="128"/>
      <c r="N31" s="59"/>
      <c r="O31" s="59"/>
      <c r="P31" s="59"/>
      <c r="Q31" s="59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DY31" s="127"/>
    </row>
    <row r="32" spans="1:129" s="95" customFormat="1" ht="15">
      <c r="A32" s="106">
        <v>28</v>
      </c>
      <c r="B32" s="123"/>
      <c r="C32" s="123"/>
      <c r="D32" s="123"/>
      <c r="E32" s="123"/>
      <c r="F32" s="123"/>
      <c r="G32" s="123"/>
      <c r="I32" s="123"/>
      <c r="J32" s="124"/>
      <c r="K32" s="123"/>
      <c r="L32" s="106"/>
      <c r="M32" s="128"/>
      <c r="N32" s="59"/>
      <c r="O32" s="59"/>
      <c r="P32" s="59"/>
      <c r="Q32" s="59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DY32" s="127"/>
    </row>
    <row r="33" spans="1:139" s="95" customFormat="1" ht="15">
      <c r="A33" s="106">
        <v>29</v>
      </c>
      <c r="B33" s="123"/>
      <c r="C33" s="123"/>
      <c r="D33" s="123"/>
      <c r="E33" s="123"/>
      <c r="F33" s="123"/>
      <c r="G33" s="123"/>
      <c r="I33" s="123"/>
      <c r="J33" s="124"/>
      <c r="K33" s="123"/>
      <c r="L33" s="123"/>
      <c r="M33" s="128"/>
      <c r="N33" s="59"/>
      <c r="O33" s="59"/>
      <c r="P33" s="59"/>
      <c r="Q33" s="59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DY33" s="127"/>
    </row>
    <row r="34" spans="1:139" s="95" customFormat="1" ht="15">
      <c r="A34" s="106">
        <v>30</v>
      </c>
      <c r="B34" s="123"/>
      <c r="C34" s="123"/>
      <c r="D34" s="123"/>
      <c r="E34" s="123"/>
      <c r="F34" s="123"/>
      <c r="G34" s="123"/>
      <c r="I34" s="123"/>
      <c r="J34" s="124"/>
      <c r="K34" s="123"/>
      <c r="L34" s="123"/>
      <c r="M34" s="128"/>
      <c r="N34" s="59"/>
      <c r="O34" s="59"/>
      <c r="P34" s="59"/>
      <c r="Q34" s="59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DY34" s="127"/>
    </row>
    <row r="35" spans="1:139" s="95" customFormat="1">
      <c r="A35" s="106">
        <v>31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</row>
    <row r="36" spans="1:139" s="95" customFormat="1">
      <c r="A36" s="106">
        <v>32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</row>
    <row r="37" spans="1:139" s="95" customFormat="1">
      <c r="A37" s="106">
        <v>33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</row>
    <row r="38" spans="1:139" s="95" customFormat="1">
      <c r="A38" s="106">
        <v>34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</row>
    <row r="39" spans="1:139" s="95" customFormat="1">
      <c r="A39" s="106">
        <v>35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</row>
    <row r="40" spans="1:139" s="95" customFormat="1" ht="15">
      <c r="B40" s="54"/>
      <c r="C40" s="54"/>
      <c r="D40" s="54"/>
      <c r="E40" s="54"/>
      <c r="F40" s="54"/>
      <c r="G40" s="54"/>
      <c r="H40" s="54"/>
      <c r="I40" s="54"/>
      <c r="J40" s="124"/>
      <c r="K40" s="54"/>
      <c r="L40" s="54"/>
      <c r="M40" s="128"/>
      <c r="N40" s="59"/>
      <c r="O40" s="59"/>
      <c r="P40" s="59"/>
      <c r="Q40" s="59"/>
      <c r="R40" s="55"/>
      <c r="S40" s="55"/>
      <c r="T40" s="55"/>
      <c r="U40" s="55"/>
      <c r="V40" s="55"/>
      <c r="W40" s="56"/>
      <c r="X40" s="56"/>
      <c r="Y40" s="56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9"/>
      <c r="CL40" s="59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127"/>
      <c r="DZ40" s="55"/>
      <c r="EA40" s="55"/>
      <c r="EB40" s="55"/>
    </row>
    <row r="41" spans="1:139" s="95" customFormat="1">
      <c r="A41" s="132" t="s">
        <v>30</v>
      </c>
      <c r="B41" s="95">
        <f>COUNT(B5:B39)</f>
        <v>3</v>
      </c>
    </row>
    <row r="42" spans="1:139" s="95" customFormat="1">
      <c r="A42" s="132"/>
    </row>
    <row r="43" spans="1:139" s="95" customFormat="1">
      <c r="A43" s="132"/>
      <c r="C43" s="133"/>
      <c r="D43" s="134"/>
    </row>
    <row r="44" spans="1:139" s="127" customFormat="1">
      <c r="EF44" s="95"/>
      <c r="EG44" s="95"/>
      <c r="EH44" s="95"/>
      <c r="EI44" s="95"/>
    </row>
    <row r="45" spans="1:139" s="95" customFormat="1">
      <c r="A45" s="132" t="s">
        <v>167</v>
      </c>
      <c r="C45" s="135">
        <f>COUNTA(B2:Q2)</f>
        <v>1</v>
      </c>
      <c r="D45" s="135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</row>
    <row r="46" spans="1:139" s="95" customFormat="1"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</row>
    <row r="47" spans="1:139" s="95" customFormat="1">
      <c r="I47" s="123"/>
      <c r="J47" s="123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</row>
    <row r="48" spans="1:139" s="95" customFormat="1" ht="15">
      <c r="A48" s="132" t="s">
        <v>33</v>
      </c>
      <c r="C48" s="95">
        <f>SUM(B41:H41)</f>
        <v>3</v>
      </c>
      <c r="H48" s="107">
        <v>9.8899999999999995E-3</v>
      </c>
      <c r="Q48" s="37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</row>
    <row r="49" spans="1:132" s="95" customFormat="1" ht="15">
      <c r="H49" s="107">
        <v>9.3200000000000002E-3</v>
      </c>
      <c r="Q49" s="372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</row>
    <row r="50" spans="1:132" s="95" customFormat="1" ht="15">
      <c r="H50" s="107">
        <v>7.79E-3</v>
      </c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</row>
    <row r="51" spans="1:132" s="95" customFormat="1"/>
    <row r="52" spans="1:132" s="95" customFormat="1">
      <c r="I52" s="123"/>
      <c r="J52" s="123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</row>
    <row r="53" spans="1:132" s="95" customFormat="1">
      <c r="C53" s="136">
        <f>C48-1</f>
        <v>2</v>
      </c>
      <c r="D53" s="136"/>
      <c r="I53" s="123"/>
      <c r="J53" s="123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</row>
    <row r="54" spans="1:132" s="95" customFormat="1">
      <c r="I54" s="123"/>
      <c r="J54" s="123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</row>
    <row r="55" spans="1:132" s="95" customFormat="1">
      <c r="I55" s="123"/>
      <c r="J55" s="123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</row>
    <row r="56" spans="1:132" s="95" customFormat="1">
      <c r="I56" s="123"/>
      <c r="J56" s="123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</row>
    <row r="57" spans="1:132" s="95" customFormat="1">
      <c r="G57" s="137"/>
      <c r="I57" s="123"/>
      <c r="J57" s="123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</row>
    <row r="58" spans="1:132" s="95" customFormat="1">
      <c r="A58" s="132" t="s">
        <v>38</v>
      </c>
      <c r="I58" s="123"/>
      <c r="J58" s="123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</row>
    <row r="59" spans="1:132" s="95" customFormat="1">
      <c r="I59" s="123"/>
      <c r="J59" s="123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</row>
    <row r="60" spans="1:132" s="95" customFormat="1">
      <c r="A60" s="95" t="s">
        <v>39</v>
      </c>
      <c r="B60" s="127">
        <f>AVERAGE(B5:B39)</f>
        <v>8.0000000000000002E-3</v>
      </c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  <c r="DB60" s="127"/>
      <c r="DC60" s="127"/>
      <c r="DD60" s="127"/>
      <c r="DE60" s="127"/>
      <c r="DF60" s="127"/>
      <c r="DG60" s="127"/>
      <c r="DH60" s="127"/>
      <c r="DI60" s="127"/>
      <c r="DJ60" s="127"/>
      <c r="DK60" s="127"/>
      <c r="DL60" s="127"/>
      <c r="DM60" s="127"/>
      <c r="DN60" s="127"/>
      <c r="DO60" s="127"/>
      <c r="DP60" s="127"/>
      <c r="DQ60" s="127"/>
      <c r="DR60" s="127"/>
      <c r="DS60" s="127"/>
      <c r="DT60" s="127"/>
      <c r="DU60" s="127"/>
      <c r="DV60" s="127"/>
      <c r="DW60" s="127"/>
      <c r="DX60" s="127"/>
      <c r="DY60" s="127"/>
      <c r="DZ60" s="127"/>
      <c r="EA60" s="127"/>
      <c r="EB60" s="127"/>
    </row>
    <row r="61" spans="1:132" s="95" customFormat="1">
      <c r="C61" s="123"/>
      <c r="G61" s="137"/>
      <c r="I61" s="123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</row>
    <row r="62" spans="1:132" s="95" customFormat="1"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</row>
    <row r="63" spans="1:132" s="95" customFormat="1"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</row>
    <row r="64" spans="1:132" s="95" customFormat="1"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</row>
    <row r="65" spans="1:84" s="95" customFormat="1"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</row>
    <row r="66" spans="1:84" s="95" customFormat="1"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</row>
    <row r="67" spans="1:84" s="95" customFormat="1">
      <c r="C67" s="127">
        <f>AVERAGE(B5:B39)</f>
        <v>8.0000000000000002E-3</v>
      </c>
      <c r="D67" s="127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</row>
    <row r="68" spans="1:84" s="95" customFormat="1">
      <c r="A68" s="132" t="s">
        <v>750</v>
      </c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</row>
    <row r="69" spans="1:84" s="95" customFormat="1"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</row>
    <row r="70" spans="1:84" s="95" customFormat="1"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</row>
    <row r="71" spans="1:84" s="95" customFormat="1"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</row>
    <row r="72" spans="1:84" s="95" customFormat="1">
      <c r="A72" s="132" t="s">
        <v>45</v>
      </c>
      <c r="B72" s="137"/>
      <c r="C72" s="129">
        <f>VAR(B5:B39)</f>
        <v>2.0999999999999995E-5</v>
      </c>
      <c r="D72" s="129"/>
      <c r="E72" s="137"/>
      <c r="F72" s="137"/>
      <c r="G72" s="137"/>
      <c r="H72" s="137"/>
      <c r="I72" s="137"/>
      <c r="J72" s="137"/>
      <c r="K72" s="137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</row>
    <row r="73" spans="1:84" s="95" customFormat="1"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</row>
    <row r="74" spans="1:84" s="95" customFormat="1"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</row>
    <row r="75" spans="1:84" s="95" customFormat="1"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</row>
    <row r="76" spans="1:84" s="95" customFormat="1"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</row>
    <row r="77" spans="1:84" s="95" customFormat="1"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</row>
    <row r="78" spans="1:84" s="95" customFormat="1">
      <c r="A78" s="95" t="s">
        <v>53</v>
      </c>
      <c r="C78" s="95">
        <v>3</v>
      </c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</row>
    <row r="79" spans="1:84" s="95" customFormat="1"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</row>
    <row r="80" spans="1:84" s="95" customFormat="1"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</row>
    <row r="81" spans="1:84" s="95" customFormat="1">
      <c r="A81" s="95" t="s">
        <v>54</v>
      </c>
      <c r="C81" s="138">
        <f>1/C48+1/C78</f>
        <v>0.66666666666666663</v>
      </c>
      <c r="D81" s="138"/>
      <c r="E81" s="138"/>
      <c r="F81" s="138"/>
      <c r="G81" s="138"/>
      <c r="H81" s="138"/>
      <c r="I81" s="138"/>
      <c r="J81" s="138"/>
      <c r="K81" s="138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</row>
    <row r="82" spans="1:84" s="95" customFormat="1">
      <c r="C82" s="138"/>
      <c r="D82" s="138"/>
      <c r="E82" s="138"/>
      <c r="F82" s="138"/>
      <c r="G82" s="138"/>
      <c r="H82" s="138"/>
      <c r="I82" s="138"/>
      <c r="J82" s="138"/>
      <c r="K82" s="138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</row>
    <row r="83" spans="1:84" s="95" customFormat="1">
      <c r="C83" s="138"/>
      <c r="D83" s="138"/>
      <c r="E83" s="138"/>
      <c r="F83" s="138"/>
      <c r="G83" s="138"/>
      <c r="H83" s="138"/>
      <c r="I83" s="138"/>
      <c r="J83" s="138"/>
      <c r="K83" s="138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</row>
    <row r="84" spans="1:84" s="95" customFormat="1">
      <c r="C84" s="138"/>
      <c r="D84" s="138"/>
      <c r="E84" s="138"/>
      <c r="F84" s="138"/>
      <c r="G84" s="138"/>
      <c r="H84" s="138"/>
      <c r="I84" s="138"/>
      <c r="J84" s="138"/>
      <c r="K84" s="138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</row>
    <row r="85" spans="1:84" s="95" customFormat="1">
      <c r="A85" s="95" t="s">
        <v>55</v>
      </c>
      <c r="C85" s="129">
        <f>C72*C81</f>
        <v>1.3999999999999996E-5</v>
      </c>
      <c r="D85" s="129"/>
      <c r="E85" s="138"/>
      <c r="F85" s="138"/>
      <c r="G85" s="138"/>
      <c r="H85" s="138"/>
      <c r="I85" s="138"/>
      <c r="J85" s="138"/>
      <c r="K85" s="138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</row>
    <row r="86" spans="1:84" s="95" customFormat="1"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</row>
    <row r="87" spans="1:84" s="95" customFormat="1"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</row>
    <row r="88" spans="1:84" s="95" customFormat="1"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</row>
    <row r="89" spans="1:84" s="95" customFormat="1"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</row>
    <row r="90" spans="1:84" s="95" customFormat="1"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</row>
    <row r="91" spans="1:84" s="95" customFormat="1">
      <c r="A91" s="132" t="s">
        <v>56</v>
      </c>
      <c r="C91" s="95">
        <f>SQRT(C85)</f>
        <v>3.7416573867739408E-3</v>
      </c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</row>
    <row r="92" spans="1:84" s="95" customFormat="1"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</row>
    <row r="93" spans="1:84" s="95" customFormat="1"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</row>
    <row r="94" spans="1:84" s="95" customFormat="1">
      <c r="A94" s="132" t="s">
        <v>57</v>
      </c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</row>
    <row r="95" spans="1:84" s="95" customFormat="1"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</row>
    <row r="96" spans="1:84" s="95" customFormat="1"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</row>
    <row r="97" spans="1:84" s="95" customFormat="1" ht="51">
      <c r="A97" s="95" t="s">
        <v>58</v>
      </c>
      <c r="B97" s="139" t="s">
        <v>59</v>
      </c>
      <c r="C97" s="140">
        <f>TINV(2*0.01,C53)</f>
        <v>6.9645567339634358</v>
      </c>
      <c r="D97" s="141"/>
      <c r="K97" s="135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</row>
    <row r="98" spans="1:84" s="95" customFormat="1"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</row>
    <row r="99" spans="1:84" s="95" customFormat="1"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</row>
    <row r="100" spans="1:84" s="95" customFormat="1">
      <c r="A100" s="95" t="s">
        <v>61</v>
      </c>
      <c r="C100" s="129">
        <f>C67+C97*C91</f>
        <v>3.4058985149240481E-2</v>
      </c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</row>
    <row r="101" spans="1:84" s="95" customFormat="1"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</row>
    <row r="102" spans="1:84" s="95" customFormat="1"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</row>
    <row r="103" spans="1:84" s="95" customFormat="1"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</row>
    <row r="104" spans="1:84" s="95" customFormat="1">
      <c r="B104" s="142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</row>
    <row r="105" spans="1:84" s="95" customFormat="1"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</row>
    <row r="106" spans="1:84" s="95" customFormat="1"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</row>
    <row r="107" spans="1:84" s="95" customFormat="1">
      <c r="B107" s="143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</row>
    <row r="108" spans="1:84" s="95" customFormat="1"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</row>
    <row r="109" spans="1:84" s="95" customFormat="1"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</row>
    <row r="110" spans="1:84">
      <c r="A110" s="95"/>
      <c r="B110" s="95"/>
      <c r="C110" s="95"/>
      <c r="D110" s="95"/>
      <c r="E110" s="95"/>
      <c r="F110" s="95"/>
      <c r="G110" s="95"/>
      <c r="H110" s="95"/>
      <c r="I110" s="95"/>
      <c r="J110" s="95"/>
    </row>
    <row r="111" spans="1:84">
      <c r="A111" s="95"/>
      <c r="B111" s="143"/>
      <c r="C111" s="95"/>
      <c r="D111" s="95"/>
      <c r="E111" s="95"/>
      <c r="F111" s="95"/>
      <c r="G111" s="95"/>
      <c r="H111" s="95"/>
      <c r="I111" s="95"/>
      <c r="J111" s="95"/>
    </row>
    <row r="112" spans="1:84">
      <c r="A112" s="95"/>
      <c r="B112" s="95"/>
      <c r="C112" s="95"/>
      <c r="D112" s="95"/>
      <c r="E112" s="95"/>
      <c r="F112" s="95"/>
      <c r="G112" s="95"/>
      <c r="H112" s="95"/>
      <c r="I112" s="95"/>
      <c r="J112" s="95"/>
    </row>
    <row r="113" spans="1:10">
      <c r="A113" s="95"/>
      <c r="B113" s="95"/>
      <c r="C113" s="95"/>
      <c r="D113" s="95"/>
      <c r="E113" s="95"/>
      <c r="F113" s="95"/>
      <c r="G113" s="95"/>
      <c r="H113" s="95"/>
      <c r="I113" s="95"/>
      <c r="J113" s="95"/>
    </row>
    <row r="114" spans="1:10">
      <c r="A114" s="95"/>
      <c r="B114" s="95"/>
      <c r="C114" s="95"/>
      <c r="D114" s="95"/>
      <c r="E114" s="95"/>
      <c r="F114" s="95"/>
      <c r="G114" s="95"/>
      <c r="H114" s="95"/>
      <c r="I114" s="95"/>
      <c r="J114" s="95"/>
    </row>
    <row r="115" spans="1:10">
      <c r="A115" s="95"/>
      <c r="B115" s="95"/>
      <c r="C115" s="95"/>
      <c r="D115" s="95"/>
      <c r="E115" s="95"/>
      <c r="F115" s="95"/>
      <c r="G115" s="95"/>
      <c r="H115" s="95"/>
      <c r="I115" s="95"/>
      <c r="J115" s="95"/>
    </row>
    <row r="116" spans="1:10">
      <c r="A116" s="95"/>
      <c r="B116" s="95"/>
      <c r="C116" s="95"/>
      <c r="D116" s="95"/>
      <c r="E116" s="95"/>
      <c r="F116" s="95"/>
      <c r="G116" s="95"/>
      <c r="H116" s="95"/>
      <c r="I116" s="95"/>
      <c r="J116" s="95"/>
    </row>
    <row r="117" spans="1:10">
      <c r="A117" s="95"/>
      <c r="B117" s="95"/>
      <c r="C117" s="95"/>
      <c r="D117" s="95"/>
      <c r="E117" s="95"/>
      <c r="F117" s="95"/>
      <c r="G117" s="95"/>
      <c r="H117" s="95"/>
      <c r="I117" s="95"/>
      <c r="J117" s="95"/>
    </row>
    <row r="118" spans="1:10">
      <c r="A118" s="95"/>
      <c r="B118" s="95"/>
      <c r="C118" s="95"/>
      <c r="D118" s="95"/>
      <c r="E118" s="95"/>
      <c r="F118" s="95"/>
      <c r="G118" s="95"/>
      <c r="H118" s="95"/>
      <c r="I118" s="95"/>
      <c r="J118" s="95"/>
    </row>
    <row r="119" spans="1:10">
      <c r="A119" s="95"/>
      <c r="B119" s="95"/>
      <c r="C119" s="95"/>
      <c r="D119" s="132"/>
      <c r="E119" s="95"/>
      <c r="F119" s="95"/>
      <c r="G119" s="95"/>
      <c r="H119" s="95"/>
      <c r="I119" s="95"/>
      <c r="J119" s="95"/>
    </row>
    <row r="120" spans="1:10">
      <c r="A120" s="95"/>
      <c r="B120" s="95"/>
      <c r="C120" s="95"/>
      <c r="D120" s="95"/>
      <c r="E120" s="95"/>
      <c r="F120" s="95"/>
      <c r="G120" s="95"/>
      <c r="H120" s="95"/>
      <c r="I120" s="95"/>
      <c r="J120" s="95"/>
    </row>
    <row r="121" spans="1:10">
      <c r="A121" s="95"/>
      <c r="B121" s="95"/>
      <c r="C121" s="95"/>
      <c r="D121" s="95"/>
      <c r="E121" s="95"/>
      <c r="F121" s="95"/>
      <c r="G121" s="95"/>
      <c r="H121" s="95"/>
      <c r="I121" s="95"/>
      <c r="J121" s="95"/>
    </row>
    <row r="122" spans="1:10">
      <c r="A122" s="95"/>
      <c r="B122" s="95"/>
      <c r="C122" s="95"/>
      <c r="D122" s="95"/>
      <c r="E122" s="95"/>
      <c r="F122" s="95"/>
      <c r="G122" s="95"/>
      <c r="H122" s="95"/>
      <c r="I122" s="95"/>
      <c r="J122" s="95"/>
    </row>
    <row r="123" spans="1:10">
      <c r="A123" s="95"/>
      <c r="B123" s="95"/>
      <c r="C123" s="95"/>
      <c r="D123" s="95"/>
      <c r="E123" s="95"/>
      <c r="F123" s="95"/>
      <c r="G123" s="95"/>
      <c r="H123" s="95"/>
      <c r="I123" s="95"/>
      <c r="J123" s="95"/>
    </row>
    <row r="124" spans="1:10">
      <c r="A124" s="95"/>
      <c r="B124" s="95"/>
      <c r="C124" s="95"/>
      <c r="D124" s="95"/>
      <c r="E124" s="95"/>
      <c r="F124" s="95"/>
      <c r="G124" s="95"/>
      <c r="H124" s="95"/>
      <c r="I124" s="95"/>
      <c r="J124" s="95"/>
    </row>
    <row r="125" spans="1:10">
      <c r="A125" s="95"/>
      <c r="B125" s="95"/>
      <c r="C125" s="95"/>
      <c r="D125" s="95"/>
      <c r="E125" s="95"/>
      <c r="F125" s="95"/>
      <c r="G125" s="95"/>
      <c r="H125" s="95"/>
      <c r="I125" s="95"/>
      <c r="J125" s="95"/>
    </row>
    <row r="126" spans="1:10">
      <c r="A126" s="95"/>
      <c r="B126" s="95"/>
      <c r="C126" s="95"/>
      <c r="D126" s="95"/>
      <c r="E126" s="95"/>
      <c r="F126" s="95"/>
      <c r="G126" s="95"/>
      <c r="H126" s="95"/>
      <c r="I126" s="95"/>
      <c r="J126" s="95"/>
    </row>
    <row r="127" spans="1:10">
      <c r="A127" s="95"/>
      <c r="B127" s="95"/>
      <c r="C127" s="95"/>
      <c r="D127" s="95"/>
      <c r="E127" s="95"/>
      <c r="F127" s="95"/>
      <c r="G127" s="95"/>
      <c r="H127" s="95"/>
      <c r="I127" s="95"/>
      <c r="J127" s="95"/>
    </row>
    <row r="128" spans="1:10">
      <c r="A128" s="95"/>
      <c r="B128" s="95"/>
      <c r="C128" s="95"/>
      <c r="D128" s="95"/>
      <c r="E128" s="95"/>
      <c r="F128" s="95"/>
      <c r="G128" s="95"/>
      <c r="H128" s="95"/>
      <c r="I128" s="95"/>
      <c r="J128" s="95"/>
    </row>
    <row r="129" spans="1:10">
      <c r="A129" s="95"/>
      <c r="B129" s="95"/>
      <c r="C129" s="95"/>
      <c r="D129" s="95"/>
      <c r="E129" s="95"/>
      <c r="F129" s="95"/>
      <c r="G129" s="95"/>
      <c r="H129" s="95"/>
      <c r="I129" s="95"/>
      <c r="J129" s="95"/>
    </row>
    <row r="130" spans="1:10">
      <c r="A130" s="95"/>
      <c r="B130" s="95"/>
      <c r="C130" s="95"/>
      <c r="D130" s="95"/>
      <c r="E130" s="95"/>
      <c r="F130" s="95"/>
      <c r="G130" s="95"/>
      <c r="H130" s="95"/>
      <c r="I130" s="95"/>
      <c r="J130" s="95"/>
    </row>
    <row r="131" spans="1:10">
      <c r="A131" s="95"/>
      <c r="B131" s="95"/>
      <c r="C131" s="95"/>
      <c r="D131" s="95"/>
      <c r="E131" s="95"/>
      <c r="F131" s="95"/>
      <c r="G131" s="95"/>
      <c r="H131" s="95"/>
      <c r="I131" s="95"/>
      <c r="J131" s="95"/>
    </row>
    <row r="132" spans="1:10">
      <c r="A132" s="95"/>
      <c r="B132" s="95"/>
      <c r="C132" s="95"/>
      <c r="D132" s="95"/>
      <c r="E132" s="95"/>
      <c r="F132" s="95"/>
      <c r="G132" s="95"/>
      <c r="H132" s="95"/>
      <c r="I132" s="95"/>
      <c r="J132" s="95"/>
    </row>
    <row r="133" spans="1:10">
      <c r="A133" s="95"/>
      <c r="B133" s="95"/>
      <c r="C133" s="95"/>
      <c r="D133" s="95"/>
      <c r="E133" s="95"/>
      <c r="F133" s="95"/>
      <c r="G133" s="95"/>
      <c r="H133" s="95"/>
      <c r="I133" s="95"/>
      <c r="J133" s="95"/>
    </row>
    <row r="134" spans="1:10">
      <c r="A134" s="95"/>
      <c r="B134" s="95"/>
      <c r="C134" s="95"/>
      <c r="D134" s="95"/>
      <c r="E134" s="95"/>
      <c r="F134" s="95"/>
      <c r="G134" s="95"/>
      <c r="H134" s="95"/>
      <c r="I134" s="95"/>
      <c r="J134" s="95"/>
    </row>
    <row r="135" spans="1:10">
      <c r="A135" s="95"/>
      <c r="B135" s="95"/>
      <c r="C135" s="95"/>
      <c r="D135" s="95"/>
      <c r="E135" s="95"/>
      <c r="F135" s="95"/>
      <c r="G135" s="95"/>
      <c r="H135" s="95"/>
      <c r="I135" s="95"/>
      <c r="J135" s="95"/>
    </row>
    <row r="136" spans="1:10">
      <c r="A136" s="95"/>
      <c r="B136" s="95"/>
      <c r="C136" s="95"/>
      <c r="D136" s="95"/>
      <c r="E136" s="95"/>
      <c r="F136" s="95"/>
      <c r="G136" s="95"/>
      <c r="H136" s="95"/>
      <c r="I136" s="95"/>
      <c r="J136" s="95"/>
    </row>
    <row r="137" spans="1:10">
      <c r="A137" s="95"/>
      <c r="B137" s="95"/>
      <c r="C137" s="95"/>
      <c r="D137" s="95"/>
      <c r="E137" s="95"/>
      <c r="F137" s="95"/>
      <c r="G137" s="95"/>
      <c r="H137" s="95"/>
      <c r="I137" s="95"/>
      <c r="J137" s="95"/>
    </row>
    <row r="138" spans="1:10">
      <c r="A138" s="95"/>
      <c r="B138" s="95"/>
      <c r="C138" s="95"/>
      <c r="D138" s="95"/>
      <c r="E138" s="95"/>
      <c r="F138" s="95"/>
      <c r="G138" s="95"/>
      <c r="H138" s="95"/>
      <c r="I138" s="95"/>
      <c r="J138" s="95"/>
    </row>
    <row r="139" spans="1:10">
      <c r="A139" s="95"/>
      <c r="B139" s="95"/>
      <c r="C139" s="95"/>
      <c r="D139" s="95"/>
      <c r="E139" s="95"/>
      <c r="F139" s="95"/>
      <c r="G139" s="95"/>
      <c r="H139" s="95"/>
      <c r="I139" s="95"/>
      <c r="J139" s="95"/>
    </row>
    <row r="140" spans="1:10">
      <c r="A140" s="95"/>
      <c r="B140" s="95"/>
      <c r="C140" s="95"/>
      <c r="D140" s="95"/>
      <c r="E140" s="95"/>
      <c r="F140" s="95"/>
      <c r="G140" s="95"/>
      <c r="H140" s="95"/>
      <c r="I140" s="95"/>
      <c r="J140" s="95"/>
    </row>
    <row r="141" spans="1:10">
      <c r="A141" s="95"/>
      <c r="B141" s="95"/>
      <c r="C141" s="95"/>
      <c r="D141" s="95"/>
      <c r="E141" s="95"/>
      <c r="F141" s="95"/>
      <c r="G141" s="95"/>
      <c r="H141" s="95"/>
      <c r="I141" s="95"/>
      <c r="J141" s="95"/>
    </row>
    <row r="142" spans="1:10">
      <c r="A142" s="95"/>
      <c r="B142" s="95"/>
      <c r="C142" s="95"/>
      <c r="D142" s="95"/>
      <c r="E142" s="95"/>
      <c r="F142" s="95"/>
      <c r="G142" s="95"/>
      <c r="H142" s="95"/>
      <c r="I142" s="95"/>
      <c r="J142" s="95"/>
    </row>
    <row r="143" spans="1:10">
      <c r="A143" s="95"/>
      <c r="B143" s="95"/>
      <c r="C143" s="95"/>
      <c r="D143" s="95"/>
      <c r="E143" s="95"/>
      <c r="F143" s="95"/>
      <c r="G143" s="95"/>
      <c r="H143" s="95"/>
      <c r="I143" s="95"/>
      <c r="J143" s="95"/>
    </row>
    <row r="144" spans="1:10">
      <c r="A144" s="95"/>
      <c r="B144" s="95"/>
      <c r="C144" s="95"/>
      <c r="D144" s="95"/>
      <c r="E144" s="95"/>
      <c r="F144" s="95"/>
      <c r="G144" s="95"/>
      <c r="H144" s="95"/>
      <c r="I144" s="95"/>
      <c r="J144" s="95"/>
    </row>
    <row r="145" spans="1:10">
      <c r="A145" s="95"/>
      <c r="B145" s="95"/>
      <c r="C145" s="95"/>
      <c r="D145" s="95"/>
      <c r="E145" s="95"/>
      <c r="F145" s="95"/>
      <c r="G145" s="95"/>
      <c r="H145" s="95"/>
      <c r="I145" s="95"/>
      <c r="J145" s="95"/>
    </row>
    <row r="146" spans="1:10">
      <c r="A146" s="95"/>
      <c r="B146" s="95"/>
      <c r="C146" s="95"/>
      <c r="D146" s="95"/>
      <c r="E146" s="95"/>
      <c r="F146" s="95"/>
      <c r="G146" s="95"/>
      <c r="H146" s="95"/>
      <c r="I146" s="95"/>
      <c r="J146" s="95"/>
    </row>
    <row r="147" spans="1:10">
      <c r="A147" s="95"/>
      <c r="B147" s="95"/>
      <c r="C147" s="95"/>
      <c r="D147" s="95"/>
      <c r="E147" s="95"/>
      <c r="F147" s="95"/>
      <c r="G147" s="95"/>
      <c r="H147" s="95"/>
      <c r="I147" s="95"/>
      <c r="J147" s="95"/>
    </row>
    <row r="148" spans="1:10">
      <c r="A148" s="95"/>
      <c r="B148" s="95"/>
      <c r="C148" s="95"/>
      <c r="D148" s="95"/>
      <c r="E148" s="95"/>
      <c r="F148" s="95"/>
      <c r="G148" s="95"/>
      <c r="H148" s="95"/>
      <c r="I148" s="95"/>
      <c r="J148" s="95"/>
    </row>
    <row r="149" spans="1:10">
      <c r="A149" s="95"/>
      <c r="B149" s="95"/>
      <c r="C149" s="95"/>
      <c r="D149" s="95"/>
      <c r="E149" s="95"/>
      <c r="F149" s="95"/>
      <c r="G149" s="95"/>
      <c r="H149" s="95"/>
      <c r="I149" s="95"/>
      <c r="J149" s="95"/>
    </row>
    <row r="150" spans="1:10">
      <c r="A150" s="95"/>
      <c r="B150" s="95"/>
      <c r="C150" s="95"/>
      <c r="D150" s="95"/>
      <c r="E150" s="95"/>
      <c r="F150" s="95"/>
      <c r="G150" s="95"/>
      <c r="H150" s="95"/>
      <c r="I150" s="95"/>
      <c r="J150" s="95"/>
    </row>
    <row r="151" spans="1:10">
      <c r="A151" s="95"/>
      <c r="B151" s="95"/>
      <c r="C151" s="95"/>
      <c r="D151" s="95"/>
      <c r="E151" s="95"/>
      <c r="F151" s="95"/>
      <c r="G151" s="95"/>
      <c r="H151" s="95"/>
      <c r="I151" s="95"/>
      <c r="J151" s="95"/>
    </row>
    <row r="152" spans="1:10">
      <c r="A152" s="95"/>
      <c r="B152" s="95"/>
      <c r="C152" s="95"/>
      <c r="D152" s="95"/>
      <c r="E152" s="95"/>
      <c r="F152" s="95"/>
      <c r="G152" s="95"/>
      <c r="H152" s="95"/>
      <c r="I152" s="95"/>
      <c r="J152" s="95"/>
    </row>
    <row r="153" spans="1:10">
      <c r="A153" s="95"/>
      <c r="B153" s="95"/>
      <c r="C153" s="95"/>
      <c r="D153" s="95"/>
      <c r="E153" s="95"/>
      <c r="F153" s="95"/>
      <c r="G153" s="95"/>
      <c r="H153" s="95"/>
      <c r="I153" s="95"/>
      <c r="J153" s="95"/>
    </row>
    <row r="154" spans="1:10">
      <c r="A154" s="95"/>
      <c r="B154" s="95"/>
      <c r="C154" s="95"/>
      <c r="D154" s="95"/>
      <c r="E154" s="95"/>
      <c r="F154" s="95"/>
      <c r="G154" s="95"/>
      <c r="H154" s="95"/>
      <c r="I154" s="95"/>
      <c r="J154" s="95"/>
    </row>
    <row r="155" spans="1:10">
      <c r="A155" s="95"/>
      <c r="B155" s="95"/>
      <c r="C155" s="95"/>
      <c r="D155" s="95"/>
      <c r="E155" s="95"/>
      <c r="F155" s="95"/>
      <c r="G155" s="95"/>
      <c r="H155" s="95"/>
      <c r="I155" s="95"/>
      <c r="J155" s="95"/>
    </row>
    <row r="156" spans="1:10">
      <c r="A156" s="95"/>
      <c r="B156" s="95"/>
      <c r="C156" s="95"/>
      <c r="D156" s="95"/>
      <c r="E156" s="95"/>
      <c r="F156" s="95"/>
      <c r="G156" s="95"/>
      <c r="H156" s="95"/>
      <c r="I156" s="95"/>
      <c r="J156" s="95"/>
    </row>
    <row r="157" spans="1:10">
      <c r="A157" s="95"/>
      <c r="B157" s="95"/>
      <c r="C157" s="95"/>
      <c r="D157" s="95"/>
      <c r="E157" s="95"/>
      <c r="F157" s="95"/>
      <c r="G157" s="95"/>
      <c r="H157" s="95"/>
      <c r="I157" s="95"/>
      <c r="J157" s="95"/>
    </row>
    <row r="158" spans="1:10">
      <c r="A158" s="95"/>
      <c r="B158" s="95"/>
      <c r="C158" s="95"/>
      <c r="D158" s="95"/>
      <c r="E158" s="95"/>
      <c r="F158" s="95"/>
      <c r="G158" s="95"/>
      <c r="H158" s="95"/>
      <c r="I158" s="95"/>
      <c r="J158" s="95"/>
    </row>
    <row r="159" spans="1:10">
      <c r="A159" s="95"/>
      <c r="B159" s="95"/>
      <c r="C159" s="95"/>
      <c r="D159" s="95"/>
      <c r="E159" s="95"/>
      <c r="F159" s="95"/>
      <c r="G159" s="95"/>
      <c r="H159" s="95"/>
      <c r="I159" s="95"/>
      <c r="J159" s="95"/>
    </row>
    <row r="160" spans="1:10">
      <c r="A160" s="95"/>
      <c r="B160" s="95"/>
      <c r="C160" s="95"/>
      <c r="D160" s="95"/>
      <c r="E160" s="95"/>
      <c r="F160" s="95"/>
      <c r="G160" s="95"/>
      <c r="H160" s="95"/>
      <c r="I160" s="95"/>
      <c r="J160" s="95"/>
    </row>
    <row r="161" spans="1:10">
      <c r="A161" s="95"/>
      <c r="B161" s="95"/>
      <c r="C161" s="95"/>
      <c r="D161" s="95"/>
      <c r="E161" s="95"/>
      <c r="F161" s="95"/>
      <c r="G161" s="95"/>
      <c r="H161" s="95"/>
      <c r="I161" s="95"/>
      <c r="J161" s="95"/>
    </row>
    <row r="162" spans="1:10">
      <c r="A162" s="95"/>
      <c r="B162" s="95"/>
      <c r="C162" s="95"/>
      <c r="D162" s="95"/>
      <c r="E162" s="95"/>
      <c r="F162" s="95"/>
      <c r="G162" s="95"/>
      <c r="H162" s="95"/>
      <c r="I162" s="95"/>
      <c r="J162" s="95"/>
    </row>
    <row r="163" spans="1:10">
      <c r="A163" s="95"/>
      <c r="B163" s="95"/>
      <c r="C163" s="95"/>
      <c r="D163" s="95"/>
      <c r="E163" s="95"/>
      <c r="F163" s="95"/>
      <c r="G163" s="95"/>
      <c r="H163" s="95"/>
      <c r="I163" s="95"/>
      <c r="J163" s="95"/>
    </row>
    <row r="164" spans="1:10">
      <c r="A164" s="95"/>
      <c r="B164" s="95"/>
      <c r="C164" s="95"/>
      <c r="D164" s="95"/>
      <c r="E164" s="95"/>
      <c r="F164" s="95"/>
      <c r="G164" s="95"/>
      <c r="H164" s="95"/>
      <c r="I164" s="95"/>
      <c r="J164" s="95"/>
    </row>
    <row r="165" spans="1:10">
      <c r="A165" s="95"/>
      <c r="B165" s="95"/>
      <c r="C165" s="95"/>
      <c r="D165" s="95"/>
      <c r="E165" s="95"/>
      <c r="F165" s="95"/>
      <c r="G165" s="95"/>
      <c r="H165" s="95"/>
      <c r="I165" s="95"/>
      <c r="J165" s="95"/>
    </row>
    <row r="166" spans="1:10">
      <c r="A166" s="95"/>
      <c r="B166" s="95"/>
      <c r="C166" s="95"/>
      <c r="D166" s="95"/>
      <c r="E166" s="95"/>
      <c r="F166" s="95"/>
      <c r="G166" s="95"/>
      <c r="H166" s="95"/>
      <c r="I166" s="95"/>
      <c r="J166" s="95"/>
    </row>
    <row r="167" spans="1:10">
      <c r="A167" s="95"/>
      <c r="B167" s="95"/>
      <c r="C167" s="95"/>
      <c r="D167" s="95"/>
      <c r="E167" s="95"/>
      <c r="F167" s="95"/>
      <c r="G167" s="95"/>
      <c r="H167" s="95"/>
      <c r="I167" s="95"/>
      <c r="J167" s="95"/>
    </row>
    <row r="168" spans="1:10">
      <c r="A168" s="95"/>
      <c r="B168" s="95"/>
      <c r="C168" s="95"/>
      <c r="D168" s="95"/>
      <c r="E168" s="95"/>
      <c r="F168" s="95"/>
      <c r="G168" s="95"/>
      <c r="H168" s="95"/>
      <c r="I168" s="95"/>
      <c r="J168" s="95"/>
    </row>
    <row r="169" spans="1:10">
      <c r="A169" s="95"/>
      <c r="B169" s="95"/>
      <c r="C169" s="95"/>
      <c r="D169" s="95"/>
      <c r="E169" s="95"/>
      <c r="F169" s="95"/>
      <c r="G169" s="95"/>
      <c r="H169" s="95"/>
      <c r="I169" s="95"/>
      <c r="J169" s="95"/>
    </row>
    <row r="170" spans="1:10">
      <c r="A170" s="95"/>
      <c r="B170" s="95"/>
      <c r="C170" s="95"/>
      <c r="D170" s="95"/>
      <c r="E170" s="95"/>
      <c r="F170" s="95"/>
      <c r="G170" s="95"/>
      <c r="H170" s="95"/>
      <c r="I170" s="95"/>
      <c r="J170" s="95"/>
    </row>
    <row r="171" spans="1:10">
      <c r="A171" s="95"/>
      <c r="B171" s="95"/>
      <c r="C171" s="95"/>
      <c r="D171" s="95"/>
      <c r="E171" s="95"/>
      <c r="F171" s="95"/>
      <c r="G171" s="95"/>
      <c r="H171" s="95"/>
      <c r="I171" s="95"/>
      <c r="J171" s="95"/>
    </row>
    <row r="172" spans="1:10">
      <c r="A172" s="95"/>
      <c r="B172" s="95"/>
      <c r="C172" s="95"/>
      <c r="D172" s="95"/>
      <c r="E172" s="95"/>
      <c r="F172" s="95"/>
      <c r="G172" s="95"/>
      <c r="H172" s="95"/>
      <c r="I172" s="95"/>
      <c r="J172" s="95"/>
    </row>
    <row r="173" spans="1:10">
      <c r="A173" s="95"/>
      <c r="B173" s="95"/>
      <c r="C173" s="95"/>
      <c r="D173" s="95"/>
      <c r="E173" s="95"/>
      <c r="F173" s="95"/>
      <c r="G173" s="95"/>
      <c r="H173" s="95"/>
      <c r="I173" s="95"/>
      <c r="J173" s="95"/>
    </row>
    <row r="174" spans="1:10">
      <c r="A174" s="95"/>
      <c r="B174" s="95"/>
      <c r="C174" s="95"/>
      <c r="D174" s="95"/>
      <c r="E174" s="95"/>
      <c r="F174" s="95"/>
      <c r="G174" s="95"/>
      <c r="H174" s="95"/>
      <c r="I174" s="95"/>
      <c r="J174" s="95"/>
    </row>
    <row r="175" spans="1:10">
      <c r="A175" s="95"/>
      <c r="B175" s="95"/>
      <c r="C175" s="95"/>
      <c r="D175" s="95"/>
      <c r="E175" s="95"/>
      <c r="F175" s="95"/>
      <c r="G175" s="95"/>
      <c r="H175" s="95"/>
      <c r="I175" s="95"/>
      <c r="J175" s="95"/>
    </row>
    <row r="176" spans="1:10">
      <c r="A176" s="95"/>
      <c r="B176" s="95"/>
      <c r="C176" s="95"/>
      <c r="D176" s="95"/>
      <c r="E176" s="95"/>
      <c r="F176" s="95"/>
      <c r="G176" s="95"/>
      <c r="H176" s="95"/>
      <c r="I176" s="95"/>
      <c r="J176" s="95"/>
    </row>
    <row r="177" spans="1:10">
      <c r="A177" s="95"/>
      <c r="B177" s="95"/>
      <c r="C177" s="95"/>
      <c r="D177" s="95"/>
      <c r="E177" s="95"/>
      <c r="F177" s="95"/>
      <c r="G177" s="95"/>
      <c r="H177" s="95"/>
      <c r="I177" s="95"/>
      <c r="J177" s="95"/>
    </row>
    <row r="178" spans="1:10">
      <c r="A178" s="95"/>
      <c r="B178" s="95"/>
      <c r="C178" s="95"/>
      <c r="D178" s="95"/>
      <c r="E178" s="95"/>
      <c r="F178" s="95"/>
      <c r="G178" s="95"/>
      <c r="H178" s="95"/>
      <c r="I178" s="95"/>
      <c r="J178" s="95"/>
    </row>
    <row r="179" spans="1:10">
      <c r="A179" s="95"/>
      <c r="B179" s="95"/>
      <c r="C179" s="95"/>
      <c r="D179" s="95"/>
      <c r="E179" s="95"/>
      <c r="F179" s="95"/>
      <c r="G179" s="95"/>
      <c r="H179" s="95"/>
      <c r="I179" s="95"/>
      <c r="J179" s="95"/>
    </row>
    <row r="180" spans="1:10">
      <c r="A180" s="95"/>
      <c r="B180" s="95"/>
      <c r="C180" s="95"/>
      <c r="D180" s="95"/>
      <c r="E180" s="95"/>
      <c r="F180" s="95"/>
      <c r="G180" s="95"/>
      <c r="H180" s="95"/>
      <c r="I180" s="95"/>
      <c r="J180" s="95"/>
    </row>
    <row r="181" spans="1:10">
      <c r="A181" s="95"/>
      <c r="B181" s="95"/>
      <c r="C181" s="95"/>
      <c r="D181" s="95"/>
      <c r="E181" s="95"/>
      <c r="F181" s="95"/>
      <c r="G181" s="95"/>
      <c r="H181" s="95"/>
      <c r="I181" s="95"/>
      <c r="J181" s="95"/>
    </row>
    <row r="182" spans="1:10">
      <c r="A182" s="95"/>
      <c r="B182" s="95"/>
      <c r="C182" s="95"/>
      <c r="D182" s="95"/>
      <c r="E182" s="95"/>
      <c r="F182" s="95"/>
      <c r="G182" s="95"/>
      <c r="H182" s="95"/>
      <c r="I182" s="95"/>
      <c r="J182" s="95"/>
    </row>
    <row r="183" spans="1:10">
      <c r="A183" s="95"/>
      <c r="B183" s="95"/>
      <c r="C183" s="95"/>
      <c r="D183" s="95"/>
      <c r="E183" s="95"/>
      <c r="F183" s="95"/>
      <c r="G183" s="95"/>
      <c r="H183" s="95"/>
      <c r="I183" s="95"/>
      <c r="J183" s="95"/>
    </row>
    <row r="184" spans="1:10">
      <c r="A184" s="95"/>
      <c r="B184" s="95"/>
      <c r="C184" s="95"/>
      <c r="D184" s="95"/>
      <c r="E184" s="95"/>
      <c r="F184" s="95"/>
      <c r="G184" s="95"/>
      <c r="H184" s="95"/>
      <c r="I184" s="95"/>
      <c r="J184" s="95"/>
    </row>
    <row r="185" spans="1:10">
      <c r="A185" s="95"/>
      <c r="B185" s="95"/>
      <c r="C185" s="95"/>
      <c r="D185" s="95"/>
      <c r="E185" s="95"/>
      <c r="F185" s="95"/>
      <c r="G185" s="95"/>
      <c r="H185" s="95"/>
      <c r="I185" s="95"/>
      <c r="J185" s="95"/>
    </row>
    <row r="186" spans="1:10">
      <c r="A186" s="95"/>
      <c r="B186" s="95"/>
      <c r="C186" s="95"/>
      <c r="D186" s="95"/>
      <c r="E186" s="95"/>
      <c r="F186" s="95"/>
      <c r="G186" s="95"/>
      <c r="H186" s="95"/>
      <c r="I186" s="95"/>
      <c r="J186" s="95"/>
    </row>
    <row r="187" spans="1:10">
      <c r="A187" s="95"/>
      <c r="B187" s="95"/>
      <c r="C187" s="95"/>
      <c r="D187" s="95"/>
      <c r="E187" s="95"/>
      <c r="F187" s="95"/>
      <c r="G187" s="95"/>
      <c r="H187" s="95"/>
      <c r="I187" s="95"/>
      <c r="J187" s="95"/>
    </row>
    <row r="188" spans="1:10">
      <c r="A188" s="95"/>
      <c r="B188" s="95"/>
      <c r="C188" s="95"/>
      <c r="D188" s="95"/>
      <c r="E188" s="95"/>
      <c r="F188" s="95"/>
      <c r="G188" s="95"/>
      <c r="H188" s="95"/>
      <c r="I188" s="95"/>
      <c r="J188" s="95"/>
    </row>
    <row r="189" spans="1:10">
      <c r="A189" s="95"/>
      <c r="B189" s="95"/>
      <c r="C189" s="95"/>
      <c r="D189" s="95"/>
      <c r="E189" s="95"/>
      <c r="F189" s="95"/>
      <c r="G189" s="95"/>
      <c r="H189" s="95"/>
      <c r="I189" s="95"/>
      <c r="J189" s="95"/>
    </row>
    <row r="190" spans="1:10">
      <c r="A190" s="95"/>
      <c r="B190" s="95"/>
      <c r="C190" s="95"/>
      <c r="D190" s="95"/>
      <c r="E190" s="95"/>
      <c r="F190" s="95"/>
      <c r="G190" s="95"/>
      <c r="H190" s="95"/>
      <c r="I190" s="95"/>
      <c r="J190" s="95"/>
    </row>
    <row r="191" spans="1:10">
      <c r="A191" s="95"/>
      <c r="B191" s="95"/>
      <c r="C191" s="95"/>
      <c r="D191" s="95"/>
      <c r="E191" s="95"/>
      <c r="F191" s="95"/>
      <c r="G191" s="95"/>
      <c r="H191" s="95"/>
      <c r="I191" s="95"/>
      <c r="J191" s="95"/>
    </row>
    <row r="192" spans="1:10">
      <c r="A192" s="95"/>
      <c r="B192" s="95"/>
      <c r="C192" s="95"/>
      <c r="D192" s="95"/>
      <c r="E192" s="95"/>
      <c r="F192" s="95"/>
      <c r="G192" s="95"/>
      <c r="H192" s="95"/>
      <c r="I192" s="95"/>
      <c r="J192" s="95"/>
    </row>
    <row r="193" spans="1:10">
      <c r="A193" s="95"/>
      <c r="B193" s="95"/>
      <c r="C193" s="95"/>
      <c r="D193" s="95"/>
      <c r="E193" s="95"/>
      <c r="F193" s="95"/>
      <c r="G193" s="95"/>
      <c r="H193" s="95"/>
      <c r="I193" s="95"/>
      <c r="J193" s="95"/>
    </row>
    <row r="194" spans="1:10">
      <c r="A194" s="95"/>
      <c r="B194" s="95"/>
      <c r="C194" s="95"/>
      <c r="D194" s="95"/>
      <c r="E194" s="95"/>
      <c r="F194" s="95"/>
      <c r="G194" s="95"/>
      <c r="H194" s="95"/>
      <c r="I194" s="95"/>
      <c r="J194" s="95"/>
    </row>
    <row r="195" spans="1:10">
      <c r="A195" s="95"/>
      <c r="B195" s="95"/>
      <c r="C195" s="95"/>
      <c r="D195" s="95"/>
      <c r="E195" s="95"/>
      <c r="F195" s="95"/>
      <c r="G195" s="95"/>
      <c r="H195" s="95"/>
      <c r="I195" s="95"/>
      <c r="J195" s="95"/>
    </row>
    <row r="196" spans="1:10">
      <c r="A196" s="95"/>
      <c r="B196" s="95"/>
      <c r="C196" s="95"/>
      <c r="D196" s="95"/>
      <c r="E196" s="95"/>
      <c r="F196" s="95"/>
      <c r="G196" s="95"/>
      <c r="H196" s="95"/>
      <c r="I196" s="95"/>
      <c r="J196" s="95"/>
    </row>
    <row r="197" spans="1:10">
      <c r="A197" s="95"/>
      <c r="B197" s="95"/>
      <c r="C197" s="95"/>
      <c r="D197" s="95"/>
      <c r="E197" s="95"/>
      <c r="F197" s="95"/>
      <c r="G197" s="95"/>
      <c r="H197" s="95"/>
      <c r="I197" s="95"/>
      <c r="J197" s="95"/>
    </row>
    <row r="198" spans="1:10">
      <c r="A198" s="95"/>
      <c r="B198" s="95"/>
      <c r="C198" s="95"/>
      <c r="D198" s="95"/>
      <c r="E198" s="95"/>
      <c r="F198" s="95"/>
      <c r="G198" s="95"/>
      <c r="H198" s="95"/>
      <c r="I198" s="95"/>
      <c r="J198" s="95"/>
    </row>
    <row r="199" spans="1:10">
      <c r="A199" s="95"/>
      <c r="B199" s="95"/>
      <c r="C199" s="95"/>
      <c r="D199" s="95"/>
      <c r="E199" s="95"/>
      <c r="F199" s="95"/>
      <c r="G199" s="95"/>
      <c r="H199" s="95"/>
      <c r="I199" s="95"/>
      <c r="J199" s="95"/>
    </row>
    <row r="200" spans="1:10">
      <c r="A200" s="95"/>
      <c r="B200" s="95"/>
      <c r="C200" s="95"/>
      <c r="D200" s="95"/>
      <c r="E200" s="95"/>
      <c r="F200" s="95"/>
      <c r="G200" s="95"/>
      <c r="H200" s="95"/>
      <c r="I200" s="95"/>
      <c r="J200" s="95"/>
    </row>
    <row r="201" spans="1:10">
      <c r="A201" s="95"/>
      <c r="B201" s="95"/>
      <c r="C201" s="95"/>
      <c r="D201" s="95"/>
      <c r="E201" s="95"/>
      <c r="F201" s="95"/>
      <c r="G201" s="95"/>
      <c r="H201" s="95"/>
      <c r="I201" s="95"/>
      <c r="J201" s="95"/>
    </row>
    <row r="202" spans="1:10">
      <c r="A202" s="95"/>
      <c r="B202" s="95"/>
      <c r="C202" s="95"/>
      <c r="D202" s="95"/>
      <c r="E202" s="95"/>
      <c r="F202" s="95"/>
      <c r="G202" s="95"/>
      <c r="H202" s="95"/>
      <c r="I202" s="95"/>
      <c r="J202" s="95"/>
    </row>
    <row r="203" spans="1:10">
      <c r="A203" s="95"/>
      <c r="B203" s="95"/>
      <c r="C203" s="95"/>
      <c r="D203" s="95"/>
      <c r="E203" s="95"/>
      <c r="F203" s="95"/>
      <c r="G203" s="95"/>
      <c r="H203" s="95"/>
      <c r="I203" s="95"/>
      <c r="J203" s="95"/>
    </row>
    <row r="204" spans="1:10">
      <c r="A204" s="95"/>
      <c r="B204" s="95"/>
      <c r="C204" s="95"/>
      <c r="D204" s="95"/>
      <c r="E204" s="95"/>
      <c r="F204" s="95"/>
      <c r="G204" s="95"/>
      <c r="H204" s="95"/>
      <c r="I204" s="95"/>
      <c r="J204" s="95"/>
    </row>
    <row r="205" spans="1:10">
      <c r="A205" s="95"/>
      <c r="B205" s="95"/>
      <c r="C205" s="95"/>
      <c r="D205" s="95"/>
      <c r="E205" s="95"/>
      <c r="F205" s="95"/>
      <c r="G205" s="95"/>
      <c r="H205" s="95"/>
      <c r="I205" s="95"/>
      <c r="J205" s="95"/>
    </row>
    <row r="206" spans="1:10">
      <c r="A206" s="95"/>
      <c r="B206" s="95"/>
      <c r="C206" s="95"/>
      <c r="D206" s="95"/>
      <c r="E206" s="95"/>
      <c r="F206" s="95"/>
      <c r="G206" s="95"/>
      <c r="H206" s="95"/>
      <c r="I206" s="95"/>
      <c r="J206" s="95"/>
    </row>
    <row r="207" spans="1:10">
      <c r="A207" s="95"/>
      <c r="B207" s="95"/>
      <c r="C207" s="95"/>
      <c r="D207" s="95"/>
      <c r="E207" s="95"/>
      <c r="F207" s="95"/>
      <c r="G207" s="95"/>
      <c r="H207" s="95"/>
      <c r="I207" s="95"/>
      <c r="J207" s="95"/>
    </row>
    <row r="208" spans="1:10">
      <c r="A208" s="95"/>
      <c r="B208" s="95"/>
      <c r="C208" s="95"/>
      <c r="D208" s="95"/>
      <c r="E208" s="95"/>
      <c r="F208" s="95"/>
      <c r="G208" s="95"/>
      <c r="H208" s="95"/>
      <c r="I208" s="95"/>
      <c r="J208" s="95"/>
    </row>
    <row r="209" spans="1:10">
      <c r="A209" s="95"/>
      <c r="B209" s="95"/>
      <c r="C209" s="95"/>
      <c r="D209" s="95"/>
      <c r="E209" s="95"/>
      <c r="F209" s="95"/>
      <c r="G209" s="95"/>
      <c r="H209" s="95"/>
      <c r="I209" s="95"/>
      <c r="J209" s="95"/>
    </row>
    <row r="210" spans="1:10">
      <c r="A210" s="95"/>
      <c r="B210" s="95"/>
      <c r="C210" s="95"/>
      <c r="D210" s="95"/>
      <c r="E210" s="95"/>
      <c r="F210" s="95"/>
      <c r="G210" s="95"/>
      <c r="H210" s="95"/>
      <c r="I210" s="95"/>
      <c r="J210" s="95"/>
    </row>
    <row r="211" spans="1:10">
      <c r="A211" s="95"/>
      <c r="B211" s="95"/>
      <c r="C211" s="95"/>
      <c r="D211" s="95"/>
      <c r="E211" s="95"/>
      <c r="F211" s="95"/>
      <c r="G211" s="95"/>
      <c r="H211" s="95"/>
      <c r="I211" s="95"/>
      <c r="J211" s="95"/>
    </row>
    <row r="212" spans="1:10">
      <c r="A212" s="95"/>
      <c r="B212" s="95"/>
      <c r="C212" s="95"/>
      <c r="D212" s="95"/>
      <c r="E212" s="95"/>
      <c r="F212" s="95"/>
      <c r="G212" s="95"/>
      <c r="H212" s="95"/>
      <c r="I212" s="95"/>
      <c r="J212" s="95"/>
    </row>
  </sheetData>
  <mergeCells count="2">
    <mergeCell ref="B1:L1"/>
    <mergeCell ref="Q48:Q49"/>
  </mergeCells>
  <pageMargins left="0.7" right="0.7" top="0.75" bottom="0.75" header="0.3" footer="0.3"/>
  <legacyDrawing r:id="rId1"/>
  <oleObjects>
    <oleObject progId="Equation.DSMT4" shapeId="33793" r:id="rId2"/>
    <oleObject progId="Equation.DSMT4" shapeId="33794" r:id="rId3"/>
    <oleObject progId="Equation.DSMT4" shapeId="33795" r:id="rId4"/>
    <oleObject progId="Equation.DSMT4" shapeId="33796" r:id="rId5"/>
    <oleObject progId="Equation.DSMT4" shapeId="33797" r:id="rId6"/>
    <oleObject progId="Equation.DSMT4" shapeId="33798" r:id="rId7"/>
    <oleObject progId="Equation.DSMT4" shapeId="33799" r:id="rId8"/>
    <oleObject progId="Equation.DSMT4" shapeId="33800" r:id="rId9"/>
    <oleObject progId="Equation.DSMT4" shapeId="33801" r:id="rId10"/>
    <oleObject progId="Equation.DSMT4" shapeId="33802" r:id="rId11"/>
    <oleObject progId="Equation.DSMT4" shapeId="33803" r:id="rId12"/>
  </oleObjects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2">
    <tabColor theme="5" tint="0.39997558519241921"/>
  </sheetPr>
  <dimension ref="A1:HH212"/>
  <sheetViews>
    <sheetView topLeftCell="DD1" workbookViewId="0">
      <selection activeCell="DJ3" sqref="DJ3"/>
    </sheetView>
  </sheetViews>
  <sheetFormatPr defaultColWidth="18" defaultRowHeight="12.75"/>
  <cols>
    <col min="1" max="1" width="44.140625" style="144" customWidth="1"/>
    <col min="2" max="2" width="22.5703125" style="144" bestFit="1" customWidth="1"/>
    <col min="3" max="3" width="19.85546875" style="144" bestFit="1" customWidth="1"/>
    <col min="4" max="4" width="33.85546875" style="144" bestFit="1" customWidth="1"/>
    <col min="5" max="6" width="18" style="144" customWidth="1"/>
    <col min="7" max="7" width="27.28515625" style="144" bestFit="1" customWidth="1"/>
    <col min="8" max="11" width="18" style="144" customWidth="1"/>
    <col min="12" max="12" width="26.140625" style="144" bestFit="1" customWidth="1"/>
    <col min="13" max="13" width="12.28515625" style="144" bestFit="1" customWidth="1"/>
    <col min="14" max="14" width="35.42578125" style="144" bestFit="1" customWidth="1"/>
    <col min="15" max="16" width="12.42578125" style="144" bestFit="1" customWidth="1"/>
    <col min="17" max="17" width="18" style="144" customWidth="1"/>
    <col min="18" max="19" width="19.85546875" style="144" bestFit="1" customWidth="1"/>
    <col min="20" max="20" width="18" style="144" customWidth="1"/>
    <col min="21" max="21" width="25.5703125" style="144" bestFit="1" customWidth="1"/>
    <col min="22" max="22" width="18" style="144" customWidth="1"/>
    <col min="23" max="84" width="18" style="145" customWidth="1"/>
    <col min="85" max="97" width="18" style="144" customWidth="1"/>
    <col min="98" max="98" width="12.140625" style="144" bestFit="1" customWidth="1"/>
    <col min="99" max="100" width="33" style="144" bestFit="1" customWidth="1"/>
    <col min="101" max="101" width="15.7109375" style="144" bestFit="1" customWidth="1"/>
    <col min="102" max="105" width="13.85546875" style="144" customWidth="1"/>
    <col min="106" max="106" width="26.140625" style="144" bestFit="1" customWidth="1"/>
    <col min="107" max="107" width="28.85546875" style="144" bestFit="1" customWidth="1"/>
    <col min="108" max="109" width="12.85546875" style="144" bestFit="1" customWidth="1"/>
    <col min="110" max="113" width="19.42578125" style="144" bestFit="1" customWidth="1"/>
    <col min="114" max="115" width="18.85546875" style="144" bestFit="1" customWidth="1"/>
    <col min="116" max="116" width="28.5703125" style="144" bestFit="1" customWidth="1"/>
    <col min="117" max="117" width="12.140625" style="144" customWidth="1"/>
    <col min="118" max="118" width="14.140625" style="144" customWidth="1"/>
    <col min="119" max="119" width="12.140625" style="144" bestFit="1" customWidth="1"/>
    <col min="120" max="120" width="17.85546875" style="144" customWidth="1"/>
    <col min="121" max="121" width="13.85546875" style="144" bestFit="1" customWidth="1"/>
    <col min="122" max="122" width="13.5703125" style="144" bestFit="1" customWidth="1"/>
    <col min="123" max="124" width="12.85546875" style="144" bestFit="1" customWidth="1"/>
    <col min="125" max="126" width="12.28515625" style="144" bestFit="1" customWidth="1"/>
    <col min="127" max="127" width="23.7109375" style="144" bestFit="1" customWidth="1"/>
    <col min="128" max="128" width="26.85546875" style="144" bestFit="1" customWidth="1"/>
    <col min="129" max="129" width="24.140625" style="144" bestFit="1" customWidth="1"/>
    <col min="130" max="130" width="15.28515625" style="144" bestFit="1" customWidth="1"/>
    <col min="131" max="132" width="36.7109375" style="144" bestFit="1" customWidth="1"/>
    <col min="133" max="16384" width="18" style="144"/>
  </cols>
  <sheetData>
    <row r="1" spans="1:216" s="92" customFormat="1">
      <c r="A1" s="90"/>
      <c r="B1" s="370" t="s">
        <v>168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</row>
    <row r="2" spans="1:216" s="218" customFormat="1" ht="45">
      <c r="A2" s="215"/>
      <c r="B2" s="216" t="s">
        <v>199</v>
      </c>
      <c r="C2" s="216" t="s">
        <v>202</v>
      </c>
      <c r="D2" s="216" t="s">
        <v>200</v>
      </c>
      <c r="E2" s="216" t="s">
        <v>106</v>
      </c>
      <c r="F2" s="236" t="s">
        <v>99</v>
      </c>
      <c r="G2" s="216" t="s">
        <v>106</v>
      </c>
      <c r="H2" s="232" t="s">
        <v>201</v>
      </c>
      <c r="I2" s="223" t="s">
        <v>201</v>
      </c>
      <c r="J2" s="203" t="s">
        <v>72</v>
      </c>
      <c r="K2" s="203" t="s">
        <v>164</v>
      </c>
      <c r="L2" s="203" t="s">
        <v>163</v>
      </c>
      <c r="M2" s="203" t="s">
        <v>206</v>
      </c>
      <c r="N2" s="203" t="s">
        <v>206</v>
      </c>
      <c r="O2" s="204" t="s">
        <v>206</v>
      </c>
      <c r="P2" s="204" t="s">
        <v>206</v>
      </c>
      <c r="Q2" s="203" t="s">
        <v>204</v>
      </c>
      <c r="R2" s="203" t="s">
        <v>203</v>
      </c>
      <c r="S2" s="203" t="s">
        <v>205</v>
      </c>
      <c r="T2" s="203" t="s">
        <v>130</v>
      </c>
      <c r="U2" s="203" t="s">
        <v>103</v>
      </c>
      <c r="V2" s="203" t="s">
        <v>103</v>
      </c>
      <c r="W2" s="203" t="s">
        <v>103</v>
      </c>
      <c r="X2" s="203" t="s">
        <v>10</v>
      </c>
      <c r="Y2" s="203" t="s">
        <v>10</v>
      </c>
      <c r="Z2" s="203" t="s">
        <v>76</v>
      </c>
      <c r="AA2" s="203" t="s">
        <v>103</v>
      </c>
      <c r="AB2" s="203" t="s">
        <v>10</v>
      </c>
      <c r="AC2" s="203" t="s">
        <v>10</v>
      </c>
      <c r="AD2" s="203" t="s">
        <v>203</v>
      </c>
      <c r="AE2" s="205" t="s">
        <v>16</v>
      </c>
      <c r="AF2" s="203" t="s">
        <v>72</v>
      </c>
      <c r="AG2" s="203" t="s">
        <v>207</v>
      </c>
      <c r="AH2" s="203" t="s">
        <v>207</v>
      </c>
      <c r="AI2" s="203" t="s">
        <v>132</v>
      </c>
      <c r="AJ2" s="203" t="s">
        <v>74</v>
      </c>
      <c r="AK2" s="204" t="s">
        <v>88</v>
      </c>
      <c r="AL2" s="203" t="s">
        <v>20</v>
      </c>
      <c r="AM2" s="203" t="s">
        <v>127</v>
      </c>
      <c r="AN2" s="204" t="s">
        <v>122</v>
      </c>
      <c r="AO2" s="203" t="s">
        <v>93</v>
      </c>
      <c r="AP2" s="203" t="s">
        <v>132</v>
      </c>
      <c r="AQ2" s="203" t="s">
        <v>94</v>
      </c>
      <c r="AR2" s="203" t="s">
        <v>209</v>
      </c>
      <c r="AS2" s="203" t="s">
        <v>100</v>
      </c>
      <c r="AT2" s="203" t="s">
        <v>208</v>
      </c>
      <c r="AU2" s="203" t="s">
        <v>211</v>
      </c>
      <c r="AV2" s="206" t="s">
        <v>127</v>
      </c>
      <c r="AW2" s="203" t="s">
        <v>104</v>
      </c>
      <c r="AX2" s="203" t="s">
        <v>148</v>
      </c>
      <c r="AY2" s="203" t="s">
        <v>17</v>
      </c>
      <c r="AZ2" s="203" t="s">
        <v>210</v>
      </c>
      <c r="BA2" s="204" t="s">
        <v>109</v>
      </c>
      <c r="BB2" s="203" t="s">
        <v>213</v>
      </c>
      <c r="BC2" s="203" t="s">
        <v>10</v>
      </c>
      <c r="BD2" s="203" t="s">
        <v>10</v>
      </c>
      <c r="BE2" s="203" t="s">
        <v>114</v>
      </c>
      <c r="BF2" s="203" t="s">
        <v>114</v>
      </c>
      <c r="BG2" s="203" t="s">
        <v>104</v>
      </c>
      <c r="BH2" s="203" t="s">
        <v>172</v>
      </c>
      <c r="BI2" s="204" t="s">
        <v>214</v>
      </c>
      <c r="BJ2" s="204" t="s">
        <v>110</v>
      </c>
      <c r="BK2" s="203" t="s">
        <v>214</v>
      </c>
      <c r="BL2" s="203" t="s">
        <v>16</v>
      </c>
      <c r="BM2" s="203" t="s">
        <v>20</v>
      </c>
      <c r="BN2" s="203" t="s">
        <v>170</v>
      </c>
      <c r="BO2" s="203" t="s">
        <v>214</v>
      </c>
      <c r="BP2" s="205" t="s">
        <v>16</v>
      </c>
      <c r="BQ2" s="203" t="s">
        <v>212</v>
      </c>
      <c r="BR2" s="203" t="s">
        <v>215</v>
      </c>
      <c r="BS2" s="204" t="s">
        <v>109</v>
      </c>
      <c r="BT2" s="203" t="s">
        <v>140</v>
      </c>
      <c r="BU2" s="203" t="s">
        <v>148</v>
      </c>
      <c r="BV2" s="204" t="s">
        <v>213</v>
      </c>
      <c r="BW2" s="203" t="s">
        <v>148</v>
      </c>
      <c r="BX2" s="203" t="s">
        <v>155</v>
      </c>
      <c r="BY2" s="203" t="s">
        <v>20</v>
      </c>
      <c r="BZ2" s="203" t="s">
        <v>148</v>
      </c>
      <c r="CA2" s="206" t="s">
        <v>207</v>
      </c>
      <c r="CB2" s="203" t="s">
        <v>207</v>
      </c>
      <c r="CC2" s="204" t="s">
        <v>89</v>
      </c>
      <c r="CD2" s="207" t="s">
        <v>87</v>
      </c>
      <c r="CE2" s="203" t="s">
        <v>216</v>
      </c>
      <c r="CF2" s="203" t="s">
        <v>120</v>
      </c>
      <c r="CG2" s="204" t="s">
        <v>120</v>
      </c>
      <c r="CH2" s="208" t="s">
        <v>97</v>
      </c>
      <c r="CI2" s="203" t="s">
        <v>97</v>
      </c>
      <c r="CJ2" s="204" t="s">
        <v>218</v>
      </c>
      <c r="CK2" s="203" t="s">
        <v>218</v>
      </c>
      <c r="CL2" s="203" t="s">
        <v>11</v>
      </c>
      <c r="CM2" s="203" t="s">
        <v>97</v>
      </c>
      <c r="CN2" s="203" t="s">
        <v>181</v>
      </c>
      <c r="CO2" s="203" t="s">
        <v>216</v>
      </c>
      <c r="CP2" s="204" t="s">
        <v>20</v>
      </c>
      <c r="CQ2" s="203" t="s">
        <v>16</v>
      </c>
      <c r="CR2" s="203" t="s">
        <v>96</v>
      </c>
      <c r="CS2" s="203" t="s">
        <v>122</v>
      </c>
      <c r="CT2" s="203" t="s">
        <v>134</v>
      </c>
      <c r="CU2" s="203" t="s">
        <v>17</v>
      </c>
      <c r="CV2" s="204" t="s">
        <v>141</v>
      </c>
      <c r="CW2" s="204" t="s">
        <v>123</v>
      </c>
      <c r="CX2" s="203" t="s">
        <v>219</v>
      </c>
      <c r="CY2" s="203" t="s">
        <v>107</v>
      </c>
      <c r="CZ2" s="203" t="s">
        <v>104</v>
      </c>
      <c r="DA2" s="203" t="s">
        <v>218</v>
      </c>
      <c r="DB2" s="204" t="s">
        <v>126</v>
      </c>
      <c r="DC2" s="203" t="s">
        <v>143</v>
      </c>
      <c r="DD2" s="203" t="s">
        <v>91</v>
      </c>
      <c r="DE2" s="203" t="s">
        <v>21</v>
      </c>
      <c r="DF2" s="204" t="s">
        <v>18</v>
      </c>
      <c r="DG2" s="204" t="s">
        <v>186</v>
      </c>
      <c r="DH2" s="203" t="s">
        <v>104</v>
      </c>
      <c r="DI2" s="204" t="s">
        <v>186</v>
      </c>
      <c r="DJ2" s="204" t="s">
        <v>126</v>
      </c>
      <c r="DK2" s="204" t="s">
        <v>218</v>
      </c>
      <c r="DL2" s="203" t="s">
        <v>97</v>
      </c>
      <c r="DM2" s="205" t="s">
        <v>96</v>
      </c>
      <c r="DN2" s="205" t="s">
        <v>117</v>
      </c>
      <c r="DO2" s="205" t="s">
        <v>112</v>
      </c>
      <c r="DP2" s="205" t="s">
        <v>112</v>
      </c>
      <c r="DQ2" s="206" t="s">
        <v>221</v>
      </c>
      <c r="DR2" s="206" t="s">
        <v>113</v>
      </c>
      <c r="DS2" s="205" t="s">
        <v>218</v>
      </c>
      <c r="DT2" s="205" t="s">
        <v>219</v>
      </c>
      <c r="DU2" s="206" t="s">
        <v>151</v>
      </c>
      <c r="DV2" s="206" t="s">
        <v>151</v>
      </c>
      <c r="DW2" s="205" t="s">
        <v>85</v>
      </c>
      <c r="DX2" s="205" t="s">
        <v>217</v>
      </c>
      <c r="DY2" s="205" t="s">
        <v>217</v>
      </c>
      <c r="DZ2" s="205" t="s">
        <v>18</v>
      </c>
      <c r="EA2" s="205" t="s">
        <v>220</v>
      </c>
      <c r="EB2" s="206"/>
      <c r="EC2" s="217"/>
      <c r="ED2"/>
      <c r="EE2"/>
      <c r="EF2"/>
      <c r="EG2"/>
      <c r="EH2"/>
      <c r="EI2"/>
      <c r="EJ2" s="217"/>
      <c r="EK2" s="217"/>
      <c r="EL2" s="217"/>
      <c r="EM2" s="217"/>
      <c r="EN2" s="217"/>
      <c r="EO2" s="217"/>
      <c r="EP2" s="217"/>
      <c r="EQ2" s="217"/>
      <c r="ER2" s="217"/>
      <c r="ES2" s="217"/>
      <c r="ET2" s="217"/>
      <c r="EU2" s="217"/>
      <c r="EV2" s="217"/>
      <c r="EW2" s="217"/>
      <c r="EX2" s="217"/>
      <c r="EY2" s="217"/>
      <c r="EZ2" s="217"/>
      <c r="FA2" s="217"/>
      <c r="FB2" s="217"/>
      <c r="FC2" s="217"/>
      <c r="FD2" s="217"/>
      <c r="FE2" s="217"/>
      <c r="FF2" s="217"/>
      <c r="FG2" s="217"/>
      <c r="FH2" s="217"/>
      <c r="FI2" s="217"/>
      <c r="FJ2" s="217"/>
      <c r="FK2" s="217"/>
      <c r="FL2" s="217"/>
      <c r="FM2" s="217"/>
      <c r="FN2" s="217"/>
      <c r="FO2" s="217"/>
      <c r="FP2" s="217"/>
      <c r="FQ2" s="217"/>
      <c r="FR2" s="217"/>
      <c r="FS2" s="217"/>
      <c r="FT2" s="217"/>
      <c r="FU2" s="217"/>
      <c r="FV2" s="217"/>
      <c r="FW2" s="217"/>
      <c r="FX2" s="217"/>
      <c r="FY2" s="217"/>
      <c r="FZ2" s="217"/>
      <c r="GA2" s="217"/>
      <c r="GB2" s="217"/>
      <c r="GC2" s="217"/>
      <c r="GD2" s="217"/>
      <c r="GE2" s="217"/>
      <c r="GF2" s="217"/>
      <c r="GG2" s="217"/>
      <c r="GH2" s="217"/>
      <c r="GI2" s="217"/>
      <c r="GJ2" s="217"/>
      <c r="GK2" s="217"/>
      <c r="GL2" s="217"/>
      <c r="GM2" s="217"/>
      <c r="GN2" s="217"/>
      <c r="GO2" s="217"/>
      <c r="GP2" s="217"/>
      <c r="GQ2" s="217"/>
      <c r="GR2" s="217"/>
      <c r="GS2" s="217"/>
      <c r="GT2" s="217"/>
      <c r="GU2" s="217"/>
      <c r="GV2" s="217"/>
      <c r="GW2" s="217"/>
      <c r="GX2" s="217"/>
      <c r="GY2" s="217"/>
      <c r="GZ2" s="217"/>
      <c r="HA2" s="217"/>
      <c r="HB2" s="217"/>
      <c r="HC2" s="217"/>
      <c r="HD2" s="217"/>
      <c r="HE2" s="217"/>
      <c r="HF2" s="217"/>
      <c r="HG2" s="217"/>
      <c r="HH2" s="217"/>
    </row>
    <row r="3" spans="1:216" s="220" customFormat="1" ht="15">
      <c r="A3" s="219" t="s">
        <v>22</v>
      </c>
      <c r="B3" s="216">
        <v>1008</v>
      </c>
      <c r="C3" s="216">
        <v>861</v>
      </c>
      <c r="D3" s="216">
        <v>2824</v>
      </c>
      <c r="E3" s="216">
        <v>68029</v>
      </c>
      <c r="F3" s="236">
        <v>56068</v>
      </c>
      <c r="G3" s="216">
        <v>68029</v>
      </c>
      <c r="H3" s="232">
        <v>54238</v>
      </c>
      <c r="I3" s="223">
        <v>54238</v>
      </c>
      <c r="J3" s="209">
        <v>52071</v>
      </c>
      <c r="K3" s="209">
        <v>1893</v>
      </c>
      <c r="L3" s="209">
        <v>6016</v>
      </c>
      <c r="M3" s="209">
        <v>641</v>
      </c>
      <c r="N3" s="209">
        <v>641</v>
      </c>
      <c r="O3" s="204">
        <v>641</v>
      </c>
      <c r="P3" s="204">
        <v>641</v>
      </c>
      <c r="Q3" s="209">
        <v>10768</v>
      </c>
      <c r="R3" s="209">
        <v>3845</v>
      </c>
      <c r="S3" s="209">
        <v>10769</v>
      </c>
      <c r="T3" s="209">
        <v>6264</v>
      </c>
      <c r="U3" s="209">
        <v>708</v>
      </c>
      <c r="V3" s="209">
        <v>708</v>
      </c>
      <c r="W3" s="209">
        <v>708</v>
      </c>
      <c r="X3" s="209">
        <v>54081</v>
      </c>
      <c r="Y3" s="209">
        <v>54081</v>
      </c>
      <c r="Z3" s="209">
        <v>3179</v>
      </c>
      <c r="AA3" s="209">
        <v>708</v>
      </c>
      <c r="AB3" s="209">
        <v>54081</v>
      </c>
      <c r="AC3" s="209">
        <v>54081</v>
      </c>
      <c r="AD3" s="209">
        <v>3845</v>
      </c>
      <c r="AE3" s="210">
        <v>2324</v>
      </c>
      <c r="AF3" s="209">
        <v>52071</v>
      </c>
      <c r="AG3" s="209">
        <v>10384</v>
      </c>
      <c r="AH3" s="209">
        <v>10384</v>
      </c>
      <c r="AI3" s="209">
        <v>2706</v>
      </c>
      <c r="AJ3" s="209">
        <v>56224</v>
      </c>
      <c r="AK3" s="204">
        <v>1082</v>
      </c>
      <c r="AL3" s="209">
        <v>2451</v>
      </c>
      <c r="AM3" s="209">
        <v>3935</v>
      </c>
      <c r="AN3" s="204">
        <v>994</v>
      </c>
      <c r="AO3" s="209">
        <v>2712</v>
      </c>
      <c r="AP3" s="209">
        <v>2706</v>
      </c>
      <c r="AQ3" s="209">
        <v>6076</v>
      </c>
      <c r="AR3" s="209">
        <v>8042</v>
      </c>
      <c r="AS3" s="209">
        <v>4078</v>
      </c>
      <c r="AT3" s="209">
        <v>10784</v>
      </c>
      <c r="AU3" s="209">
        <v>10002</v>
      </c>
      <c r="AV3" s="206">
        <v>3935</v>
      </c>
      <c r="AW3" s="209">
        <v>113</v>
      </c>
      <c r="AX3" s="209">
        <v>8223</v>
      </c>
      <c r="AY3" s="209">
        <v>7213</v>
      </c>
      <c r="AZ3" s="209">
        <v>7790</v>
      </c>
      <c r="BA3" s="204">
        <v>703</v>
      </c>
      <c r="BB3" s="209">
        <v>3948</v>
      </c>
      <c r="BC3" s="209">
        <v>54081</v>
      </c>
      <c r="BD3" s="209">
        <v>54081</v>
      </c>
      <c r="BE3" s="209">
        <v>10771</v>
      </c>
      <c r="BF3" s="209">
        <v>10771</v>
      </c>
      <c r="BG3" s="209">
        <v>113</v>
      </c>
      <c r="BH3" s="209">
        <v>6018</v>
      </c>
      <c r="BI3" s="204">
        <v>8</v>
      </c>
      <c r="BJ3" s="204">
        <v>6180</v>
      </c>
      <c r="BK3" s="209">
        <v>8</v>
      </c>
      <c r="BL3" s="209">
        <v>2324</v>
      </c>
      <c r="BM3" s="209">
        <v>2451</v>
      </c>
      <c r="BN3" s="209">
        <v>3944</v>
      </c>
      <c r="BO3" s="209">
        <v>8</v>
      </c>
      <c r="BP3" s="210">
        <v>2324</v>
      </c>
      <c r="BQ3" s="209">
        <v>8224</v>
      </c>
      <c r="BR3" s="209">
        <v>1606</v>
      </c>
      <c r="BS3" s="204">
        <v>703</v>
      </c>
      <c r="BT3" s="209">
        <v>628</v>
      </c>
      <c r="BU3" s="209">
        <v>8223</v>
      </c>
      <c r="BV3" s="204">
        <v>3948</v>
      </c>
      <c r="BW3" s="209">
        <v>8223</v>
      </c>
      <c r="BX3" s="209">
        <v>56319</v>
      </c>
      <c r="BY3" s="209">
        <v>2451</v>
      </c>
      <c r="BZ3" s="209">
        <v>8223</v>
      </c>
      <c r="CA3" s="206">
        <v>10384</v>
      </c>
      <c r="CB3" s="209">
        <v>10384</v>
      </c>
      <c r="CC3" s="204">
        <v>130</v>
      </c>
      <c r="CD3" s="207">
        <v>6761</v>
      </c>
      <c r="CE3" s="209">
        <v>1012</v>
      </c>
      <c r="CF3" s="209">
        <v>10774</v>
      </c>
      <c r="CG3" s="204">
        <v>10774</v>
      </c>
      <c r="CH3" s="208">
        <v>2727</v>
      </c>
      <c r="CI3" s="209">
        <v>2727</v>
      </c>
      <c r="CJ3" s="204">
        <v>2718</v>
      </c>
      <c r="CK3" s="209">
        <v>2718</v>
      </c>
      <c r="CL3" s="209">
        <v>10043</v>
      </c>
      <c r="CM3" s="209">
        <v>2727</v>
      </c>
      <c r="CN3" s="209">
        <v>645</v>
      </c>
      <c r="CO3" s="209">
        <v>1012</v>
      </c>
      <c r="CP3" s="204">
        <v>2451</v>
      </c>
      <c r="CQ3" s="209">
        <v>2324</v>
      </c>
      <c r="CR3" s="209">
        <v>6041</v>
      </c>
      <c r="CS3" s="209">
        <v>994</v>
      </c>
      <c r="CT3" s="209">
        <v>6639</v>
      </c>
      <c r="CU3" s="209">
        <v>7213</v>
      </c>
      <c r="CV3" s="204">
        <v>6096</v>
      </c>
      <c r="CW3" s="204">
        <v>728</v>
      </c>
      <c r="CX3" s="209">
        <v>160</v>
      </c>
      <c r="CY3" s="209">
        <v>963</v>
      </c>
      <c r="CZ3" s="209">
        <v>113</v>
      </c>
      <c r="DA3" s="209">
        <v>2718</v>
      </c>
      <c r="DB3" s="204">
        <v>1356</v>
      </c>
      <c r="DC3" s="209">
        <v>3954</v>
      </c>
      <c r="DD3" s="209">
        <v>55749</v>
      </c>
      <c r="DE3" s="209">
        <v>477</v>
      </c>
      <c r="DF3" s="204">
        <v>469</v>
      </c>
      <c r="DG3" s="204">
        <v>995</v>
      </c>
      <c r="DH3" s="209">
        <v>113</v>
      </c>
      <c r="DI3" s="204">
        <v>995</v>
      </c>
      <c r="DJ3" s="204">
        <v>1356</v>
      </c>
      <c r="DK3" s="204">
        <v>2718</v>
      </c>
      <c r="DL3" s="209">
        <v>2727</v>
      </c>
      <c r="DM3" s="210">
        <v>6041</v>
      </c>
      <c r="DN3" s="210">
        <v>7504</v>
      </c>
      <c r="DO3" s="210">
        <v>525</v>
      </c>
      <c r="DP3" s="210">
        <v>525</v>
      </c>
      <c r="DQ3" s="206">
        <v>50888</v>
      </c>
      <c r="DR3" s="206">
        <v>2828</v>
      </c>
      <c r="DS3" s="210">
        <v>2718</v>
      </c>
      <c r="DT3" s="210">
        <v>160</v>
      </c>
      <c r="DU3" s="206">
        <v>55076</v>
      </c>
      <c r="DV3" s="206">
        <v>55076</v>
      </c>
      <c r="DW3" s="210">
        <v>50976</v>
      </c>
      <c r="DX3" s="210">
        <v>50776</v>
      </c>
      <c r="DY3" s="210">
        <v>50776</v>
      </c>
      <c r="DZ3" s="210">
        <v>469</v>
      </c>
      <c r="EA3" s="210">
        <v>10343</v>
      </c>
      <c r="EB3" s="206"/>
      <c r="EC3" s="217"/>
      <c r="ED3"/>
      <c r="EE3"/>
      <c r="EF3"/>
      <c r="EG3"/>
      <c r="EH3"/>
      <c r="EI3"/>
      <c r="EJ3" s="217"/>
      <c r="EK3" s="217"/>
      <c r="EL3" s="217"/>
      <c r="EM3" s="217"/>
      <c r="EN3" s="217"/>
      <c r="EO3" s="217"/>
      <c r="EP3" s="217"/>
      <c r="EQ3" s="217"/>
      <c r="ER3" s="217"/>
      <c r="ES3" s="217"/>
      <c r="ET3" s="217"/>
      <c r="EU3" s="217"/>
      <c r="EV3" s="217"/>
      <c r="EW3" s="217"/>
      <c r="EX3" s="217"/>
      <c r="EY3" s="217"/>
      <c r="EZ3" s="217"/>
      <c r="FA3" s="217"/>
      <c r="FB3" s="217"/>
      <c r="FC3" s="217"/>
      <c r="FD3" s="217"/>
      <c r="FE3" s="217"/>
      <c r="FF3" s="217"/>
      <c r="FG3" s="217"/>
      <c r="FH3" s="217"/>
      <c r="FI3" s="217"/>
      <c r="FJ3" s="217"/>
      <c r="FK3" s="217"/>
      <c r="FL3" s="217"/>
      <c r="FM3" s="217"/>
      <c r="FN3" s="217"/>
      <c r="FO3" s="217"/>
      <c r="FP3" s="217"/>
      <c r="FQ3" s="217"/>
      <c r="FR3" s="217"/>
      <c r="FS3" s="217"/>
      <c r="FT3" s="217"/>
      <c r="FU3" s="217"/>
      <c r="FV3" s="217"/>
      <c r="FW3" s="217"/>
      <c r="FX3" s="217"/>
      <c r="FY3" s="217"/>
      <c r="FZ3" s="217"/>
      <c r="GA3" s="217"/>
      <c r="GB3" s="217"/>
      <c r="GC3" s="217"/>
      <c r="GD3" s="217"/>
      <c r="GE3" s="217"/>
      <c r="GF3" s="217"/>
      <c r="GG3" s="217"/>
      <c r="GH3" s="217"/>
      <c r="GI3" s="217"/>
      <c r="GJ3" s="217"/>
      <c r="GK3" s="217"/>
      <c r="GL3" s="217"/>
      <c r="GM3" s="217"/>
      <c r="GN3" s="217"/>
      <c r="GO3" s="217"/>
      <c r="GP3" s="217"/>
      <c r="GQ3" s="217"/>
      <c r="GR3" s="217"/>
      <c r="GS3" s="217"/>
      <c r="GT3" s="217"/>
      <c r="GU3" s="217"/>
      <c r="GV3" s="217"/>
      <c r="GW3" s="217"/>
      <c r="GX3" s="217"/>
      <c r="GY3" s="217"/>
      <c r="GZ3" s="217"/>
      <c r="HA3" s="217"/>
      <c r="HB3" s="217"/>
      <c r="HC3" s="217"/>
      <c r="HD3" s="217"/>
      <c r="HE3" s="217"/>
      <c r="HF3" s="217"/>
      <c r="HG3" s="217"/>
      <c r="HH3" s="217"/>
    </row>
    <row r="4" spans="1:216" s="218" customFormat="1" ht="15">
      <c r="A4" s="215" t="s">
        <v>23</v>
      </c>
      <c r="B4" s="221">
        <v>2</v>
      </c>
      <c r="C4" s="216">
        <v>1</v>
      </c>
      <c r="D4" s="216" t="s">
        <v>348</v>
      </c>
      <c r="E4" s="216" t="s">
        <v>355</v>
      </c>
      <c r="F4" s="236" t="s">
        <v>360</v>
      </c>
      <c r="G4" s="216" t="s">
        <v>366</v>
      </c>
      <c r="H4" s="232">
        <v>1</v>
      </c>
      <c r="I4" s="223">
        <v>1</v>
      </c>
      <c r="J4" s="203" t="s">
        <v>73</v>
      </c>
      <c r="K4" s="203" t="s">
        <v>373</v>
      </c>
      <c r="L4" s="209">
        <v>1</v>
      </c>
      <c r="M4" s="203" t="s">
        <v>379</v>
      </c>
      <c r="N4" s="203" t="s">
        <v>382</v>
      </c>
      <c r="O4" s="204" t="s">
        <v>384</v>
      </c>
      <c r="P4" s="204" t="s">
        <v>24</v>
      </c>
      <c r="Q4" s="203" t="s">
        <v>388</v>
      </c>
      <c r="R4" s="203" t="s">
        <v>390</v>
      </c>
      <c r="S4" s="203" t="s">
        <v>388</v>
      </c>
      <c r="T4" s="203" t="s">
        <v>392</v>
      </c>
      <c r="U4" s="203" t="s">
        <v>111</v>
      </c>
      <c r="V4" s="203" t="s">
        <v>28</v>
      </c>
      <c r="W4" s="203" t="s">
        <v>26</v>
      </c>
      <c r="X4" s="203" t="s">
        <v>397</v>
      </c>
      <c r="Y4" s="203" t="s">
        <v>397</v>
      </c>
      <c r="Z4" s="209">
        <v>1</v>
      </c>
      <c r="AA4" s="203" t="s">
        <v>24</v>
      </c>
      <c r="AB4" s="203" t="s">
        <v>400</v>
      </c>
      <c r="AC4" s="203" t="s">
        <v>400</v>
      </c>
      <c r="AD4" s="203" t="s">
        <v>401</v>
      </c>
      <c r="AE4" s="210">
        <v>3</v>
      </c>
      <c r="AF4" s="203" t="s">
        <v>77</v>
      </c>
      <c r="AG4" s="203" t="s">
        <v>405</v>
      </c>
      <c r="AH4" s="203" t="s">
        <v>405</v>
      </c>
      <c r="AI4" s="203" t="s">
        <v>407</v>
      </c>
      <c r="AJ4" s="203" t="s">
        <v>409</v>
      </c>
      <c r="AK4" s="204">
        <v>4</v>
      </c>
      <c r="AL4" s="203" t="s">
        <v>28</v>
      </c>
      <c r="AM4" s="203" t="s">
        <v>412</v>
      </c>
      <c r="AN4" s="204" t="s">
        <v>413</v>
      </c>
      <c r="AO4" s="203" t="s">
        <v>414</v>
      </c>
      <c r="AP4" s="203" t="s">
        <v>415</v>
      </c>
      <c r="AQ4" s="203" t="s">
        <v>417</v>
      </c>
      <c r="AR4" s="211">
        <v>39448</v>
      </c>
      <c r="AS4" s="203" t="s">
        <v>420</v>
      </c>
      <c r="AT4" s="203" t="s">
        <v>421</v>
      </c>
      <c r="AU4" s="203" t="s">
        <v>388</v>
      </c>
      <c r="AV4" s="206" t="s">
        <v>423</v>
      </c>
      <c r="AW4" s="209">
        <v>1</v>
      </c>
      <c r="AX4" s="209">
        <v>2</v>
      </c>
      <c r="AY4" s="203" t="s">
        <v>26</v>
      </c>
      <c r="AZ4" s="212">
        <v>40544</v>
      </c>
      <c r="BA4" s="204" t="s">
        <v>24</v>
      </c>
      <c r="BB4" s="203" t="s">
        <v>428</v>
      </c>
      <c r="BC4" s="203" t="s">
        <v>430</v>
      </c>
      <c r="BD4" s="203" t="s">
        <v>430</v>
      </c>
      <c r="BE4" s="203" t="s">
        <v>431</v>
      </c>
      <c r="BF4" s="203" t="s">
        <v>431</v>
      </c>
      <c r="BG4" s="209">
        <v>2</v>
      </c>
      <c r="BH4" s="209">
        <v>2</v>
      </c>
      <c r="BI4" s="204" t="s">
        <v>437</v>
      </c>
      <c r="BJ4" s="204" t="s">
        <v>438</v>
      </c>
      <c r="BK4" s="203" t="s">
        <v>439</v>
      </c>
      <c r="BL4" s="209">
        <v>1</v>
      </c>
      <c r="BM4" s="203" t="s">
        <v>24</v>
      </c>
      <c r="BN4" s="203" t="s">
        <v>441</v>
      </c>
      <c r="BO4" s="203" t="s">
        <v>442</v>
      </c>
      <c r="BP4" s="210">
        <v>4</v>
      </c>
      <c r="BQ4" s="209">
        <v>2</v>
      </c>
      <c r="BR4" s="203" t="s">
        <v>445</v>
      </c>
      <c r="BS4" s="204" t="s">
        <v>28</v>
      </c>
      <c r="BT4" s="203" t="s">
        <v>446</v>
      </c>
      <c r="BU4" s="209">
        <v>1</v>
      </c>
      <c r="BV4" s="204" t="s">
        <v>447</v>
      </c>
      <c r="BW4" s="209">
        <v>4</v>
      </c>
      <c r="BX4" s="203" t="s">
        <v>449</v>
      </c>
      <c r="BY4" s="203" t="s">
        <v>26</v>
      </c>
      <c r="BZ4" s="209">
        <v>3</v>
      </c>
      <c r="CA4" s="206" t="s">
        <v>451</v>
      </c>
      <c r="CB4" s="203" t="s">
        <v>451</v>
      </c>
      <c r="CC4" s="204" t="s">
        <v>453</v>
      </c>
      <c r="CD4" s="207" t="s">
        <v>455</v>
      </c>
      <c r="CE4" s="203" t="s">
        <v>457</v>
      </c>
      <c r="CF4" s="203" t="s">
        <v>458</v>
      </c>
      <c r="CG4" s="204" t="s">
        <v>458</v>
      </c>
      <c r="CH4" s="208" t="s">
        <v>459</v>
      </c>
      <c r="CI4" s="203" t="s">
        <v>460</v>
      </c>
      <c r="CJ4" s="233">
        <v>39873</v>
      </c>
      <c r="CK4" s="211">
        <v>39904</v>
      </c>
      <c r="CL4" s="203" t="s">
        <v>464</v>
      </c>
      <c r="CM4" s="203" t="s">
        <v>465</v>
      </c>
      <c r="CN4" s="203" t="s">
        <v>466</v>
      </c>
      <c r="CO4" s="203" t="s">
        <v>468</v>
      </c>
      <c r="CP4" s="204" t="s">
        <v>111</v>
      </c>
      <c r="CQ4" s="209">
        <v>2</v>
      </c>
      <c r="CR4" s="203" t="s">
        <v>469</v>
      </c>
      <c r="CS4" s="203" t="s">
        <v>471</v>
      </c>
      <c r="CT4" s="209">
        <v>2</v>
      </c>
      <c r="CU4" s="203" t="s">
        <v>111</v>
      </c>
      <c r="CV4" s="204" t="s">
        <v>142</v>
      </c>
      <c r="CW4" s="204" t="s">
        <v>124</v>
      </c>
      <c r="CX4" s="203" t="s">
        <v>474</v>
      </c>
      <c r="CY4" s="209">
        <v>34</v>
      </c>
      <c r="CZ4" s="209">
        <v>4</v>
      </c>
      <c r="DA4" s="211">
        <v>39845</v>
      </c>
      <c r="DB4" s="204" t="s">
        <v>479</v>
      </c>
      <c r="DC4" s="203" t="s">
        <v>28</v>
      </c>
      <c r="DD4" s="203" t="s">
        <v>92</v>
      </c>
      <c r="DE4" s="203" t="s">
        <v>379</v>
      </c>
      <c r="DF4" s="204" t="s">
        <v>24</v>
      </c>
      <c r="DG4" s="204">
        <v>7</v>
      </c>
      <c r="DH4" s="209">
        <v>3</v>
      </c>
      <c r="DI4" s="204">
        <v>8</v>
      </c>
      <c r="DJ4" s="204" t="s">
        <v>482</v>
      </c>
      <c r="DK4" s="233">
        <v>39934</v>
      </c>
      <c r="DL4" s="203" t="s">
        <v>484</v>
      </c>
      <c r="DM4" s="205" t="s">
        <v>485</v>
      </c>
      <c r="DN4" s="205" t="s">
        <v>486</v>
      </c>
      <c r="DO4" s="205" t="s">
        <v>111</v>
      </c>
      <c r="DP4" s="205" t="s">
        <v>26</v>
      </c>
      <c r="DQ4" s="206" t="s">
        <v>487</v>
      </c>
      <c r="DR4" s="206" t="s">
        <v>489</v>
      </c>
      <c r="DS4" s="213">
        <v>39814</v>
      </c>
      <c r="DT4" s="205" t="s">
        <v>492</v>
      </c>
      <c r="DU4" s="206">
        <v>2</v>
      </c>
      <c r="DV4" s="206">
        <v>1</v>
      </c>
      <c r="DW4" s="210">
        <v>1</v>
      </c>
      <c r="DX4" s="205" t="s">
        <v>494</v>
      </c>
      <c r="DY4" s="205" t="s">
        <v>495</v>
      </c>
      <c r="DZ4" s="205" t="s">
        <v>28</v>
      </c>
      <c r="EA4" s="205" t="s">
        <v>230</v>
      </c>
      <c r="EB4" s="206"/>
      <c r="EC4" s="217"/>
      <c r="ED4"/>
      <c r="EE4"/>
      <c r="EF4"/>
      <c r="EG4"/>
      <c r="EH4"/>
      <c r="EI4"/>
      <c r="EJ4" s="217"/>
      <c r="EK4" s="217"/>
      <c r="EL4" s="217"/>
      <c r="EM4" s="217"/>
      <c r="EN4" s="217"/>
      <c r="EO4" s="217"/>
      <c r="EP4" s="217"/>
      <c r="EQ4" s="217"/>
      <c r="ER4" s="217"/>
      <c r="ES4" s="217"/>
      <c r="ET4" s="217"/>
      <c r="EU4" s="217"/>
      <c r="EV4" s="217"/>
      <c r="EW4" s="217"/>
      <c r="EX4" s="217"/>
      <c r="EY4" s="217"/>
      <c r="EZ4" s="217"/>
      <c r="FA4" s="217"/>
      <c r="FB4" s="217"/>
      <c r="FC4" s="217"/>
      <c r="FD4" s="217"/>
      <c r="FE4" s="217"/>
      <c r="FF4" s="217"/>
      <c r="FG4" s="217"/>
      <c r="FH4" s="217"/>
      <c r="FI4" s="217"/>
      <c r="FJ4" s="217"/>
      <c r="FK4" s="217"/>
      <c r="FL4" s="217"/>
      <c r="FM4" s="217"/>
      <c r="FN4" s="217"/>
      <c r="FO4" s="217"/>
      <c r="FP4" s="217"/>
      <c r="FQ4" s="217"/>
      <c r="FR4" s="217"/>
      <c r="FS4" s="217"/>
      <c r="FT4" s="217"/>
      <c r="FU4" s="217"/>
      <c r="FV4" s="217"/>
      <c r="FW4" s="217"/>
      <c r="FX4" s="217"/>
      <c r="FY4" s="217"/>
      <c r="FZ4" s="217"/>
      <c r="GA4" s="217"/>
      <c r="GB4" s="217"/>
      <c r="GC4" s="217"/>
      <c r="GD4" s="217"/>
      <c r="GE4" s="217"/>
      <c r="GF4" s="217"/>
      <c r="GG4" s="217"/>
      <c r="GH4" s="217"/>
      <c r="GI4" s="217"/>
      <c r="GJ4" s="217"/>
      <c r="GK4" s="217"/>
      <c r="GL4" s="217"/>
      <c r="GM4" s="217"/>
      <c r="GN4" s="217"/>
      <c r="GO4" s="217"/>
      <c r="GP4" s="217"/>
      <c r="GQ4" s="217"/>
      <c r="GR4" s="217"/>
      <c r="GS4" s="217"/>
      <c r="GT4" s="217"/>
      <c r="GU4" s="217"/>
      <c r="GV4" s="217"/>
      <c r="GW4" s="217"/>
      <c r="GX4" s="217"/>
      <c r="GY4" s="217"/>
      <c r="GZ4" s="217"/>
      <c r="HA4" s="217"/>
      <c r="HB4" s="217"/>
      <c r="HC4" s="217"/>
      <c r="HD4" s="217"/>
      <c r="HE4" s="217"/>
      <c r="HF4" s="217"/>
      <c r="HG4" s="217"/>
      <c r="HH4" s="217"/>
    </row>
    <row r="5" spans="1:216" s="223" customFormat="1" ht="15">
      <c r="A5" s="224">
        <v>1</v>
      </c>
      <c r="B5" s="234">
        <v>3.1496998846416192E-2</v>
      </c>
      <c r="C5" s="222">
        <v>7.71877777777778E-2</v>
      </c>
      <c r="D5" s="222">
        <v>8.1963278763293873E-2</v>
      </c>
      <c r="E5" s="222">
        <v>8.4073701960784342E-2</v>
      </c>
      <c r="F5" s="222">
        <v>8.6610044313146228E-2</v>
      </c>
      <c r="G5" s="222">
        <v>8.6872941176470625E-2</v>
      </c>
      <c r="H5" s="222">
        <v>9.1200000000000003E-2</v>
      </c>
      <c r="I5" s="223">
        <v>9.1200000000000003E-2</v>
      </c>
      <c r="J5" s="225">
        <v>0.11694621522087985</v>
      </c>
      <c r="K5" s="225">
        <v>0.12929796211509115</v>
      </c>
      <c r="L5" s="225">
        <v>0.14962499999999998</v>
      </c>
      <c r="M5" s="225">
        <v>0.24933841463414644</v>
      </c>
      <c r="N5" s="225">
        <v>0.24948031250000011</v>
      </c>
      <c r="O5" s="226">
        <v>0.26398960000000016</v>
      </c>
      <c r="P5" s="226">
        <v>0.26489085365853671</v>
      </c>
      <c r="Q5" s="225">
        <v>0.26561422222222225</v>
      </c>
      <c r="R5" s="225">
        <v>0.27350895522388058</v>
      </c>
      <c r="S5" s="225">
        <v>0.27761902777777775</v>
      </c>
      <c r="T5" s="225">
        <v>0.28450303030303042</v>
      </c>
      <c r="U5" s="225">
        <v>0.29061049043478265</v>
      </c>
      <c r="V5" s="225">
        <v>0.29146850782608702</v>
      </c>
      <c r="W5" s="225">
        <v>0.29590159768115948</v>
      </c>
      <c r="X5" s="225">
        <v>0.29660278745644608</v>
      </c>
      <c r="Y5" s="225">
        <v>0.29660278745644608</v>
      </c>
      <c r="Z5" s="225">
        <v>0.30456267106596813</v>
      </c>
      <c r="AA5" s="225">
        <v>0.30826698269230773</v>
      </c>
      <c r="AB5" s="225">
        <v>0.31489547038327537</v>
      </c>
      <c r="AC5" s="225">
        <v>0.31489547038327537</v>
      </c>
      <c r="AD5" s="225">
        <v>0.31864197530864202</v>
      </c>
      <c r="AE5" s="225">
        <v>0.32615195195195201</v>
      </c>
      <c r="AF5" s="225">
        <v>0.33547016114751194</v>
      </c>
      <c r="AG5" s="225">
        <v>0.34180327868852467</v>
      </c>
      <c r="AH5" s="225">
        <v>0.34180327868852467</v>
      </c>
      <c r="AI5" s="225">
        <v>0.35136231884057972</v>
      </c>
      <c r="AJ5" s="225">
        <v>0.36363636363636359</v>
      </c>
      <c r="AK5" s="226">
        <v>0.37020588235294116</v>
      </c>
      <c r="AL5" s="225">
        <v>0.37626399430740043</v>
      </c>
      <c r="AM5" s="225">
        <v>0.38756339581036398</v>
      </c>
      <c r="AN5" s="226">
        <v>0.40955017301038066</v>
      </c>
      <c r="AO5" s="225">
        <v>0.41181507823613084</v>
      </c>
      <c r="AP5" s="225">
        <v>0.4140938955941515</v>
      </c>
      <c r="AQ5" s="225">
        <v>0.42544071061474137</v>
      </c>
      <c r="AR5" s="225">
        <v>0.44045047148833522</v>
      </c>
      <c r="AS5" s="225">
        <v>0.45022367275892083</v>
      </c>
      <c r="AT5" s="225">
        <v>0.45556439393939391</v>
      </c>
      <c r="AU5" s="225">
        <v>0.46755555555555556</v>
      </c>
      <c r="AV5" s="227">
        <v>0.47875164835164852</v>
      </c>
      <c r="AW5" s="225">
        <v>0.48473282442748095</v>
      </c>
      <c r="AX5" s="225">
        <v>0.49879069767441858</v>
      </c>
      <c r="AY5" s="225">
        <v>0.5007714182121682</v>
      </c>
      <c r="AZ5" s="225">
        <v>0.50135932876468969</v>
      </c>
      <c r="BA5" s="226">
        <v>0.51376806623794224</v>
      </c>
      <c r="BB5" s="225">
        <v>0.52716648291069457</v>
      </c>
      <c r="BC5" s="225">
        <v>0.55270034843205584</v>
      </c>
      <c r="BD5" s="225">
        <v>0.55270034843205584</v>
      </c>
      <c r="BE5" s="225">
        <v>0.58234244572832194</v>
      </c>
      <c r="BF5" s="225">
        <v>0.58234244572832194</v>
      </c>
      <c r="BG5" s="225">
        <v>0.5875999999999999</v>
      </c>
      <c r="BH5" s="225">
        <v>0.59039274611385983</v>
      </c>
      <c r="BI5" s="226">
        <v>0.59055036771730318</v>
      </c>
      <c r="BJ5" s="226">
        <v>0.5928763769889841</v>
      </c>
      <c r="BK5" s="225">
        <v>0.59623108094025745</v>
      </c>
      <c r="BL5" s="225">
        <v>0.60202702702702704</v>
      </c>
      <c r="BM5" s="225">
        <v>0.61132738377609108</v>
      </c>
      <c r="BN5" s="225">
        <v>0.61186737934454083</v>
      </c>
      <c r="BO5" s="225">
        <v>0.61252431171902533</v>
      </c>
      <c r="BP5" s="228">
        <v>0.62170676156583637</v>
      </c>
      <c r="BQ5" s="225">
        <v>0.62553170490994325</v>
      </c>
      <c r="BR5" s="225">
        <v>0.63019354838709685</v>
      </c>
      <c r="BS5" s="226">
        <v>0.63103559071096826</v>
      </c>
      <c r="BT5" s="225">
        <v>0.63123752240658249</v>
      </c>
      <c r="BU5" s="225">
        <v>0.63683840749414522</v>
      </c>
      <c r="BV5" s="226">
        <v>0.64555678059536947</v>
      </c>
      <c r="BW5" s="225">
        <v>0.64617777777777774</v>
      </c>
      <c r="BX5" s="225">
        <v>0.65000000000000024</v>
      </c>
      <c r="BY5" s="225">
        <v>0.65597553342816495</v>
      </c>
      <c r="BZ5" s="225">
        <v>0.69408888888888887</v>
      </c>
      <c r="CA5" s="227">
        <v>0.69836065573770501</v>
      </c>
      <c r="CB5" s="225">
        <v>0.69836065573770501</v>
      </c>
      <c r="CC5" s="226">
        <v>0.72017504000000021</v>
      </c>
      <c r="CD5" s="229">
        <v>0.72096174863387985</v>
      </c>
      <c r="CE5" s="225">
        <v>0.74997291732657589</v>
      </c>
      <c r="CF5" s="225">
        <v>0.75028679276891086</v>
      </c>
      <c r="CG5" s="226">
        <v>0.75028679276891086</v>
      </c>
      <c r="CH5" s="230">
        <v>0.75837709991512847</v>
      </c>
      <c r="CI5" s="225">
        <v>0.75941364398039979</v>
      </c>
      <c r="CJ5" s="226">
        <v>0.768217007202187</v>
      </c>
      <c r="CK5" s="225">
        <v>0.77701459804193629</v>
      </c>
      <c r="CL5" s="225">
        <v>0.79663774405789023</v>
      </c>
      <c r="CM5" s="225">
        <v>0.81394746299244047</v>
      </c>
      <c r="CN5" s="225">
        <v>0.81627296587926512</v>
      </c>
      <c r="CO5" s="225">
        <v>0.82526863636363634</v>
      </c>
      <c r="CP5" s="226">
        <v>0.83015598455598472</v>
      </c>
      <c r="CQ5" s="225">
        <v>0.9085135135135135</v>
      </c>
      <c r="CR5" s="225">
        <v>0.91248888888888924</v>
      </c>
      <c r="CS5" s="225">
        <v>0.91478411985018704</v>
      </c>
      <c r="CT5" s="225">
        <v>0.91571168758716881</v>
      </c>
      <c r="CU5" s="225">
        <v>0.91962844861567394</v>
      </c>
      <c r="CV5" s="226">
        <v>0.93724456666666667</v>
      </c>
      <c r="CW5" s="226">
        <v>0.95866659252336472</v>
      </c>
      <c r="CX5" s="225">
        <v>0.97162091695666164</v>
      </c>
      <c r="CY5" s="225">
        <v>0.99014036617262446</v>
      </c>
      <c r="CZ5" s="225">
        <v>1.0042352941176471</v>
      </c>
      <c r="DA5" s="225">
        <v>1.0166154270217438</v>
      </c>
      <c r="DB5" s="226">
        <v>1.020669102564103</v>
      </c>
      <c r="DC5" s="225">
        <v>1.039716803620341</v>
      </c>
      <c r="DD5" s="225">
        <v>1.0446610644257703</v>
      </c>
      <c r="DE5" s="225">
        <v>1.0463866021644643</v>
      </c>
      <c r="DF5" s="226">
        <v>1.0465478358753699</v>
      </c>
      <c r="DG5" s="226">
        <v>1.0640024220464015</v>
      </c>
      <c r="DH5" s="225">
        <v>1.0851704918032787</v>
      </c>
      <c r="DI5" s="226">
        <v>1.0958315543298409</v>
      </c>
      <c r="DJ5" s="226">
        <v>1.126342285714286</v>
      </c>
      <c r="DK5" s="226">
        <v>1.1305928123898406</v>
      </c>
      <c r="DL5" s="225">
        <v>1.136695533848338</v>
      </c>
      <c r="DM5" s="228">
        <v>1.1501608527131784</v>
      </c>
      <c r="DN5" s="228">
        <v>1.1512500000000001</v>
      </c>
      <c r="DO5" s="228">
        <v>1.1553067923573332</v>
      </c>
      <c r="DP5" s="228">
        <v>1.1560968646864689</v>
      </c>
      <c r="DQ5" s="227">
        <v>1.1700164852819153</v>
      </c>
      <c r="DR5" s="227">
        <v>1.1738418400520154</v>
      </c>
      <c r="DS5" s="228">
        <v>1.1762092498094709</v>
      </c>
      <c r="DT5" s="228">
        <v>1.1832570341973929</v>
      </c>
      <c r="DU5" s="227">
        <v>1.1908092076529384</v>
      </c>
      <c r="DV5" s="227">
        <v>1.2001565325839334</v>
      </c>
      <c r="DW5" s="228">
        <v>1.200701754385965</v>
      </c>
      <c r="DX5" s="228">
        <v>1.209040068619355</v>
      </c>
      <c r="DY5" s="228">
        <v>1.209040068619355</v>
      </c>
      <c r="DZ5" s="228">
        <v>1.2623631674308484</v>
      </c>
      <c r="EA5" s="228">
        <v>1.275933737636322</v>
      </c>
      <c r="EB5" s="227"/>
      <c r="EC5" s="231"/>
      <c r="ED5"/>
      <c r="EE5"/>
      <c r="EF5"/>
      <c r="EG5"/>
      <c r="EH5"/>
      <c r="EI5"/>
      <c r="EJ5" s="231"/>
      <c r="EK5" s="231"/>
      <c r="EL5" s="231"/>
      <c r="EM5" s="231"/>
      <c r="EN5" s="231"/>
      <c r="EO5" s="231"/>
      <c r="EP5" s="231"/>
      <c r="EQ5" s="231"/>
      <c r="ER5" s="231"/>
      <c r="ES5" s="231"/>
      <c r="ET5" s="231"/>
      <c r="EU5" s="231"/>
      <c r="EV5" s="231"/>
      <c r="EW5" s="231"/>
      <c r="EX5" s="231"/>
      <c r="EY5" s="231"/>
      <c r="EZ5" s="231"/>
      <c r="FA5" s="231"/>
      <c r="FB5" s="231"/>
      <c r="FC5" s="231"/>
      <c r="FD5" s="231"/>
      <c r="FE5" s="231"/>
      <c r="FF5" s="231"/>
      <c r="FG5" s="231"/>
      <c r="FH5" s="231"/>
      <c r="FI5" s="231"/>
      <c r="FJ5" s="231"/>
      <c r="FK5" s="231"/>
      <c r="FL5" s="231"/>
      <c r="FM5" s="231"/>
      <c r="FN5" s="231"/>
      <c r="FO5" s="231"/>
      <c r="FP5" s="231"/>
      <c r="FQ5" s="231"/>
      <c r="FR5" s="231"/>
      <c r="FS5" s="231"/>
      <c r="FT5" s="231"/>
      <c r="FU5" s="231"/>
      <c r="FV5" s="231"/>
      <c r="FW5" s="231"/>
      <c r="FX5" s="231"/>
      <c r="FY5" s="231"/>
      <c r="FZ5" s="231"/>
      <c r="GA5" s="231"/>
      <c r="GB5" s="231"/>
      <c r="GC5" s="231"/>
      <c r="GD5" s="231"/>
      <c r="GE5" s="231"/>
      <c r="GF5" s="231"/>
      <c r="GG5" s="231"/>
      <c r="GH5" s="231"/>
      <c r="GI5" s="231"/>
      <c r="GJ5" s="231"/>
      <c r="GK5" s="231"/>
      <c r="GL5" s="231"/>
      <c r="GM5" s="231"/>
      <c r="GN5" s="231"/>
      <c r="GO5" s="231"/>
      <c r="GP5" s="231"/>
      <c r="GQ5" s="231"/>
      <c r="GR5" s="231"/>
      <c r="GS5" s="231"/>
      <c r="GT5" s="231"/>
      <c r="GU5" s="231"/>
      <c r="GV5" s="231"/>
      <c r="GW5" s="231"/>
      <c r="GX5" s="231"/>
      <c r="GY5" s="231"/>
      <c r="GZ5" s="231"/>
      <c r="HA5" s="231"/>
      <c r="HB5" s="231"/>
      <c r="HC5" s="231"/>
      <c r="HD5" s="231"/>
      <c r="HE5" s="231"/>
      <c r="HF5" s="231"/>
      <c r="HG5" s="231"/>
      <c r="HH5" s="231"/>
    </row>
    <row r="6" spans="1:216" s="95" customFormat="1" ht="15">
      <c r="A6" s="106">
        <v>2</v>
      </c>
      <c r="J6" s="109"/>
      <c r="K6" s="55"/>
      <c r="L6" s="115"/>
      <c r="M6" s="116"/>
      <c r="N6" s="59"/>
      <c r="O6" s="59"/>
      <c r="P6" s="59"/>
      <c r="Q6" s="59"/>
      <c r="R6" s="55"/>
      <c r="S6" s="55"/>
      <c r="T6" s="55"/>
      <c r="U6" s="109"/>
      <c r="V6" s="117"/>
      <c r="W6" s="118"/>
      <c r="X6" s="56"/>
      <c r="Y6" s="56"/>
      <c r="Z6" s="55"/>
      <c r="AA6" s="115"/>
      <c r="AB6" s="55"/>
      <c r="AC6" s="55"/>
      <c r="AD6" s="55"/>
      <c r="AE6" s="55"/>
      <c r="AF6" s="55"/>
      <c r="AG6" s="109"/>
      <c r="AH6" s="55"/>
      <c r="AI6" s="55"/>
      <c r="AJ6" s="55"/>
      <c r="AK6" s="108"/>
      <c r="AL6" s="55"/>
      <c r="AM6" s="55"/>
      <c r="AN6" s="108"/>
      <c r="AO6" s="115"/>
      <c r="AP6" s="115"/>
      <c r="AQ6" s="115"/>
      <c r="AR6" s="55"/>
      <c r="AS6" s="115"/>
      <c r="AT6" s="55"/>
      <c r="AU6" s="55"/>
      <c r="AV6" s="108"/>
      <c r="AW6" s="55"/>
      <c r="AX6" s="55"/>
      <c r="AY6" s="55"/>
      <c r="AZ6" s="115"/>
      <c r="BA6" s="55"/>
      <c r="BB6" s="109"/>
      <c r="BC6" s="55"/>
      <c r="BD6" s="55"/>
      <c r="BE6" s="109"/>
      <c r="BF6" s="55"/>
      <c r="BG6" s="55"/>
      <c r="BH6" s="115"/>
      <c r="BI6" s="55"/>
      <c r="BJ6" s="113"/>
      <c r="BK6" s="55"/>
      <c r="BL6" s="55"/>
      <c r="BM6" s="55"/>
      <c r="BN6" s="55"/>
      <c r="BO6" s="55"/>
      <c r="BP6" s="55"/>
      <c r="BQ6" s="109"/>
      <c r="BR6" s="55"/>
      <c r="BS6" s="55"/>
      <c r="BT6" s="55"/>
      <c r="BU6" s="55"/>
      <c r="BV6" s="108"/>
      <c r="BW6" s="109"/>
      <c r="BX6" s="119"/>
      <c r="BY6" s="115"/>
      <c r="BZ6" s="55"/>
      <c r="CA6" s="55"/>
      <c r="CB6" s="109"/>
      <c r="CC6" s="55"/>
      <c r="CD6" s="115"/>
      <c r="CE6" s="55"/>
      <c r="CF6" s="109"/>
      <c r="CG6" s="108"/>
      <c r="CH6" s="119"/>
      <c r="CI6" s="109"/>
      <c r="CJ6" s="55"/>
      <c r="CK6" s="59"/>
      <c r="CL6" s="59"/>
      <c r="CM6" s="55"/>
      <c r="CN6" s="55"/>
      <c r="CO6" s="115"/>
      <c r="CP6" s="55"/>
      <c r="CQ6" s="11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109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108"/>
      <c r="DS6" s="55"/>
      <c r="DT6" s="55"/>
      <c r="DU6" s="119"/>
      <c r="DV6" s="55"/>
      <c r="DW6" s="55"/>
      <c r="DX6" s="55"/>
      <c r="DY6" s="120"/>
      <c r="DZ6" s="55"/>
      <c r="EA6" s="55"/>
      <c r="EB6" s="55"/>
      <c r="ED6"/>
      <c r="EE6"/>
      <c r="EF6"/>
      <c r="EG6"/>
      <c r="EH6"/>
      <c r="EI6"/>
    </row>
    <row r="7" spans="1:216" s="95" customFormat="1" ht="15">
      <c r="A7" s="106">
        <v>3</v>
      </c>
      <c r="J7" s="59"/>
      <c r="K7" s="55"/>
      <c r="L7" s="55"/>
      <c r="M7" s="116"/>
      <c r="N7" s="59"/>
      <c r="O7" s="59"/>
      <c r="P7" s="59"/>
      <c r="Q7" s="59"/>
      <c r="R7" s="55"/>
      <c r="S7" s="55"/>
      <c r="T7" s="55"/>
      <c r="U7" s="55"/>
      <c r="V7" s="55"/>
      <c r="W7" s="56"/>
      <c r="X7" s="56"/>
      <c r="Y7" s="56"/>
      <c r="Z7" s="55"/>
      <c r="AA7" s="55"/>
      <c r="AB7" s="55"/>
      <c r="AC7" s="55"/>
      <c r="AD7" s="55"/>
      <c r="AE7" s="55"/>
      <c r="AF7" s="55"/>
      <c r="AG7" s="109"/>
      <c r="AH7" s="55"/>
      <c r="AI7" s="55"/>
      <c r="AJ7" s="55"/>
      <c r="AK7" s="55"/>
      <c r="AL7" s="55"/>
      <c r="AM7" s="55"/>
      <c r="AN7" s="121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121"/>
      <c r="BA7" s="55"/>
      <c r="BB7" s="121"/>
      <c r="BC7" s="55"/>
      <c r="BD7" s="55"/>
      <c r="BE7" s="121"/>
      <c r="BF7" s="55"/>
      <c r="BG7" s="55"/>
      <c r="BH7" s="121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109"/>
      <c r="CC7" s="55"/>
      <c r="CD7" s="115"/>
      <c r="CE7" s="55"/>
      <c r="CF7" s="121"/>
      <c r="CG7" s="117"/>
      <c r="CH7" s="55"/>
      <c r="CI7" s="55"/>
      <c r="CJ7" s="55"/>
      <c r="CK7" s="59"/>
      <c r="CL7" s="59"/>
      <c r="CM7" s="55"/>
      <c r="CN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122"/>
      <c r="DR7" s="55"/>
      <c r="DS7" s="55"/>
      <c r="DT7" s="55"/>
      <c r="DU7" s="55"/>
      <c r="DV7" s="55"/>
      <c r="DW7" s="55"/>
      <c r="DX7" s="55"/>
      <c r="DY7" s="120"/>
      <c r="DZ7" s="55"/>
      <c r="EA7" s="55"/>
      <c r="EB7" s="55"/>
      <c r="ED7"/>
      <c r="EE7"/>
      <c r="EF7"/>
      <c r="EG7"/>
      <c r="EH7"/>
      <c r="EI7"/>
    </row>
    <row r="8" spans="1:216" s="95" customFormat="1" ht="15">
      <c r="A8" s="106">
        <v>4</v>
      </c>
      <c r="W8" s="121"/>
      <c r="X8" s="121"/>
      <c r="Y8" s="121"/>
      <c r="Z8" s="121"/>
      <c r="AA8" s="121"/>
      <c r="AB8" s="121"/>
      <c r="AC8" s="126"/>
      <c r="AD8" s="126"/>
      <c r="AE8" s="126"/>
      <c r="AF8" s="126"/>
      <c r="AG8" s="121"/>
      <c r="AH8" s="126"/>
      <c r="AI8" s="126"/>
      <c r="AJ8" s="121"/>
      <c r="AK8" s="121"/>
      <c r="AL8" s="126"/>
      <c r="AM8" s="121"/>
      <c r="AN8" s="121"/>
      <c r="AO8" s="121"/>
      <c r="AP8" s="121"/>
      <c r="AQ8" s="121"/>
      <c r="AR8" s="121"/>
      <c r="AS8" s="121"/>
      <c r="AT8" s="121"/>
      <c r="AU8" s="126"/>
      <c r="AV8" s="126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DY8" s="127"/>
      <c r="ED8"/>
      <c r="EE8"/>
      <c r="EF8"/>
      <c r="EG8"/>
      <c r="EH8"/>
      <c r="EI8"/>
    </row>
    <row r="9" spans="1:216" s="95" customFormat="1" ht="15">
      <c r="A9" s="106">
        <v>5</v>
      </c>
      <c r="W9" s="121"/>
      <c r="X9" s="121"/>
      <c r="Y9" s="121"/>
      <c r="Z9" s="121"/>
      <c r="AA9" s="121"/>
      <c r="AB9" s="121"/>
      <c r="AC9" s="55"/>
      <c r="AD9" s="55"/>
      <c r="AE9" s="55"/>
      <c r="AF9" s="55"/>
      <c r="AG9" s="121"/>
      <c r="AH9" s="55"/>
      <c r="AI9" s="55"/>
      <c r="AJ9" s="121"/>
      <c r="AK9" s="121"/>
      <c r="AL9" s="55"/>
      <c r="AM9" s="121"/>
      <c r="AN9" s="121"/>
      <c r="AO9" s="121"/>
      <c r="AP9" s="121"/>
      <c r="AQ9" s="121"/>
      <c r="AR9" s="121"/>
      <c r="AS9" s="121"/>
      <c r="AT9" s="121"/>
      <c r="AU9" s="55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DY9" s="127"/>
      <c r="ED9"/>
      <c r="EE9"/>
      <c r="EF9"/>
      <c r="EG9"/>
      <c r="EH9"/>
      <c r="EI9"/>
    </row>
    <row r="10" spans="1:216" s="95" customFormat="1" ht="15">
      <c r="A10" s="106">
        <v>6</v>
      </c>
      <c r="W10" s="121"/>
      <c r="X10" s="121"/>
      <c r="Y10" s="121"/>
      <c r="Z10" s="121"/>
      <c r="AA10" s="121"/>
      <c r="AB10" s="121"/>
      <c r="AC10" s="55"/>
      <c r="AD10" s="55"/>
      <c r="AE10" s="55"/>
      <c r="AF10" s="55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55"/>
      <c r="BO10" s="55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55"/>
      <c r="CE10" s="121"/>
      <c r="CF10" s="121"/>
      <c r="DY10" s="127"/>
      <c r="ED10"/>
      <c r="EE10"/>
      <c r="EF10"/>
      <c r="EG10"/>
      <c r="EH10"/>
      <c r="EI10"/>
    </row>
    <row r="11" spans="1:216" s="95" customFormat="1" ht="15">
      <c r="A11" s="106">
        <v>7</v>
      </c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55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55"/>
      <c r="BO11" s="55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55"/>
      <c r="CE11" s="121"/>
      <c r="CF11" s="121"/>
      <c r="DY11" s="127"/>
      <c r="ED11"/>
      <c r="EE11"/>
      <c r="EF11"/>
      <c r="EG11"/>
      <c r="EH11"/>
      <c r="EI11"/>
    </row>
    <row r="12" spans="1:216" s="95" customFormat="1" ht="15">
      <c r="A12" s="106">
        <v>8</v>
      </c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30"/>
      <c r="AP12" s="55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55"/>
      <c r="BG12" s="121"/>
      <c r="BH12" s="121"/>
      <c r="BI12" s="121"/>
      <c r="BJ12" s="121"/>
      <c r="BK12" s="121"/>
      <c r="BL12" s="121"/>
      <c r="BM12" s="121"/>
      <c r="BN12" s="55"/>
      <c r="BO12" s="55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DY12" s="127"/>
      <c r="ED12"/>
      <c r="EE12"/>
      <c r="EF12"/>
      <c r="EG12"/>
      <c r="EH12"/>
      <c r="EI12"/>
    </row>
    <row r="13" spans="1:216" s="95" customFormat="1" ht="15">
      <c r="A13" s="106">
        <v>9</v>
      </c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30"/>
      <c r="AP13" s="55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55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DY13" s="127"/>
      <c r="ED13"/>
      <c r="EE13"/>
      <c r="EF13"/>
      <c r="EG13"/>
      <c r="EH13"/>
      <c r="EI13"/>
    </row>
    <row r="14" spans="1:216" s="95" customFormat="1" ht="15">
      <c r="A14" s="106">
        <v>10</v>
      </c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30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DY14" s="127"/>
      <c r="ED14"/>
      <c r="EE14"/>
      <c r="EF14"/>
      <c r="EG14"/>
      <c r="EH14"/>
      <c r="EI14"/>
    </row>
    <row r="15" spans="1:216" s="95" customFormat="1" ht="15">
      <c r="A15" s="106">
        <v>11</v>
      </c>
      <c r="J15" s="124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30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DY15" s="127"/>
      <c r="ED15"/>
      <c r="EE15"/>
      <c r="EF15"/>
      <c r="EG15"/>
      <c r="EH15"/>
      <c r="EI15"/>
    </row>
    <row r="16" spans="1:216" s="95" customFormat="1" ht="15">
      <c r="A16" s="106">
        <v>12</v>
      </c>
      <c r="J16" s="124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30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DY16" s="127"/>
      <c r="ED16"/>
      <c r="EE16"/>
      <c r="EF16"/>
      <c r="EG16"/>
      <c r="EH16"/>
      <c r="EI16"/>
    </row>
    <row r="17" spans="1:139" s="95" customFormat="1" ht="15">
      <c r="A17" s="106">
        <v>13</v>
      </c>
      <c r="B17" s="123"/>
      <c r="C17" s="123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30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DY17" s="127"/>
      <c r="ED17"/>
      <c r="EE17"/>
      <c r="EF17"/>
      <c r="EG17"/>
      <c r="EH17"/>
      <c r="EI17"/>
    </row>
    <row r="18" spans="1:139" s="95" customFormat="1" ht="15">
      <c r="A18" s="106">
        <v>14</v>
      </c>
      <c r="B18" s="123"/>
      <c r="C18" s="123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30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DY18" s="127"/>
      <c r="ED18"/>
      <c r="EE18"/>
      <c r="EF18"/>
      <c r="EG18"/>
      <c r="EH18"/>
      <c r="EI18"/>
    </row>
    <row r="19" spans="1:139" s="95" customFormat="1" ht="15">
      <c r="A19" s="106">
        <v>15</v>
      </c>
      <c r="B19" s="123"/>
      <c r="C19" s="123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30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DY19" s="127"/>
      <c r="ED19"/>
      <c r="EE19"/>
      <c r="EF19"/>
      <c r="EG19"/>
      <c r="EH19"/>
      <c r="EI19"/>
    </row>
    <row r="20" spans="1:139" s="95" customFormat="1" ht="15">
      <c r="A20" s="106">
        <v>16</v>
      </c>
      <c r="B20" s="123"/>
      <c r="C20" s="123"/>
      <c r="M20" s="128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30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DY20" s="127"/>
      <c r="ED20"/>
      <c r="EE20"/>
      <c r="EF20"/>
      <c r="EG20"/>
      <c r="EH20"/>
      <c r="EI20"/>
    </row>
    <row r="21" spans="1:139" s="95" customFormat="1" ht="15">
      <c r="A21" s="106">
        <v>17</v>
      </c>
      <c r="B21" s="123"/>
      <c r="C21" s="123"/>
      <c r="M21" s="128"/>
      <c r="N21" s="59"/>
      <c r="O21" s="59"/>
      <c r="P21" s="59"/>
      <c r="Q21" s="59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DY21" s="127"/>
      <c r="ED21"/>
      <c r="EE21"/>
      <c r="EF21"/>
      <c r="EG21"/>
      <c r="EH21"/>
      <c r="EI21"/>
    </row>
    <row r="22" spans="1:139" s="95" customFormat="1" ht="15">
      <c r="A22" s="106">
        <v>18</v>
      </c>
      <c r="B22" s="123"/>
      <c r="C22" s="123"/>
      <c r="M22" s="128"/>
      <c r="N22" s="59"/>
      <c r="O22" s="59"/>
      <c r="P22" s="59"/>
      <c r="Q22" s="59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DY22" s="127"/>
      <c r="ED22"/>
      <c r="EE22"/>
      <c r="EF22"/>
      <c r="EG22"/>
      <c r="EH22"/>
      <c r="EI22"/>
    </row>
    <row r="23" spans="1:139" s="95" customFormat="1" ht="15">
      <c r="A23" s="106">
        <v>19</v>
      </c>
      <c r="B23" s="123"/>
      <c r="C23" s="123"/>
      <c r="M23" s="128"/>
      <c r="N23" s="59"/>
      <c r="O23" s="59"/>
      <c r="P23" s="59"/>
      <c r="Q23" s="59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DY23" s="127"/>
      <c r="ED23"/>
      <c r="EE23"/>
      <c r="EF23"/>
      <c r="EG23"/>
      <c r="EH23"/>
      <c r="EI23"/>
    </row>
    <row r="24" spans="1:139" s="95" customFormat="1" ht="15">
      <c r="A24" s="106">
        <v>20</v>
      </c>
      <c r="B24" s="123"/>
      <c r="C24" s="123"/>
      <c r="M24" s="128"/>
      <c r="N24" s="59"/>
      <c r="O24" s="59"/>
      <c r="P24" s="59"/>
      <c r="Q24" s="59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DY24" s="127"/>
      <c r="ED24"/>
      <c r="EE24"/>
      <c r="EF24"/>
      <c r="EG24"/>
      <c r="EH24"/>
      <c r="EI24"/>
    </row>
    <row r="25" spans="1:139" s="95" customFormat="1" ht="15">
      <c r="A25" s="106">
        <v>21</v>
      </c>
      <c r="B25" s="123"/>
      <c r="C25" s="123"/>
      <c r="M25" s="128"/>
      <c r="N25" s="59"/>
      <c r="O25" s="59"/>
      <c r="P25" s="59"/>
      <c r="Q25" s="59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DY25" s="127"/>
      <c r="ED25"/>
      <c r="EE25"/>
      <c r="EF25"/>
      <c r="EG25"/>
      <c r="EH25"/>
      <c r="EI25"/>
    </row>
    <row r="26" spans="1:139" s="95" customFormat="1" ht="15">
      <c r="A26" s="106">
        <v>22</v>
      </c>
      <c r="B26" s="123"/>
      <c r="C26" s="123"/>
      <c r="M26" s="128"/>
      <c r="N26" s="59"/>
      <c r="O26" s="59"/>
      <c r="P26" s="59"/>
      <c r="Q26" s="59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DY26" s="127"/>
      <c r="ED26"/>
      <c r="EE26"/>
      <c r="EF26"/>
      <c r="EG26"/>
      <c r="EH26"/>
      <c r="EI26"/>
    </row>
    <row r="27" spans="1:139" s="95" customFormat="1" ht="15">
      <c r="A27" s="106">
        <v>23</v>
      </c>
      <c r="B27" s="123"/>
      <c r="C27" s="123"/>
      <c r="M27" s="128"/>
      <c r="N27" s="59"/>
      <c r="O27" s="59"/>
      <c r="P27" s="59"/>
      <c r="Q27" s="59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DY27" s="127"/>
      <c r="ED27"/>
      <c r="EE27"/>
      <c r="EF27"/>
      <c r="EG27"/>
      <c r="EH27"/>
      <c r="EI27"/>
    </row>
    <row r="28" spans="1:139" s="95" customFormat="1" ht="15">
      <c r="A28" s="106">
        <v>24</v>
      </c>
      <c r="B28" s="123"/>
      <c r="C28" s="123"/>
      <c r="M28" s="128"/>
      <c r="N28" s="59"/>
      <c r="O28" s="59"/>
      <c r="P28" s="59"/>
      <c r="Q28" s="59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DY28" s="127"/>
      <c r="ED28"/>
      <c r="EE28"/>
      <c r="EF28"/>
      <c r="EG28"/>
      <c r="EH28"/>
      <c r="EI28"/>
    </row>
    <row r="29" spans="1:139" s="95" customFormat="1" ht="15">
      <c r="A29" s="106">
        <v>25</v>
      </c>
      <c r="B29" s="123"/>
      <c r="C29" s="123"/>
      <c r="D29" s="123"/>
      <c r="E29" s="123"/>
      <c r="F29" s="123"/>
      <c r="G29" s="123"/>
      <c r="H29" s="123"/>
      <c r="I29" s="123"/>
      <c r="J29" s="124"/>
      <c r="K29" s="123"/>
      <c r="L29" s="106"/>
      <c r="M29" s="128"/>
      <c r="N29" s="59"/>
      <c r="O29" s="59"/>
      <c r="P29" s="59"/>
      <c r="Q29" s="59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DY29" s="127"/>
      <c r="ED29"/>
      <c r="EE29"/>
      <c r="EF29"/>
      <c r="EG29"/>
      <c r="EH29"/>
      <c r="EI29"/>
    </row>
    <row r="30" spans="1:139" s="95" customFormat="1" ht="15">
      <c r="A30" s="106">
        <v>26</v>
      </c>
      <c r="B30" s="123"/>
      <c r="C30" s="123"/>
      <c r="D30" s="123"/>
      <c r="E30" s="123"/>
      <c r="F30" s="123"/>
      <c r="G30" s="123"/>
      <c r="H30" s="123"/>
      <c r="I30" s="123"/>
      <c r="J30" s="124"/>
      <c r="K30" s="123"/>
      <c r="L30" s="106"/>
      <c r="M30" s="128"/>
      <c r="N30" s="59"/>
      <c r="O30" s="59"/>
      <c r="P30" s="59"/>
      <c r="Q30" s="59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DY30" s="127"/>
      <c r="ED30"/>
      <c r="EE30"/>
      <c r="EF30"/>
      <c r="EG30"/>
      <c r="EH30"/>
      <c r="EI30"/>
    </row>
    <row r="31" spans="1:139" s="95" customFormat="1" ht="15">
      <c r="A31" s="106">
        <v>27</v>
      </c>
      <c r="B31" s="123"/>
      <c r="C31" s="123"/>
      <c r="D31" s="123"/>
      <c r="E31" s="123"/>
      <c r="F31" s="123"/>
      <c r="G31" s="123"/>
      <c r="H31" s="123"/>
      <c r="I31" s="123"/>
      <c r="J31" s="124"/>
      <c r="K31" s="123"/>
      <c r="L31" s="106"/>
      <c r="M31" s="128"/>
      <c r="N31" s="59"/>
      <c r="O31" s="59"/>
      <c r="P31" s="59"/>
      <c r="Q31" s="59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DY31" s="127"/>
      <c r="ED31"/>
      <c r="EE31"/>
      <c r="EF31"/>
      <c r="EG31"/>
      <c r="EH31"/>
      <c r="EI31"/>
    </row>
    <row r="32" spans="1:139" s="95" customFormat="1" ht="15">
      <c r="A32" s="106">
        <v>28</v>
      </c>
      <c r="B32" s="123"/>
      <c r="C32" s="123"/>
      <c r="D32" s="123"/>
      <c r="E32" s="123"/>
      <c r="F32" s="123"/>
      <c r="G32" s="123"/>
      <c r="H32" s="123"/>
      <c r="I32" s="123"/>
      <c r="J32" s="124"/>
      <c r="K32" s="123"/>
      <c r="L32" s="106"/>
      <c r="M32" s="128"/>
      <c r="N32" s="59"/>
      <c r="O32" s="59"/>
      <c r="P32" s="59"/>
      <c r="Q32" s="59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DY32" s="127"/>
      <c r="ED32"/>
      <c r="EE32"/>
      <c r="EF32"/>
      <c r="EG32"/>
      <c r="EH32"/>
      <c r="EI32"/>
    </row>
    <row r="33" spans="1:189" s="95" customFormat="1" ht="15">
      <c r="A33" s="106">
        <v>29</v>
      </c>
      <c r="B33" s="123"/>
      <c r="C33" s="123"/>
      <c r="D33" s="123"/>
      <c r="E33" s="123"/>
      <c r="F33" s="123"/>
      <c r="G33" s="123"/>
      <c r="H33" s="123"/>
      <c r="I33" s="123"/>
      <c r="J33" s="124"/>
      <c r="K33" s="123"/>
      <c r="L33" s="123"/>
      <c r="M33" s="128"/>
      <c r="N33" s="59"/>
      <c r="O33" s="59"/>
      <c r="P33" s="59"/>
      <c r="Q33" s="59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DY33" s="127"/>
      <c r="ED33"/>
      <c r="EE33"/>
      <c r="EF33"/>
      <c r="EG33"/>
      <c r="EH33"/>
      <c r="EI33"/>
    </row>
    <row r="34" spans="1:189" s="95" customFormat="1" ht="15">
      <c r="A34" s="106">
        <v>30</v>
      </c>
      <c r="B34" s="123"/>
      <c r="C34" s="123"/>
      <c r="D34" s="123"/>
      <c r="E34" s="123"/>
      <c r="F34" s="123"/>
      <c r="G34" s="123"/>
      <c r="H34" s="123"/>
      <c r="I34" s="123"/>
      <c r="J34" s="124"/>
      <c r="K34" s="123"/>
      <c r="L34" s="123"/>
      <c r="M34" s="128"/>
      <c r="N34" s="59"/>
      <c r="O34" s="59"/>
      <c r="P34" s="59"/>
      <c r="Q34" s="59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DY34" s="127"/>
      <c r="ED34"/>
      <c r="EE34"/>
      <c r="EF34"/>
      <c r="EG34"/>
      <c r="EH34"/>
      <c r="EI34"/>
    </row>
    <row r="35" spans="1:189" s="95" customFormat="1" ht="15">
      <c r="A35" s="106">
        <v>31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ED35"/>
      <c r="EE35"/>
      <c r="EF35"/>
      <c r="EG35"/>
      <c r="EH35"/>
      <c r="EI35"/>
    </row>
    <row r="36" spans="1:189" s="95" customFormat="1" ht="15">
      <c r="A36" s="106">
        <v>32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ED36"/>
      <c r="EE36"/>
      <c r="EF36"/>
      <c r="EG36"/>
      <c r="EH36"/>
      <c r="EI36"/>
    </row>
    <row r="37" spans="1:189" s="95" customFormat="1" ht="15">
      <c r="A37" s="106">
        <v>33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ED37"/>
      <c r="EE37"/>
      <c r="EF37"/>
      <c r="EG37"/>
      <c r="EH37"/>
      <c r="EI37"/>
    </row>
    <row r="38" spans="1:189" s="95" customFormat="1" ht="15">
      <c r="A38" s="106">
        <v>34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ED38"/>
      <c r="EE38"/>
      <c r="EF38"/>
      <c r="EG38"/>
      <c r="EH38"/>
      <c r="EI38"/>
    </row>
    <row r="39" spans="1:189" s="95" customFormat="1" ht="15">
      <c r="A39" s="106">
        <v>35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ED39"/>
      <c r="EE39"/>
      <c r="EF39"/>
      <c r="EG39"/>
      <c r="EH39"/>
      <c r="EI39"/>
    </row>
    <row r="40" spans="1:189" s="95" customFormat="1" ht="15">
      <c r="B40" s="54"/>
      <c r="C40" s="54"/>
      <c r="D40" s="54"/>
      <c r="E40" s="54"/>
      <c r="F40" s="54"/>
      <c r="G40" s="54"/>
      <c r="H40" s="54"/>
      <c r="I40" s="54"/>
      <c r="J40" s="124"/>
      <c r="K40" s="54"/>
      <c r="L40" s="54"/>
      <c r="M40" s="128"/>
      <c r="N40" s="59"/>
      <c r="O40" s="59"/>
      <c r="P40" s="59"/>
      <c r="Q40" s="59"/>
      <c r="R40" s="55"/>
      <c r="S40" s="55"/>
      <c r="T40" s="55"/>
      <c r="U40" s="55"/>
      <c r="V40" s="55"/>
      <c r="W40" s="56"/>
      <c r="X40" s="56"/>
      <c r="Y40" s="56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9"/>
      <c r="CL40" s="59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127"/>
      <c r="DZ40" s="55"/>
      <c r="EA40" s="55"/>
      <c r="EB40" s="55"/>
      <c r="ED40"/>
      <c r="EE40"/>
      <c r="EF40"/>
      <c r="EG40"/>
      <c r="EH40"/>
      <c r="EI40"/>
    </row>
    <row r="41" spans="1:189" ht="15">
      <c r="A41" s="132" t="s">
        <v>30</v>
      </c>
      <c r="B41" s="95">
        <f>IF(B5="","",COUNT(B5:B39))</f>
        <v>1</v>
      </c>
      <c r="C41" s="95">
        <f t="shared" ref="C41:BN41" si="0">IF(C5="","",COUNT(C5:C39))</f>
        <v>1</v>
      </c>
      <c r="D41" s="95">
        <f t="shared" si="0"/>
        <v>1</v>
      </c>
      <c r="E41" s="95">
        <f t="shared" si="0"/>
        <v>1</v>
      </c>
      <c r="F41" s="95">
        <f t="shared" si="0"/>
        <v>1</v>
      </c>
      <c r="G41" s="95">
        <f t="shared" si="0"/>
        <v>1</v>
      </c>
      <c r="H41" s="95">
        <f t="shared" si="0"/>
        <v>1</v>
      </c>
      <c r="I41" s="95">
        <f t="shared" si="0"/>
        <v>1</v>
      </c>
      <c r="J41" s="95">
        <f t="shared" si="0"/>
        <v>1</v>
      </c>
      <c r="K41" s="95">
        <f t="shared" si="0"/>
        <v>1</v>
      </c>
      <c r="L41" s="95">
        <f t="shared" si="0"/>
        <v>1</v>
      </c>
      <c r="M41" s="95">
        <f t="shared" si="0"/>
        <v>1</v>
      </c>
      <c r="N41" s="95">
        <f t="shared" si="0"/>
        <v>1</v>
      </c>
      <c r="O41" s="95">
        <f t="shared" si="0"/>
        <v>1</v>
      </c>
      <c r="P41" s="95">
        <f t="shared" si="0"/>
        <v>1</v>
      </c>
      <c r="Q41" s="95">
        <f t="shared" si="0"/>
        <v>1</v>
      </c>
      <c r="R41" s="95">
        <f t="shared" si="0"/>
        <v>1</v>
      </c>
      <c r="S41" s="95">
        <f t="shared" si="0"/>
        <v>1</v>
      </c>
      <c r="T41" s="95">
        <f t="shared" si="0"/>
        <v>1</v>
      </c>
      <c r="U41" s="95">
        <f t="shared" si="0"/>
        <v>1</v>
      </c>
      <c r="V41" s="95">
        <f t="shared" si="0"/>
        <v>1</v>
      </c>
      <c r="W41" s="95">
        <f t="shared" si="0"/>
        <v>1</v>
      </c>
      <c r="X41" s="95">
        <f t="shared" si="0"/>
        <v>1</v>
      </c>
      <c r="Y41" s="95">
        <f t="shared" si="0"/>
        <v>1</v>
      </c>
      <c r="Z41" s="95">
        <f t="shared" si="0"/>
        <v>1</v>
      </c>
      <c r="AA41" s="95">
        <f t="shared" si="0"/>
        <v>1</v>
      </c>
      <c r="AB41" s="95">
        <f t="shared" si="0"/>
        <v>1</v>
      </c>
      <c r="AC41" s="95">
        <f t="shared" si="0"/>
        <v>1</v>
      </c>
      <c r="AD41" s="95">
        <f t="shared" si="0"/>
        <v>1</v>
      </c>
      <c r="AE41" s="95">
        <f t="shared" si="0"/>
        <v>1</v>
      </c>
      <c r="AF41" s="95">
        <f t="shared" si="0"/>
        <v>1</v>
      </c>
      <c r="AG41" s="95">
        <f t="shared" si="0"/>
        <v>1</v>
      </c>
      <c r="AH41" s="95">
        <f t="shared" si="0"/>
        <v>1</v>
      </c>
      <c r="AI41" s="95">
        <f t="shared" si="0"/>
        <v>1</v>
      </c>
      <c r="AJ41" s="95">
        <f t="shared" si="0"/>
        <v>1</v>
      </c>
      <c r="AK41" s="95">
        <f t="shared" si="0"/>
        <v>1</v>
      </c>
      <c r="AL41" s="95">
        <f t="shared" si="0"/>
        <v>1</v>
      </c>
      <c r="AM41" s="95">
        <f t="shared" si="0"/>
        <v>1</v>
      </c>
      <c r="AN41" s="95">
        <f t="shared" si="0"/>
        <v>1</v>
      </c>
      <c r="AO41" s="95">
        <f t="shared" si="0"/>
        <v>1</v>
      </c>
      <c r="AP41" s="95">
        <f t="shared" si="0"/>
        <v>1</v>
      </c>
      <c r="AQ41" s="95">
        <f t="shared" si="0"/>
        <v>1</v>
      </c>
      <c r="AR41" s="95">
        <f t="shared" si="0"/>
        <v>1</v>
      </c>
      <c r="AS41" s="95">
        <f t="shared" si="0"/>
        <v>1</v>
      </c>
      <c r="AT41" s="95">
        <f t="shared" si="0"/>
        <v>1</v>
      </c>
      <c r="AU41" s="95">
        <f t="shared" si="0"/>
        <v>1</v>
      </c>
      <c r="AV41" s="95">
        <f t="shared" si="0"/>
        <v>1</v>
      </c>
      <c r="AW41" s="95">
        <f t="shared" si="0"/>
        <v>1</v>
      </c>
      <c r="AX41" s="95">
        <f t="shared" si="0"/>
        <v>1</v>
      </c>
      <c r="AY41" s="95">
        <f t="shared" si="0"/>
        <v>1</v>
      </c>
      <c r="AZ41" s="95">
        <f t="shared" si="0"/>
        <v>1</v>
      </c>
      <c r="BA41" s="95">
        <f t="shared" si="0"/>
        <v>1</v>
      </c>
      <c r="BB41" s="95">
        <f t="shared" si="0"/>
        <v>1</v>
      </c>
      <c r="BC41" s="95">
        <f t="shared" si="0"/>
        <v>1</v>
      </c>
      <c r="BD41" s="95">
        <f t="shared" si="0"/>
        <v>1</v>
      </c>
      <c r="BE41" s="95">
        <f t="shared" si="0"/>
        <v>1</v>
      </c>
      <c r="BF41" s="95">
        <f t="shared" si="0"/>
        <v>1</v>
      </c>
      <c r="BG41" s="95">
        <f t="shared" si="0"/>
        <v>1</v>
      </c>
      <c r="BH41" s="95">
        <f t="shared" si="0"/>
        <v>1</v>
      </c>
      <c r="BI41" s="95">
        <f t="shared" si="0"/>
        <v>1</v>
      </c>
      <c r="BJ41" s="95">
        <f t="shared" si="0"/>
        <v>1</v>
      </c>
      <c r="BK41" s="95">
        <f t="shared" si="0"/>
        <v>1</v>
      </c>
      <c r="BL41" s="95">
        <f t="shared" si="0"/>
        <v>1</v>
      </c>
      <c r="BM41" s="95">
        <f t="shared" si="0"/>
        <v>1</v>
      </c>
      <c r="BN41" s="95">
        <f t="shared" si="0"/>
        <v>1</v>
      </c>
      <c r="BO41" s="95">
        <f t="shared" ref="BO41:DZ41" si="1">IF(BO5="","",COUNT(BO5:BO39))</f>
        <v>1</v>
      </c>
      <c r="BP41" s="95">
        <f t="shared" si="1"/>
        <v>1</v>
      </c>
      <c r="BQ41" s="95">
        <f t="shared" si="1"/>
        <v>1</v>
      </c>
      <c r="BR41" s="95">
        <f t="shared" si="1"/>
        <v>1</v>
      </c>
      <c r="BS41" s="95">
        <f t="shared" si="1"/>
        <v>1</v>
      </c>
      <c r="BT41" s="95">
        <f t="shared" si="1"/>
        <v>1</v>
      </c>
      <c r="BU41" s="95">
        <f t="shared" si="1"/>
        <v>1</v>
      </c>
      <c r="BV41" s="95">
        <f t="shared" si="1"/>
        <v>1</v>
      </c>
      <c r="BW41" s="95">
        <f t="shared" si="1"/>
        <v>1</v>
      </c>
      <c r="BX41" s="95">
        <f t="shared" si="1"/>
        <v>1</v>
      </c>
      <c r="BY41" s="95">
        <f t="shared" si="1"/>
        <v>1</v>
      </c>
      <c r="BZ41" s="95">
        <f t="shared" si="1"/>
        <v>1</v>
      </c>
      <c r="CA41" s="95">
        <f t="shared" si="1"/>
        <v>1</v>
      </c>
      <c r="CB41" s="95">
        <f t="shared" si="1"/>
        <v>1</v>
      </c>
      <c r="CC41" s="95">
        <f t="shared" si="1"/>
        <v>1</v>
      </c>
      <c r="CD41" s="95">
        <f t="shared" si="1"/>
        <v>1</v>
      </c>
      <c r="CE41" s="95">
        <f t="shared" si="1"/>
        <v>1</v>
      </c>
      <c r="CF41" s="95">
        <f t="shared" si="1"/>
        <v>1</v>
      </c>
      <c r="CG41" s="95">
        <f t="shared" si="1"/>
        <v>1</v>
      </c>
      <c r="CH41" s="95">
        <f t="shared" si="1"/>
        <v>1</v>
      </c>
      <c r="CI41" s="95">
        <f t="shared" si="1"/>
        <v>1</v>
      </c>
      <c r="CJ41" s="95">
        <f t="shared" si="1"/>
        <v>1</v>
      </c>
      <c r="CK41" s="95">
        <f t="shared" si="1"/>
        <v>1</v>
      </c>
      <c r="CL41" s="95">
        <f t="shared" si="1"/>
        <v>1</v>
      </c>
      <c r="CM41" s="95">
        <f t="shared" si="1"/>
        <v>1</v>
      </c>
      <c r="CN41" s="95">
        <f t="shared" si="1"/>
        <v>1</v>
      </c>
      <c r="CO41" s="95">
        <f t="shared" si="1"/>
        <v>1</v>
      </c>
      <c r="CP41" s="95">
        <f t="shared" si="1"/>
        <v>1</v>
      </c>
      <c r="CQ41" s="95">
        <f t="shared" si="1"/>
        <v>1</v>
      </c>
      <c r="CR41" s="95">
        <f t="shared" si="1"/>
        <v>1</v>
      </c>
      <c r="CS41" s="95">
        <f t="shared" si="1"/>
        <v>1</v>
      </c>
      <c r="CT41" s="95">
        <f t="shared" si="1"/>
        <v>1</v>
      </c>
      <c r="CU41" s="95">
        <f t="shared" si="1"/>
        <v>1</v>
      </c>
      <c r="CV41" s="95">
        <f t="shared" si="1"/>
        <v>1</v>
      </c>
      <c r="CW41" s="95">
        <f t="shared" si="1"/>
        <v>1</v>
      </c>
      <c r="CX41" s="95">
        <f t="shared" si="1"/>
        <v>1</v>
      </c>
      <c r="CY41" s="95">
        <f t="shared" si="1"/>
        <v>1</v>
      </c>
      <c r="CZ41" s="95">
        <f t="shared" si="1"/>
        <v>1</v>
      </c>
      <c r="DA41" s="95">
        <f t="shared" si="1"/>
        <v>1</v>
      </c>
      <c r="DB41" s="95">
        <f t="shared" si="1"/>
        <v>1</v>
      </c>
      <c r="DC41" s="95">
        <f t="shared" si="1"/>
        <v>1</v>
      </c>
      <c r="DD41" s="95">
        <f t="shared" si="1"/>
        <v>1</v>
      </c>
      <c r="DE41" s="95">
        <f t="shared" si="1"/>
        <v>1</v>
      </c>
      <c r="DF41" s="95">
        <f t="shared" si="1"/>
        <v>1</v>
      </c>
      <c r="DG41" s="95">
        <f t="shared" si="1"/>
        <v>1</v>
      </c>
      <c r="DH41" s="95">
        <f t="shared" si="1"/>
        <v>1</v>
      </c>
      <c r="DI41" s="95">
        <f t="shared" si="1"/>
        <v>1</v>
      </c>
      <c r="DJ41" s="95">
        <f t="shared" si="1"/>
        <v>1</v>
      </c>
      <c r="DK41" s="95">
        <f t="shared" si="1"/>
        <v>1</v>
      </c>
      <c r="DL41" s="95">
        <f t="shared" si="1"/>
        <v>1</v>
      </c>
      <c r="DM41" s="95">
        <f t="shared" si="1"/>
        <v>1</v>
      </c>
      <c r="DN41" s="95">
        <f t="shared" si="1"/>
        <v>1</v>
      </c>
      <c r="DO41" s="95">
        <f t="shared" si="1"/>
        <v>1</v>
      </c>
      <c r="DP41" s="95">
        <f t="shared" si="1"/>
        <v>1</v>
      </c>
      <c r="DQ41" s="95">
        <f t="shared" si="1"/>
        <v>1</v>
      </c>
      <c r="DR41" s="95">
        <f t="shared" si="1"/>
        <v>1</v>
      </c>
      <c r="DS41" s="95">
        <f t="shared" si="1"/>
        <v>1</v>
      </c>
      <c r="DT41" s="95">
        <f t="shared" si="1"/>
        <v>1</v>
      </c>
      <c r="DU41" s="95">
        <f t="shared" si="1"/>
        <v>1</v>
      </c>
      <c r="DV41" s="95">
        <f t="shared" si="1"/>
        <v>1</v>
      </c>
      <c r="DW41" s="95">
        <f t="shared" si="1"/>
        <v>1</v>
      </c>
      <c r="DX41" s="95">
        <f t="shared" si="1"/>
        <v>1</v>
      </c>
      <c r="DY41" s="95">
        <f t="shared" si="1"/>
        <v>1</v>
      </c>
      <c r="DZ41" s="95">
        <f t="shared" si="1"/>
        <v>1</v>
      </c>
      <c r="EA41" s="95">
        <f t="shared" ref="EA41:GG41" si="2">IF(EA5="","",COUNT(EA5:EA39))</f>
        <v>1</v>
      </c>
      <c r="EB41" s="95" t="str">
        <f t="shared" si="2"/>
        <v/>
      </c>
      <c r="EC41" s="95" t="str">
        <f t="shared" si="2"/>
        <v/>
      </c>
      <c r="ED41"/>
      <c r="EE41"/>
      <c r="EF41"/>
      <c r="EG41"/>
      <c r="EH41"/>
      <c r="EI41"/>
      <c r="EJ41" s="95" t="str">
        <f t="shared" si="2"/>
        <v/>
      </c>
      <c r="EK41" s="95" t="str">
        <f t="shared" si="2"/>
        <v/>
      </c>
      <c r="EL41" s="95" t="str">
        <f t="shared" si="2"/>
        <v/>
      </c>
      <c r="EM41" s="95" t="str">
        <f t="shared" si="2"/>
        <v/>
      </c>
      <c r="EN41" s="95" t="str">
        <f t="shared" si="2"/>
        <v/>
      </c>
      <c r="EO41" s="95" t="str">
        <f t="shared" si="2"/>
        <v/>
      </c>
      <c r="EP41" s="95" t="str">
        <f t="shared" si="2"/>
        <v/>
      </c>
      <c r="EQ41" s="95" t="str">
        <f t="shared" si="2"/>
        <v/>
      </c>
      <c r="ER41" s="95" t="str">
        <f t="shared" si="2"/>
        <v/>
      </c>
      <c r="ES41" s="95" t="str">
        <f t="shared" si="2"/>
        <v/>
      </c>
      <c r="ET41" s="95" t="str">
        <f t="shared" si="2"/>
        <v/>
      </c>
      <c r="EU41" s="95" t="str">
        <f t="shared" si="2"/>
        <v/>
      </c>
      <c r="EV41" s="95" t="str">
        <f t="shared" si="2"/>
        <v/>
      </c>
      <c r="EW41" s="95" t="str">
        <f t="shared" si="2"/>
        <v/>
      </c>
      <c r="EX41" s="95" t="str">
        <f t="shared" si="2"/>
        <v/>
      </c>
      <c r="EY41" s="95" t="str">
        <f t="shared" si="2"/>
        <v/>
      </c>
      <c r="EZ41" s="95" t="str">
        <f t="shared" si="2"/>
        <v/>
      </c>
      <c r="FA41" s="95" t="str">
        <f t="shared" si="2"/>
        <v/>
      </c>
      <c r="FB41" s="95" t="str">
        <f t="shared" si="2"/>
        <v/>
      </c>
      <c r="FC41" s="95" t="str">
        <f t="shared" si="2"/>
        <v/>
      </c>
      <c r="FD41" s="95" t="str">
        <f t="shared" si="2"/>
        <v/>
      </c>
      <c r="FE41" s="95" t="str">
        <f t="shared" si="2"/>
        <v/>
      </c>
      <c r="FF41" s="95" t="str">
        <f t="shared" si="2"/>
        <v/>
      </c>
      <c r="FG41" s="95" t="str">
        <f t="shared" si="2"/>
        <v/>
      </c>
      <c r="FH41" s="95" t="str">
        <f t="shared" si="2"/>
        <v/>
      </c>
      <c r="FI41" s="95" t="str">
        <f t="shared" si="2"/>
        <v/>
      </c>
      <c r="FJ41" s="95" t="str">
        <f t="shared" si="2"/>
        <v/>
      </c>
      <c r="FK41" s="95" t="str">
        <f t="shared" si="2"/>
        <v/>
      </c>
      <c r="FL41" s="95" t="str">
        <f t="shared" si="2"/>
        <v/>
      </c>
      <c r="FM41" s="95" t="str">
        <f t="shared" si="2"/>
        <v/>
      </c>
      <c r="FN41" s="95" t="str">
        <f t="shared" si="2"/>
        <v/>
      </c>
      <c r="FO41" s="95" t="str">
        <f t="shared" si="2"/>
        <v/>
      </c>
      <c r="FP41" s="95" t="str">
        <f t="shared" si="2"/>
        <v/>
      </c>
      <c r="FQ41" s="95" t="str">
        <f t="shared" si="2"/>
        <v/>
      </c>
      <c r="FR41" s="95" t="str">
        <f t="shared" si="2"/>
        <v/>
      </c>
      <c r="FS41" s="95" t="str">
        <f t="shared" si="2"/>
        <v/>
      </c>
      <c r="FT41" s="95" t="str">
        <f t="shared" si="2"/>
        <v/>
      </c>
      <c r="FU41" s="95" t="str">
        <f t="shared" si="2"/>
        <v/>
      </c>
      <c r="FV41" s="95" t="str">
        <f t="shared" si="2"/>
        <v/>
      </c>
      <c r="FW41" s="95" t="str">
        <f t="shared" si="2"/>
        <v/>
      </c>
      <c r="FX41" s="95" t="str">
        <f t="shared" si="2"/>
        <v/>
      </c>
      <c r="FY41" s="95" t="str">
        <f t="shared" si="2"/>
        <v/>
      </c>
      <c r="FZ41" s="95" t="str">
        <f t="shared" si="2"/>
        <v/>
      </c>
      <c r="GA41" s="95" t="str">
        <f t="shared" si="2"/>
        <v/>
      </c>
      <c r="GB41" s="95" t="str">
        <f t="shared" si="2"/>
        <v/>
      </c>
      <c r="GC41" s="95" t="str">
        <f t="shared" si="2"/>
        <v/>
      </c>
      <c r="GD41" s="95" t="str">
        <f t="shared" si="2"/>
        <v/>
      </c>
      <c r="GE41" s="95" t="str">
        <f t="shared" si="2"/>
        <v/>
      </c>
      <c r="GF41" s="95" t="str">
        <f t="shared" si="2"/>
        <v/>
      </c>
      <c r="GG41" s="95" t="str">
        <f t="shared" si="2"/>
        <v/>
      </c>
    </row>
    <row r="42" spans="1:189" s="95" customFormat="1" ht="15">
      <c r="A42" s="132"/>
      <c r="ED42"/>
      <c r="EE42"/>
      <c r="EF42"/>
      <c r="EG42"/>
      <c r="EH42"/>
      <c r="EI42"/>
    </row>
    <row r="43" spans="1:189" s="95" customFormat="1" ht="15">
      <c r="A43" s="132"/>
      <c r="C43" s="133"/>
      <c r="D43" s="134"/>
      <c r="ED43"/>
      <c r="EE43"/>
      <c r="EF43"/>
      <c r="EG43"/>
      <c r="EH43"/>
      <c r="EI43"/>
    </row>
    <row r="44" spans="1:189" s="127" customFormat="1" ht="15">
      <c r="ED44"/>
      <c r="EE44"/>
      <c r="EF44"/>
      <c r="EG44"/>
      <c r="EH44"/>
      <c r="EI44"/>
    </row>
    <row r="45" spans="1:189" s="95" customFormat="1" ht="15">
      <c r="A45" s="132" t="s">
        <v>167</v>
      </c>
      <c r="C45" s="135">
        <f>COUNTA(B2:GG2)</f>
        <v>130</v>
      </c>
      <c r="D45" s="135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ED45"/>
      <c r="EE45"/>
      <c r="EF45"/>
      <c r="EG45"/>
      <c r="EH45"/>
      <c r="EI45"/>
    </row>
    <row r="46" spans="1:189" s="95" customFormat="1" ht="15"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ED46"/>
      <c r="EE46"/>
      <c r="EF46"/>
      <c r="EG46"/>
      <c r="EH46"/>
      <c r="EI46"/>
    </row>
    <row r="47" spans="1:189" s="95" customFormat="1" ht="15">
      <c r="I47" s="123"/>
      <c r="J47" s="123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ED47"/>
      <c r="EE47"/>
      <c r="EF47"/>
      <c r="EG47"/>
      <c r="EH47"/>
      <c r="EI47"/>
    </row>
    <row r="48" spans="1:189" s="95" customFormat="1" ht="15">
      <c r="A48" s="132" t="s">
        <v>33</v>
      </c>
      <c r="C48" s="95">
        <f>SUM(B41:GG41)</f>
        <v>130</v>
      </c>
      <c r="Q48" s="37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ED48"/>
      <c r="EE48"/>
      <c r="EF48"/>
      <c r="EG48"/>
      <c r="EH48"/>
      <c r="EI48"/>
    </row>
    <row r="49" spans="1:189" s="95" customFormat="1" ht="15">
      <c r="Q49" s="372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ED49"/>
      <c r="EE49"/>
      <c r="EF49"/>
      <c r="EG49"/>
      <c r="EH49"/>
      <c r="EI49"/>
    </row>
    <row r="50" spans="1:189" s="95" customFormat="1" ht="15"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ED50"/>
      <c r="EE50"/>
      <c r="EF50"/>
      <c r="EG50"/>
      <c r="EH50"/>
      <c r="EI50"/>
    </row>
    <row r="51" spans="1:189" s="95" customFormat="1" ht="15">
      <c r="ED51"/>
      <c r="EE51"/>
      <c r="EF51"/>
      <c r="EG51"/>
      <c r="EH51"/>
      <c r="EI51"/>
    </row>
    <row r="52" spans="1:189" s="95" customFormat="1" ht="15">
      <c r="I52" s="123"/>
      <c r="J52" s="123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ED52"/>
      <c r="EE52"/>
      <c r="EF52"/>
      <c r="EG52"/>
      <c r="EH52"/>
      <c r="EI52"/>
    </row>
    <row r="53" spans="1:189" s="95" customFormat="1" ht="15">
      <c r="C53" s="136">
        <f>C48-1</f>
        <v>129</v>
      </c>
      <c r="D53" s="136"/>
      <c r="I53" s="123"/>
      <c r="J53" s="123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ED53"/>
      <c r="EE53"/>
      <c r="EF53"/>
      <c r="EG53"/>
      <c r="EH53"/>
      <c r="EI53"/>
    </row>
    <row r="54" spans="1:189" s="95" customFormat="1" ht="15">
      <c r="I54" s="123"/>
      <c r="J54" s="123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ED54"/>
      <c r="EE54"/>
      <c r="EF54"/>
      <c r="EG54"/>
      <c r="EH54"/>
      <c r="EI54"/>
    </row>
    <row r="55" spans="1:189" s="95" customFormat="1" ht="15">
      <c r="I55" s="123"/>
      <c r="J55" s="123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ED55"/>
      <c r="EE55"/>
      <c r="EF55"/>
      <c r="EG55"/>
      <c r="EH55"/>
      <c r="EI55"/>
    </row>
    <row r="56" spans="1:189" s="95" customFormat="1" ht="15">
      <c r="I56" s="123"/>
      <c r="J56" s="123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ED56"/>
      <c r="EE56"/>
      <c r="EF56"/>
      <c r="EG56"/>
      <c r="EH56"/>
      <c r="EI56"/>
    </row>
    <row r="57" spans="1:189" s="95" customFormat="1" ht="15">
      <c r="G57" s="137"/>
      <c r="I57" s="123"/>
      <c r="J57" s="123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ED57"/>
      <c r="EE57"/>
      <c r="EF57"/>
      <c r="EG57"/>
      <c r="EH57"/>
      <c r="EI57"/>
    </row>
    <row r="58" spans="1:189" s="95" customFormat="1" ht="15">
      <c r="A58" s="132" t="s">
        <v>38</v>
      </c>
      <c r="I58" s="123"/>
      <c r="J58" s="123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ED58"/>
      <c r="EE58"/>
      <c r="EF58"/>
      <c r="EG58"/>
      <c r="EH58"/>
      <c r="EI58"/>
    </row>
    <row r="59" spans="1:189" s="95" customFormat="1" ht="15">
      <c r="I59" s="123"/>
      <c r="J59" s="123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ED59"/>
      <c r="EE59"/>
      <c r="EF59"/>
      <c r="EG59"/>
      <c r="EH59"/>
      <c r="EI59"/>
    </row>
    <row r="60" spans="1:189" s="95" customFormat="1" ht="15">
      <c r="A60" s="95" t="s">
        <v>39</v>
      </c>
      <c r="B60" s="127">
        <f>IFERROR(AVERAGE(B5:B39),"")</f>
        <v>3.1496998846416192E-2</v>
      </c>
      <c r="C60" s="127">
        <f t="shared" ref="C60:BN60" si="3">IFERROR(AVERAGE(C5:C39),"")</f>
        <v>7.71877777777778E-2</v>
      </c>
      <c r="D60" s="127">
        <f t="shared" si="3"/>
        <v>8.1963278763293873E-2</v>
      </c>
      <c r="E60" s="127">
        <f t="shared" si="3"/>
        <v>8.4073701960784342E-2</v>
      </c>
      <c r="F60" s="127">
        <f t="shared" si="3"/>
        <v>8.6610044313146228E-2</v>
      </c>
      <c r="G60" s="127">
        <f t="shared" si="3"/>
        <v>8.6872941176470625E-2</v>
      </c>
      <c r="H60" s="127">
        <f t="shared" si="3"/>
        <v>9.1200000000000003E-2</v>
      </c>
      <c r="I60" s="127">
        <f t="shared" si="3"/>
        <v>9.1200000000000003E-2</v>
      </c>
      <c r="J60" s="127">
        <f t="shared" si="3"/>
        <v>0.11694621522087985</v>
      </c>
      <c r="K60" s="127">
        <f t="shared" si="3"/>
        <v>0.12929796211509115</v>
      </c>
      <c r="L60" s="127">
        <f t="shared" si="3"/>
        <v>0.14962499999999998</v>
      </c>
      <c r="M60" s="127">
        <f t="shared" si="3"/>
        <v>0.24933841463414644</v>
      </c>
      <c r="N60" s="127">
        <f t="shared" si="3"/>
        <v>0.24948031250000011</v>
      </c>
      <c r="O60" s="127">
        <f t="shared" si="3"/>
        <v>0.26398960000000016</v>
      </c>
      <c r="P60" s="127">
        <f t="shared" si="3"/>
        <v>0.26489085365853671</v>
      </c>
      <c r="Q60" s="127">
        <f t="shared" si="3"/>
        <v>0.26561422222222225</v>
      </c>
      <c r="R60" s="127">
        <f t="shared" si="3"/>
        <v>0.27350895522388058</v>
      </c>
      <c r="S60" s="127">
        <f t="shared" si="3"/>
        <v>0.27761902777777775</v>
      </c>
      <c r="T60" s="127">
        <f t="shared" si="3"/>
        <v>0.28450303030303042</v>
      </c>
      <c r="U60" s="127">
        <f t="shared" si="3"/>
        <v>0.29061049043478265</v>
      </c>
      <c r="V60" s="127">
        <f t="shared" si="3"/>
        <v>0.29146850782608702</v>
      </c>
      <c r="W60" s="127">
        <f t="shared" si="3"/>
        <v>0.29590159768115948</v>
      </c>
      <c r="X60" s="127">
        <f t="shared" si="3"/>
        <v>0.29660278745644608</v>
      </c>
      <c r="Y60" s="127">
        <f t="shared" si="3"/>
        <v>0.29660278745644608</v>
      </c>
      <c r="Z60" s="127">
        <f t="shared" si="3"/>
        <v>0.30456267106596813</v>
      </c>
      <c r="AA60" s="127">
        <f t="shared" si="3"/>
        <v>0.30826698269230773</v>
      </c>
      <c r="AB60" s="127">
        <f t="shared" si="3"/>
        <v>0.31489547038327537</v>
      </c>
      <c r="AC60" s="127">
        <f t="shared" si="3"/>
        <v>0.31489547038327537</v>
      </c>
      <c r="AD60" s="127">
        <f t="shared" si="3"/>
        <v>0.31864197530864202</v>
      </c>
      <c r="AE60" s="127">
        <f t="shared" si="3"/>
        <v>0.32615195195195201</v>
      </c>
      <c r="AF60" s="127">
        <f t="shared" si="3"/>
        <v>0.33547016114751194</v>
      </c>
      <c r="AG60" s="127">
        <f t="shared" si="3"/>
        <v>0.34180327868852467</v>
      </c>
      <c r="AH60" s="127">
        <f t="shared" si="3"/>
        <v>0.34180327868852467</v>
      </c>
      <c r="AI60" s="127">
        <f t="shared" si="3"/>
        <v>0.35136231884057972</v>
      </c>
      <c r="AJ60" s="127">
        <f t="shared" si="3"/>
        <v>0.36363636363636359</v>
      </c>
      <c r="AK60" s="127">
        <f t="shared" si="3"/>
        <v>0.37020588235294116</v>
      </c>
      <c r="AL60" s="127">
        <f t="shared" si="3"/>
        <v>0.37626399430740043</v>
      </c>
      <c r="AM60" s="127">
        <f t="shared" si="3"/>
        <v>0.38756339581036398</v>
      </c>
      <c r="AN60" s="127">
        <f t="shared" si="3"/>
        <v>0.40955017301038066</v>
      </c>
      <c r="AO60" s="127">
        <f t="shared" si="3"/>
        <v>0.41181507823613084</v>
      </c>
      <c r="AP60" s="127">
        <f t="shared" si="3"/>
        <v>0.4140938955941515</v>
      </c>
      <c r="AQ60" s="127">
        <f t="shared" si="3"/>
        <v>0.42544071061474137</v>
      </c>
      <c r="AR60" s="127">
        <f t="shared" si="3"/>
        <v>0.44045047148833522</v>
      </c>
      <c r="AS60" s="127">
        <f t="shared" si="3"/>
        <v>0.45022367275892083</v>
      </c>
      <c r="AT60" s="127">
        <f t="shared" si="3"/>
        <v>0.45556439393939391</v>
      </c>
      <c r="AU60" s="127">
        <f t="shared" si="3"/>
        <v>0.46755555555555556</v>
      </c>
      <c r="AV60" s="127">
        <f t="shared" si="3"/>
        <v>0.47875164835164852</v>
      </c>
      <c r="AW60" s="127">
        <f t="shared" si="3"/>
        <v>0.48473282442748095</v>
      </c>
      <c r="AX60" s="127">
        <f t="shared" si="3"/>
        <v>0.49879069767441858</v>
      </c>
      <c r="AY60" s="127">
        <f t="shared" si="3"/>
        <v>0.5007714182121682</v>
      </c>
      <c r="AZ60" s="127">
        <f t="shared" si="3"/>
        <v>0.50135932876468969</v>
      </c>
      <c r="BA60" s="127">
        <f t="shared" si="3"/>
        <v>0.51376806623794224</v>
      </c>
      <c r="BB60" s="127">
        <f t="shared" si="3"/>
        <v>0.52716648291069457</v>
      </c>
      <c r="BC60" s="127">
        <f t="shared" si="3"/>
        <v>0.55270034843205584</v>
      </c>
      <c r="BD60" s="127">
        <f t="shared" si="3"/>
        <v>0.55270034843205584</v>
      </c>
      <c r="BE60" s="127">
        <f t="shared" si="3"/>
        <v>0.58234244572832194</v>
      </c>
      <c r="BF60" s="127">
        <f t="shared" si="3"/>
        <v>0.58234244572832194</v>
      </c>
      <c r="BG60" s="127">
        <f t="shared" si="3"/>
        <v>0.5875999999999999</v>
      </c>
      <c r="BH60" s="127">
        <f t="shared" si="3"/>
        <v>0.59039274611385983</v>
      </c>
      <c r="BI60" s="127">
        <f t="shared" si="3"/>
        <v>0.59055036771730318</v>
      </c>
      <c r="BJ60" s="127">
        <f t="shared" si="3"/>
        <v>0.5928763769889841</v>
      </c>
      <c r="BK60" s="127">
        <f t="shared" si="3"/>
        <v>0.59623108094025745</v>
      </c>
      <c r="BL60" s="127">
        <f t="shared" si="3"/>
        <v>0.60202702702702704</v>
      </c>
      <c r="BM60" s="127">
        <f t="shared" si="3"/>
        <v>0.61132738377609108</v>
      </c>
      <c r="BN60" s="127">
        <f t="shared" si="3"/>
        <v>0.61186737934454083</v>
      </c>
      <c r="BO60" s="127">
        <f t="shared" ref="BO60:DZ60" si="4">IFERROR(AVERAGE(BO5:BO39),"")</f>
        <v>0.61252431171902533</v>
      </c>
      <c r="BP60" s="127">
        <f t="shared" si="4"/>
        <v>0.62170676156583637</v>
      </c>
      <c r="BQ60" s="127">
        <f t="shared" si="4"/>
        <v>0.62553170490994325</v>
      </c>
      <c r="BR60" s="127">
        <f t="shared" si="4"/>
        <v>0.63019354838709685</v>
      </c>
      <c r="BS60" s="127">
        <f t="shared" si="4"/>
        <v>0.63103559071096826</v>
      </c>
      <c r="BT60" s="127">
        <f t="shared" si="4"/>
        <v>0.63123752240658249</v>
      </c>
      <c r="BU60" s="127">
        <f t="shared" si="4"/>
        <v>0.63683840749414522</v>
      </c>
      <c r="BV60" s="127">
        <f t="shared" si="4"/>
        <v>0.64555678059536947</v>
      </c>
      <c r="BW60" s="127">
        <f t="shared" si="4"/>
        <v>0.64617777777777774</v>
      </c>
      <c r="BX60" s="127">
        <f t="shared" si="4"/>
        <v>0.65000000000000024</v>
      </c>
      <c r="BY60" s="127">
        <f t="shared" si="4"/>
        <v>0.65597553342816495</v>
      </c>
      <c r="BZ60" s="127">
        <f t="shared" si="4"/>
        <v>0.69408888888888887</v>
      </c>
      <c r="CA60" s="127">
        <f t="shared" si="4"/>
        <v>0.69836065573770501</v>
      </c>
      <c r="CB60" s="127">
        <f t="shared" si="4"/>
        <v>0.69836065573770501</v>
      </c>
      <c r="CC60" s="127">
        <f t="shared" si="4"/>
        <v>0.72017504000000021</v>
      </c>
      <c r="CD60" s="127">
        <f t="shared" si="4"/>
        <v>0.72096174863387985</v>
      </c>
      <c r="CE60" s="127">
        <f t="shared" si="4"/>
        <v>0.74997291732657589</v>
      </c>
      <c r="CF60" s="127">
        <f t="shared" si="4"/>
        <v>0.75028679276891086</v>
      </c>
      <c r="CG60" s="127">
        <f t="shared" si="4"/>
        <v>0.75028679276891086</v>
      </c>
      <c r="CH60" s="127">
        <f t="shared" si="4"/>
        <v>0.75837709991512847</v>
      </c>
      <c r="CI60" s="127">
        <f t="shared" si="4"/>
        <v>0.75941364398039979</v>
      </c>
      <c r="CJ60" s="127">
        <f t="shared" si="4"/>
        <v>0.768217007202187</v>
      </c>
      <c r="CK60" s="127">
        <f t="shared" si="4"/>
        <v>0.77701459804193629</v>
      </c>
      <c r="CL60" s="127">
        <f t="shared" si="4"/>
        <v>0.79663774405789023</v>
      </c>
      <c r="CM60" s="127">
        <f t="shared" si="4"/>
        <v>0.81394746299244047</v>
      </c>
      <c r="CN60" s="127">
        <f t="shared" si="4"/>
        <v>0.81627296587926512</v>
      </c>
      <c r="CO60" s="127">
        <f t="shared" si="4"/>
        <v>0.82526863636363634</v>
      </c>
      <c r="CP60" s="127">
        <f t="shared" si="4"/>
        <v>0.83015598455598472</v>
      </c>
      <c r="CQ60" s="127">
        <f t="shared" si="4"/>
        <v>0.9085135135135135</v>
      </c>
      <c r="CR60" s="127">
        <f t="shared" si="4"/>
        <v>0.91248888888888924</v>
      </c>
      <c r="CS60" s="127">
        <f t="shared" si="4"/>
        <v>0.91478411985018704</v>
      </c>
      <c r="CT60" s="127">
        <f t="shared" si="4"/>
        <v>0.91571168758716881</v>
      </c>
      <c r="CU60" s="127">
        <f t="shared" si="4"/>
        <v>0.91962844861567394</v>
      </c>
      <c r="CV60" s="127">
        <f t="shared" si="4"/>
        <v>0.93724456666666667</v>
      </c>
      <c r="CW60" s="127">
        <f t="shared" si="4"/>
        <v>0.95866659252336472</v>
      </c>
      <c r="CX60" s="127">
        <f t="shared" si="4"/>
        <v>0.97162091695666164</v>
      </c>
      <c r="CY60" s="127">
        <f t="shared" si="4"/>
        <v>0.99014036617262446</v>
      </c>
      <c r="CZ60" s="127">
        <f t="shared" si="4"/>
        <v>1.0042352941176471</v>
      </c>
      <c r="DA60" s="127">
        <f t="shared" si="4"/>
        <v>1.0166154270217438</v>
      </c>
      <c r="DB60" s="127">
        <f t="shared" si="4"/>
        <v>1.020669102564103</v>
      </c>
      <c r="DC60" s="127">
        <f t="shared" si="4"/>
        <v>1.039716803620341</v>
      </c>
      <c r="DD60" s="127">
        <f t="shared" si="4"/>
        <v>1.0446610644257703</v>
      </c>
      <c r="DE60" s="127">
        <f t="shared" si="4"/>
        <v>1.0463866021644643</v>
      </c>
      <c r="DF60" s="127">
        <f t="shared" si="4"/>
        <v>1.0465478358753699</v>
      </c>
      <c r="DG60" s="127">
        <f t="shared" si="4"/>
        <v>1.0640024220464015</v>
      </c>
      <c r="DH60" s="127">
        <f t="shared" si="4"/>
        <v>1.0851704918032787</v>
      </c>
      <c r="DI60" s="127">
        <f t="shared" si="4"/>
        <v>1.0958315543298409</v>
      </c>
      <c r="DJ60" s="127">
        <f t="shared" si="4"/>
        <v>1.126342285714286</v>
      </c>
      <c r="DK60" s="127">
        <f t="shared" si="4"/>
        <v>1.1305928123898406</v>
      </c>
      <c r="DL60" s="127">
        <f t="shared" si="4"/>
        <v>1.136695533848338</v>
      </c>
      <c r="DM60" s="127">
        <f t="shared" si="4"/>
        <v>1.1501608527131784</v>
      </c>
      <c r="DN60" s="127">
        <f t="shared" si="4"/>
        <v>1.1512500000000001</v>
      </c>
      <c r="DO60" s="127">
        <f t="shared" si="4"/>
        <v>1.1553067923573332</v>
      </c>
      <c r="DP60" s="127">
        <f t="shared" si="4"/>
        <v>1.1560968646864689</v>
      </c>
      <c r="DQ60" s="127">
        <f t="shared" si="4"/>
        <v>1.1700164852819153</v>
      </c>
      <c r="DR60" s="127">
        <f t="shared" si="4"/>
        <v>1.1738418400520154</v>
      </c>
      <c r="DS60" s="127">
        <f t="shared" si="4"/>
        <v>1.1762092498094709</v>
      </c>
      <c r="DT60" s="127">
        <f t="shared" si="4"/>
        <v>1.1832570341973929</v>
      </c>
      <c r="DU60" s="127">
        <f t="shared" si="4"/>
        <v>1.1908092076529384</v>
      </c>
      <c r="DV60" s="127">
        <f t="shared" si="4"/>
        <v>1.2001565325839334</v>
      </c>
      <c r="DW60" s="127">
        <f t="shared" si="4"/>
        <v>1.200701754385965</v>
      </c>
      <c r="DX60" s="127">
        <f t="shared" si="4"/>
        <v>1.209040068619355</v>
      </c>
      <c r="DY60" s="127">
        <f t="shared" si="4"/>
        <v>1.209040068619355</v>
      </c>
      <c r="DZ60" s="127">
        <f t="shared" si="4"/>
        <v>1.2623631674308484</v>
      </c>
      <c r="EA60" s="127">
        <f t="shared" ref="EA60:GG60" si="5">IFERROR(AVERAGE(EA5:EA39),"")</f>
        <v>1.275933737636322</v>
      </c>
      <c r="EB60" s="127" t="str">
        <f t="shared" si="5"/>
        <v/>
      </c>
      <c r="EC60" s="127" t="str">
        <f t="shared" si="5"/>
        <v/>
      </c>
      <c r="ED60"/>
      <c r="EE60"/>
      <c r="EF60"/>
      <c r="EG60"/>
      <c r="EH60"/>
      <c r="EI60"/>
      <c r="EJ60" s="127" t="str">
        <f t="shared" si="5"/>
        <v/>
      </c>
      <c r="EK60" s="127" t="str">
        <f t="shared" si="5"/>
        <v/>
      </c>
      <c r="EL60" s="127" t="str">
        <f t="shared" si="5"/>
        <v/>
      </c>
      <c r="EM60" s="127" t="str">
        <f t="shared" si="5"/>
        <v/>
      </c>
      <c r="EN60" s="127" t="str">
        <f t="shared" si="5"/>
        <v/>
      </c>
      <c r="EO60" s="127" t="str">
        <f t="shared" si="5"/>
        <v/>
      </c>
      <c r="EP60" s="127" t="str">
        <f t="shared" si="5"/>
        <v/>
      </c>
      <c r="EQ60" s="127" t="str">
        <f t="shared" si="5"/>
        <v/>
      </c>
      <c r="ER60" s="127" t="str">
        <f t="shared" si="5"/>
        <v/>
      </c>
      <c r="ES60" s="127" t="str">
        <f t="shared" si="5"/>
        <v/>
      </c>
      <c r="ET60" s="127" t="str">
        <f t="shared" si="5"/>
        <v/>
      </c>
      <c r="EU60" s="127" t="str">
        <f t="shared" si="5"/>
        <v/>
      </c>
      <c r="EV60" s="127" t="str">
        <f t="shared" si="5"/>
        <v/>
      </c>
      <c r="EW60" s="127" t="str">
        <f t="shared" si="5"/>
        <v/>
      </c>
      <c r="EX60" s="127" t="str">
        <f t="shared" si="5"/>
        <v/>
      </c>
      <c r="EY60" s="127" t="str">
        <f t="shared" si="5"/>
        <v/>
      </c>
      <c r="EZ60" s="127" t="str">
        <f t="shared" si="5"/>
        <v/>
      </c>
      <c r="FA60" s="127" t="str">
        <f t="shared" si="5"/>
        <v/>
      </c>
      <c r="FB60" s="127" t="str">
        <f t="shared" si="5"/>
        <v/>
      </c>
      <c r="FC60" s="127" t="str">
        <f t="shared" si="5"/>
        <v/>
      </c>
      <c r="FD60" s="127" t="str">
        <f t="shared" si="5"/>
        <v/>
      </c>
      <c r="FE60" s="127" t="str">
        <f t="shared" si="5"/>
        <v/>
      </c>
      <c r="FF60" s="127" t="str">
        <f t="shared" si="5"/>
        <v/>
      </c>
      <c r="FG60" s="127" t="str">
        <f t="shared" si="5"/>
        <v/>
      </c>
      <c r="FH60" s="127" t="str">
        <f t="shared" si="5"/>
        <v/>
      </c>
      <c r="FI60" s="127" t="str">
        <f t="shared" si="5"/>
        <v/>
      </c>
      <c r="FJ60" s="127" t="str">
        <f t="shared" si="5"/>
        <v/>
      </c>
      <c r="FK60" s="127" t="str">
        <f t="shared" si="5"/>
        <v/>
      </c>
      <c r="FL60" s="127" t="str">
        <f t="shared" si="5"/>
        <v/>
      </c>
      <c r="FM60" s="127" t="str">
        <f t="shared" si="5"/>
        <v/>
      </c>
      <c r="FN60" s="127" t="str">
        <f t="shared" si="5"/>
        <v/>
      </c>
      <c r="FO60" s="127" t="str">
        <f t="shared" si="5"/>
        <v/>
      </c>
      <c r="FP60" s="127" t="str">
        <f t="shared" si="5"/>
        <v/>
      </c>
      <c r="FQ60" s="127" t="str">
        <f t="shared" si="5"/>
        <v/>
      </c>
      <c r="FR60" s="127" t="str">
        <f t="shared" si="5"/>
        <v/>
      </c>
      <c r="FS60" s="127" t="str">
        <f t="shared" si="5"/>
        <v/>
      </c>
      <c r="FT60" s="127" t="str">
        <f t="shared" si="5"/>
        <v/>
      </c>
      <c r="FU60" s="127" t="str">
        <f t="shared" si="5"/>
        <v/>
      </c>
      <c r="FV60" s="127" t="str">
        <f t="shared" si="5"/>
        <v/>
      </c>
      <c r="FW60" s="127" t="str">
        <f t="shared" si="5"/>
        <v/>
      </c>
      <c r="FX60" s="127" t="str">
        <f t="shared" si="5"/>
        <v/>
      </c>
      <c r="FY60" s="127" t="str">
        <f t="shared" si="5"/>
        <v/>
      </c>
      <c r="FZ60" s="127" t="str">
        <f t="shared" si="5"/>
        <v/>
      </c>
      <c r="GA60" s="127" t="str">
        <f t="shared" si="5"/>
        <v/>
      </c>
      <c r="GB60" s="127" t="str">
        <f t="shared" si="5"/>
        <v/>
      </c>
      <c r="GC60" s="127" t="str">
        <f t="shared" si="5"/>
        <v/>
      </c>
      <c r="GD60" s="127" t="str">
        <f t="shared" si="5"/>
        <v/>
      </c>
      <c r="GE60" s="127" t="str">
        <f t="shared" si="5"/>
        <v/>
      </c>
      <c r="GF60" s="127" t="str">
        <f t="shared" si="5"/>
        <v/>
      </c>
      <c r="GG60" s="127" t="str">
        <f t="shared" si="5"/>
        <v/>
      </c>
    </row>
    <row r="61" spans="1:189" s="95" customFormat="1" ht="15">
      <c r="C61" s="123"/>
      <c r="G61" s="137"/>
      <c r="I61" s="123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ED61"/>
      <c r="EE61"/>
      <c r="EF61"/>
      <c r="EG61"/>
      <c r="EH61"/>
      <c r="EI61"/>
    </row>
    <row r="62" spans="1:189" s="95" customFormat="1" ht="15"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ED62"/>
      <c r="EE62"/>
      <c r="EF62"/>
      <c r="EG62"/>
      <c r="EH62"/>
      <c r="EI62"/>
    </row>
    <row r="63" spans="1:189" s="95" customFormat="1" ht="15"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ED63"/>
      <c r="EE63"/>
      <c r="EF63"/>
      <c r="EG63"/>
      <c r="EH63"/>
      <c r="EI63"/>
    </row>
    <row r="64" spans="1:189" s="95" customFormat="1" ht="15"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ED64"/>
      <c r="EE64"/>
      <c r="EF64"/>
      <c r="EG64"/>
      <c r="EH64"/>
      <c r="EI64"/>
    </row>
    <row r="65" spans="1:139" s="95" customFormat="1" ht="15"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ED65"/>
      <c r="EE65"/>
      <c r="EF65"/>
      <c r="EG65"/>
      <c r="EH65"/>
      <c r="EI65"/>
    </row>
    <row r="66" spans="1:139" s="95" customFormat="1" ht="23.25">
      <c r="G66" s="132"/>
      <c r="H66" s="192" t="s">
        <v>41</v>
      </c>
      <c r="I66" s="192" t="s">
        <v>42</v>
      </c>
      <c r="J66" s="193"/>
      <c r="K66" s="193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ED66"/>
      <c r="EE66"/>
      <c r="EF66"/>
      <c r="EG66"/>
      <c r="EH66"/>
      <c r="EI66"/>
    </row>
    <row r="67" spans="1:139" s="95" customFormat="1" ht="15">
      <c r="C67" s="127">
        <f>AVERAGE(B5:GG5)</f>
        <v>0.64215497408600419</v>
      </c>
      <c r="D67" s="127"/>
      <c r="G67" s="132"/>
      <c r="H67" s="132"/>
      <c r="I67" s="132"/>
      <c r="J67" s="193"/>
      <c r="K67" s="193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ED67"/>
      <c r="EE67"/>
      <c r="EF67"/>
      <c r="EG67"/>
      <c r="EH67"/>
      <c r="EI67"/>
    </row>
    <row r="68" spans="1:139" s="95" customFormat="1" ht="15">
      <c r="A68" s="132" t="s">
        <v>40</v>
      </c>
      <c r="G68" s="194" t="s">
        <v>43</v>
      </c>
      <c r="H68" s="195">
        <f>SKEW(B5:GG5)</f>
        <v>0.17056622337365016</v>
      </c>
      <c r="I68" s="195" t="e">
        <f>SKEW(M64:Q66)</f>
        <v>#DIV/0!</v>
      </c>
      <c r="J68" s="193"/>
      <c r="K68" s="193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ED68"/>
      <c r="EE68"/>
      <c r="EF68"/>
      <c r="EG68"/>
      <c r="EH68"/>
      <c r="EI68"/>
    </row>
    <row r="69" spans="1:139" s="95" customFormat="1" ht="15">
      <c r="G69" s="194" t="s">
        <v>44</v>
      </c>
      <c r="H69" s="196">
        <f>SQRT(6/H74)</f>
        <v>0.21483446221182986</v>
      </c>
      <c r="I69" s="196" t="e">
        <f>SQRT(6/I74)</f>
        <v>#DIV/0!</v>
      </c>
      <c r="J69" s="193"/>
      <c r="K69" s="193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ED69"/>
      <c r="EE69"/>
      <c r="EF69"/>
      <c r="EG69"/>
      <c r="EH69"/>
      <c r="EI69"/>
    </row>
    <row r="70" spans="1:139" s="95" customFormat="1" ht="15">
      <c r="G70" s="194" t="s">
        <v>46</v>
      </c>
      <c r="H70" s="196" t="str">
        <f>IF(H68&gt;2*H69,"non-normal","normal")</f>
        <v>normal</v>
      </c>
      <c r="I70" s="196" t="e">
        <f>IF(I68&gt;2*I69,"non-normal","normal")</f>
        <v>#DIV/0!</v>
      </c>
      <c r="J70" s="193"/>
      <c r="K70" s="193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ED70"/>
      <c r="EE70"/>
      <c r="EF70"/>
      <c r="EG70"/>
      <c r="EH70"/>
      <c r="EI70"/>
    </row>
    <row r="71" spans="1:139" s="95" customFormat="1" ht="15">
      <c r="G71" s="194" t="s">
        <v>47</v>
      </c>
      <c r="H71" s="195">
        <f>KURT(B5:GG5)</f>
        <v>-1.037321664219478</v>
      </c>
      <c r="I71" s="195" t="e">
        <f>KURT(M64:Q66)</f>
        <v>#DIV/0!</v>
      </c>
      <c r="J71" s="193"/>
      <c r="K71" s="193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ED71"/>
      <c r="EE71"/>
      <c r="EF71"/>
      <c r="EG71"/>
      <c r="EH71"/>
      <c r="EI71"/>
    </row>
    <row r="72" spans="1:139" s="95" customFormat="1" ht="15">
      <c r="A72" s="132" t="s">
        <v>45</v>
      </c>
      <c r="B72" s="137"/>
      <c r="C72" s="129">
        <f>VAR(B5:GG5)</f>
        <v>0.11501532234082969</v>
      </c>
      <c r="D72" s="129"/>
      <c r="E72" s="137"/>
      <c r="F72" s="137"/>
      <c r="G72" s="194" t="s">
        <v>48</v>
      </c>
      <c r="H72" s="196">
        <f>SQRT(24/H74)</f>
        <v>0.42966892442365973</v>
      </c>
      <c r="I72" s="196" t="e">
        <f>SQRT(24/I74)</f>
        <v>#DIV/0!</v>
      </c>
      <c r="J72" s="193"/>
      <c r="K72" s="193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ED72"/>
      <c r="EE72"/>
      <c r="EF72"/>
      <c r="EG72"/>
      <c r="EH72"/>
      <c r="EI72"/>
    </row>
    <row r="73" spans="1:139" s="95" customFormat="1" ht="15">
      <c r="G73" s="194" t="s">
        <v>49</v>
      </c>
      <c r="H73" s="196" t="str">
        <f>IF(H71&gt;2*H72,"non-normal","normal")</f>
        <v>normal</v>
      </c>
      <c r="I73" s="196" t="e">
        <f>IF(I71&gt;2*I72,"non-normal","normal")</f>
        <v>#DIV/0!</v>
      </c>
      <c r="J73" s="193"/>
      <c r="K73" s="193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ED73"/>
      <c r="EE73"/>
      <c r="EF73"/>
      <c r="EG73"/>
      <c r="EH73"/>
      <c r="EI73"/>
    </row>
    <row r="74" spans="1:139" s="95" customFormat="1" ht="15">
      <c r="G74" s="194" t="s">
        <v>50</v>
      </c>
      <c r="H74" s="197">
        <f>COUNT(B5:GG5)</f>
        <v>130</v>
      </c>
      <c r="I74" s="197">
        <f>COUNT(M64:Q66)</f>
        <v>0</v>
      </c>
      <c r="J74" s="198" t="s">
        <v>749</v>
      </c>
      <c r="K74" s="199" t="s">
        <v>52</v>
      </c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ED74"/>
      <c r="EE74"/>
      <c r="EF74"/>
      <c r="EG74"/>
      <c r="EH74"/>
      <c r="EI74"/>
    </row>
    <row r="75" spans="1:139" s="95" customFormat="1" ht="15"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ED75"/>
      <c r="EE75"/>
      <c r="EF75"/>
      <c r="EG75"/>
      <c r="EH75"/>
      <c r="EI75"/>
    </row>
    <row r="76" spans="1:139" s="95" customFormat="1" ht="15"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ED76"/>
      <c r="EE76"/>
      <c r="EF76"/>
      <c r="EG76"/>
      <c r="EH76"/>
      <c r="EI76"/>
    </row>
    <row r="77" spans="1:139" s="95" customFormat="1" ht="15"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ED77"/>
      <c r="EE77"/>
      <c r="EF77"/>
      <c r="EG77"/>
      <c r="EH77"/>
      <c r="EI77"/>
    </row>
    <row r="78" spans="1:139" s="95" customFormat="1" ht="15">
      <c r="A78" s="95" t="s">
        <v>53</v>
      </c>
      <c r="C78" s="95">
        <v>1</v>
      </c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ED78"/>
      <c r="EE78"/>
      <c r="EF78"/>
      <c r="EG78"/>
      <c r="EH78"/>
      <c r="EI78"/>
    </row>
    <row r="79" spans="1:139" s="95" customFormat="1" ht="15"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ED79"/>
      <c r="EE79"/>
      <c r="EF79"/>
      <c r="EG79"/>
      <c r="EH79"/>
      <c r="EI79"/>
    </row>
    <row r="80" spans="1:139" s="95" customFormat="1" ht="15"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ED80"/>
      <c r="EE80"/>
      <c r="EF80"/>
      <c r="EG80"/>
      <c r="EH80"/>
      <c r="EI80"/>
    </row>
    <row r="81" spans="1:139" s="95" customFormat="1" ht="15">
      <c r="A81" s="95" t="s">
        <v>54</v>
      </c>
      <c r="C81" s="138">
        <f>1/C48+1/C78</f>
        <v>1.0076923076923077</v>
      </c>
      <c r="D81" s="138"/>
      <c r="E81" s="138"/>
      <c r="F81" s="138"/>
      <c r="G81" s="138"/>
      <c r="H81" s="138"/>
      <c r="I81" s="138"/>
      <c r="J81" s="138"/>
      <c r="K81" s="138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ED81"/>
      <c r="EE81"/>
      <c r="EF81"/>
      <c r="EG81"/>
      <c r="EH81"/>
      <c r="EI81"/>
    </row>
    <row r="82" spans="1:139" s="95" customFormat="1" ht="15">
      <c r="C82" s="138"/>
      <c r="D82" s="138"/>
      <c r="E82" s="138"/>
      <c r="F82" s="138"/>
      <c r="G82" s="138"/>
      <c r="H82" s="138"/>
      <c r="I82" s="138"/>
      <c r="J82" s="138"/>
      <c r="K82" s="138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ED82"/>
      <c r="EE82"/>
      <c r="EF82"/>
      <c r="EG82"/>
      <c r="EH82"/>
      <c r="EI82"/>
    </row>
    <row r="83" spans="1:139" s="95" customFormat="1" ht="15">
      <c r="C83" s="138"/>
      <c r="D83" s="138"/>
      <c r="E83" s="138"/>
      <c r="F83" s="138"/>
      <c r="G83" s="138"/>
      <c r="H83" s="138"/>
      <c r="I83" s="138"/>
      <c r="J83" s="138"/>
      <c r="K83" s="138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ED83"/>
      <c r="EE83"/>
      <c r="EF83"/>
      <c r="EG83"/>
      <c r="EH83"/>
      <c r="EI83"/>
    </row>
    <row r="84" spans="1:139" s="95" customFormat="1" ht="15">
      <c r="C84" s="138"/>
      <c r="D84" s="138"/>
      <c r="E84" s="138"/>
      <c r="F84" s="138"/>
      <c r="G84" s="138"/>
      <c r="H84" s="138"/>
      <c r="I84" s="138"/>
      <c r="J84" s="138"/>
      <c r="K84" s="138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ED84"/>
      <c r="EE84"/>
      <c r="EF84"/>
      <c r="EG84"/>
      <c r="EH84"/>
      <c r="EI84"/>
    </row>
    <row r="85" spans="1:139" s="95" customFormat="1" ht="15">
      <c r="A85" s="95" t="s">
        <v>55</v>
      </c>
      <c r="C85" s="129">
        <f>C72*C81</f>
        <v>0.1159000555896053</v>
      </c>
      <c r="D85" s="129"/>
      <c r="E85" s="138"/>
      <c r="F85" s="138"/>
      <c r="G85" s="138"/>
      <c r="H85" s="138"/>
      <c r="I85" s="138"/>
      <c r="J85" s="138"/>
      <c r="K85" s="138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ED85"/>
      <c r="EE85"/>
      <c r="EF85"/>
      <c r="EG85"/>
      <c r="EH85"/>
      <c r="EI85"/>
    </row>
    <row r="86" spans="1:139" s="95" customFormat="1" ht="15"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ED86"/>
      <c r="EE86"/>
      <c r="EF86"/>
      <c r="EG86"/>
      <c r="EH86"/>
      <c r="EI86"/>
    </row>
    <row r="87" spans="1:139" s="95" customFormat="1" ht="15"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ED87"/>
      <c r="EE87"/>
      <c r="EF87"/>
      <c r="EG87"/>
      <c r="EH87"/>
      <c r="EI87"/>
    </row>
    <row r="88" spans="1:139" s="95" customFormat="1" ht="15"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ED88"/>
      <c r="EE88"/>
      <c r="EF88"/>
      <c r="EG88"/>
      <c r="EH88"/>
      <c r="EI88"/>
    </row>
    <row r="89" spans="1:139" s="95" customFormat="1" ht="15"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ED89"/>
      <c r="EE89"/>
      <c r="EF89"/>
      <c r="EG89"/>
      <c r="EH89"/>
      <c r="EI89"/>
    </row>
    <row r="90" spans="1:139" s="95" customFormat="1" ht="15"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ED90"/>
      <c r="EE90"/>
      <c r="EF90"/>
      <c r="EG90"/>
      <c r="EH90"/>
      <c r="EI90"/>
    </row>
    <row r="91" spans="1:139" s="95" customFormat="1" ht="15">
      <c r="A91" s="132" t="s">
        <v>56</v>
      </c>
      <c r="C91" s="95">
        <f>SQRT(C85)</f>
        <v>0.34044097225452358</v>
      </c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ED91"/>
      <c r="EE91"/>
      <c r="EF91"/>
      <c r="EG91"/>
      <c r="EH91"/>
      <c r="EI91"/>
    </row>
    <row r="92" spans="1:139" s="95" customFormat="1" ht="15"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ED92"/>
      <c r="EE92"/>
      <c r="EF92"/>
      <c r="EG92"/>
      <c r="EH92"/>
      <c r="EI92"/>
    </row>
    <row r="93" spans="1:139" s="95" customFormat="1" ht="15"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ED93"/>
      <c r="EE93"/>
      <c r="EF93"/>
      <c r="EG93"/>
      <c r="EH93"/>
      <c r="EI93"/>
    </row>
    <row r="94" spans="1:139" s="95" customFormat="1" ht="15">
      <c r="A94" s="132" t="s">
        <v>57</v>
      </c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ED94"/>
      <c r="EE94"/>
      <c r="EF94"/>
      <c r="EG94"/>
      <c r="EH94"/>
      <c r="EI94"/>
    </row>
    <row r="95" spans="1:139" s="95" customFormat="1" ht="15"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ED95"/>
      <c r="EE95"/>
      <c r="EF95"/>
      <c r="EG95"/>
      <c r="EH95"/>
      <c r="EI95"/>
    </row>
    <row r="96" spans="1:139" s="95" customFormat="1" ht="15"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ED96"/>
      <c r="EE96"/>
      <c r="EF96"/>
      <c r="EG96"/>
      <c r="EH96"/>
      <c r="EI96"/>
    </row>
    <row r="97" spans="1:139" s="95" customFormat="1" ht="51.75">
      <c r="A97" s="95" t="s">
        <v>58</v>
      </c>
      <c r="B97" s="139" t="s">
        <v>59</v>
      </c>
      <c r="C97" s="140">
        <f>TINV(2*0.01,C53)</f>
        <v>2.3556022754543573</v>
      </c>
      <c r="D97" s="141"/>
      <c r="K97" s="135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ED97"/>
      <c r="EE97"/>
      <c r="EF97"/>
      <c r="EG97"/>
      <c r="EH97"/>
      <c r="EI97"/>
    </row>
    <row r="98" spans="1:139" s="95" customFormat="1" ht="15"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ED98"/>
      <c r="EE98"/>
      <c r="EF98"/>
      <c r="EG98"/>
      <c r="EH98"/>
      <c r="EI98"/>
    </row>
    <row r="99" spans="1:139" s="95" customFormat="1" ht="15"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ED99"/>
      <c r="EE99"/>
      <c r="EF99"/>
      <c r="EG99"/>
      <c r="EH99"/>
      <c r="EI99"/>
    </row>
    <row r="100" spans="1:139" s="95" customFormat="1" ht="15">
      <c r="A100" s="95" t="s">
        <v>61</v>
      </c>
      <c r="C100" s="129">
        <f>C67+C97*C91</f>
        <v>1.4440985029866535</v>
      </c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ED100"/>
      <c r="EE100"/>
      <c r="EF100"/>
      <c r="EG100"/>
      <c r="EH100"/>
      <c r="EI100"/>
    </row>
    <row r="101" spans="1:139" s="95" customFormat="1" ht="15"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ED101"/>
      <c r="EE101"/>
      <c r="EF101"/>
      <c r="EG101"/>
      <c r="EH101"/>
      <c r="EI101"/>
    </row>
    <row r="102" spans="1:139" s="95" customFormat="1" ht="15"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ED102"/>
      <c r="EE102"/>
      <c r="EF102"/>
      <c r="EG102"/>
      <c r="EH102"/>
      <c r="EI102"/>
    </row>
    <row r="103" spans="1:139" s="95" customFormat="1" ht="15"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ED103"/>
      <c r="EE103"/>
      <c r="EF103"/>
      <c r="EG103"/>
      <c r="EH103"/>
      <c r="EI103"/>
    </row>
    <row r="104" spans="1:139" s="95" customFormat="1" ht="15">
      <c r="B104" s="142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ED104"/>
      <c r="EE104"/>
      <c r="EF104"/>
      <c r="EG104"/>
      <c r="EH104"/>
      <c r="EI104"/>
    </row>
    <row r="105" spans="1:139" s="95" customFormat="1" ht="15"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ED105"/>
      <c r="EE105"/>
      <c r="EF105"/>
      <c r="EG105"/>
      <c r="EH105"/>
      <c r="EI105"/>
    </row>
    <row r="106" spans="1:139" s="95" customFormat="1" ht="15"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ED106"/>
      <c r="EE106"/>
      <c r="EF106"/>
      <c r="EG106"/>
      <c r="EH106"/>
      <c r="EI106"/>
    </row>
    <row r="107" spans="1:139" s="95" customFormat="1" ht="15">
      <c r="B107" s="143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ED107"/>
      <c r="EE107"/>
      <c r="EF107"/>
      <c r="EG107"/>
      <c r="EH107"/>
      <c r="EI107"/>
    </row>
    <row r="108" spans="1:139" s="95" customFormat="1" ht="15"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ED108"/>
      <c r="EE108"/>
      <c r="EF108"/>
      <c r="EG108"/>
      <c r="EH108"/>
      <c r="EI108"/>
    </row>
    <row r="109" spans="1:139" s="95" customFormat="1" ht="15"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ED109"/>
      <c r="EE109"/>
      <c r="EF109"/>
      <c r="EG109"/>
      <c r="EH109"/>
      <c r="EI109"/>
    </row>
    <row r="110" spans="1:139" ht="15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ED110"/>
      <c r="EE110"/>
      <c r="EF110"/>
      <c r="EG110"/>
      <c r="EH110"/>
      <c r="EI110"/>
    </row>
    <row r="111" spans="1:139" ht="15">
      <c r="A111" s="95"/>
      <c r="B111" s="143"/>
      <c r="C111" s="95"/>
      <c r="D111" s="95"/>
      <c r="E111" s="95"/>
      <c r="F111" s="95"/>
      <c r="G111" s="95"/>
      <c r="H111" s="95"/>
      <c r="I111" s="95"/>
      <c r="J111" s="95"/>
      <c r="ED111"/>
      <c r="EE111"/>
      <c r="EF111"/>
      <c r="EG111"/>
      <c r="EH111"/>
      <c r="EI111"/>
    </row>
    <row r="112" spans="1:139" ht="15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ED112"/>
      <c r="EE112"/>
      <c r="EF112"/>
      <c r="EG112"/>
      <c r="EH112"/>
      <c r="EI112"/>
    </row>
    <row r="113" spans="1:139" ht="15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ED113"/>
      <c r="EE113"/>
      <c r="EF113"/>
      <c r="EG113"/>
      <c r="EH113"/>
      <c r="EI113"/>
    </row>
    <row r="114" spans="1:139" ht="15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ED114"/>
      <c r="EE114"/>
      <c r="EF114"/>
      <c r="EG114"/>
      <c r="EH114"/>
      <c r="EI114"/>
    </row>
    <row r="115" spans="1:139" ht="15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ED115"/>
      <c r="EE115"/>
      <c r="EF115"/>
      <c r="EG115"/>
      <c r="EH115"/>
      <c r="EI115"/>
    </row>
    <row r="116" spans="1:139" ht="15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ED116"/>
      <c r="EE116"/>
      <c r="EF116"/>
      <c r="EG116"/>
      <c r="EH116"/>
      <c r="EI116"/>
    </row>
    <row r="117" spans="1:139" ht="15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ED117"/>
      <c r="EE117"/>
      <c r="EF117"/>
      <c r="EG117"/>
      <c r="EH117"/>
      <c r="EI117"/>
    </row>
    <row r="118" spans="1:139" ht="15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ED118"/>
      <c r="EE118"/>
      <c r="EF118"/>
      <c r="EG118"/>
      <c r="EH118"/>
      <c r="EI118"/>
    </row>
    <row r="119" spans="1:139" ht="15">
      <c r="A119" s="95"/>
      <c r="B119" s="95"/>
      <c r="C119" s="95"/>
      <c r="D119" s="132"/>
      <c r="E119" s="95"/>
      <c r="F119" s="95"/>
      <c r="G119" s="95"/>
      <c r="H119" s="95"/>
      <c r="I119" s="95"/>
      <c r="J119" s="95"/>
      <c r="ED119"/>
      <c r="EE119"/>
      <c r="EF119"/>
      <c r="EG119"/>
      <c r="EH119"/>
      <c r="EI119"/>
    </row>
    <row r="120" spans="1:139" ht="15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ED120"/>
      <c r="EE120"/>
      <c r="EF120"/>
      <c r="EG120"/>
      <c r="EH120"/>
      <c r="EI120"/>
    </row>
    <row r="121" spans="1:139" ht="15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ED121"/>
      <c r="EE121"/>
      <c r="EF121"/>
      <c r="EG121"/>
      <c r="EH121"/>
      <c r="EI121"/>
    </row>
    <row r="122" spans="1:139" ht="15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ED122"/>
      <c r="EE122"/>
      <c r="EF122"/>
      <c r="EG122"/>
      <c r="EH122"/>
      <c r="EI122"/>
    </row>
    <row r="123" spans="1:139" ht="15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ED123"/>
      <c r="EE123"/>
      <c r="EF123"/>
      <c r="EG123"/>
      <c r="EH123"/>
      <c r="EI123"/>
    </row>
    <row r="124" spans="1:139" ht="15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ED124"/>
      <c r="EE124"/>
      <c r="EF124"/>
      <c r="EG124"/>
      <c r="EH124"/>
      <c r="EI124"/>
    </row>
    <row r="125" spans="1:139" ht="15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ED125"/>
      <c r="EE125"/>
      <c r="EF125"/>
      <c r="EG125"/>
      <c r="EH125"/>
      <c r="EI125"/>
    </row>
    <row r="126" spans="1:139" ht="15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ED126"/>
      <c r="EE126"/>
      <c r="EF126"/>
      <c r="EG126"/>
      <c r="EH126"/>
      <c r="EI126"/>
    </row>
    <row r="127" spans="1:139" ht="15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ED127"/>
      <c r="EE127"/>
      <c r="EF127"/>
      <c r="EG127"/>
      <c r="EH127"/>
      <c r="EI127"/>
    </row>
    <row r="128" spans="1:139" ht="15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ED128"/>
      <c r="EE128"/>
      <c r="EF128"/>
      <c r="EG128"/>
      <c r="EH128"/>
      <c r="EI128"/>
    </row>
    <row r="129" spans="1:139" ht="15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ED129"/>
      <c r="EE129"/>
      <c r="EF129"/>
      <c r="EG129"/>
      <c r="EH129"/>
      <c r="EI129"/>
    </row>
    <row r="130" spans="1:139" ht="15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ED130"/>
      <c r="EE130"/>
      <c r="EF130"/>
      <c r="EG130"/>
      <c r="EH130"/>
      <c r="EI130"/>
    </row>
    <row r="131" spans="1:139" ht="15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ED131"/>
      <c r="EE131"/>
      <c r="EF131"/>
      <c r="EG131"/>
      <c r="EH131"/>
      <c r="EI131"/>
    </row>
    <row r="132" spans="1:139" ht="15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ED132"/>
      <c r="EE132"/>
      <c r="EF132"/>
      <c r="EG132"/>
      <c r="EH132"/>
      <c r="EI132"/>
    </row>
    <row r="133" spans="1:139" ht="15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ED133"/>
      <c r="EE133"/>
      <c r="EF133"/>
      <c r="EG133"/>
      <c r="EH133"/>
      <c r="EI133"/>
    </row>
    <row r="134" spans="1:139" ht="15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ED134"/>
      <c r="EE134"/>
      <c r="EF134"/>
      <c r="EG134"/>
      <c r="EH134"/>
      <c r="EI134"/>
    </row>
    <row r="135" spans="1:139" ht="15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ED135"/>
      <c r="EE135"/>
      <c r="EF135"/>
      <c r="EG135"/>
      <c r="EH135"/>
      <c r="EI135"/>
    </row>
    <row r="136" spans="1:139" ht="15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ED136"/>
      <c r="EE136"/>
      <c r="EF136"/>
      <c r="EG136"/>
      <c r="EH136"/>
      <c r="EI136"/>
    </row>
    <row r="137" spans="1:139">
      <c r="A137" s="95"/>
      <c r="B137" s="95"/>
      <c r="C137" s="95"/>
      <c r="D137" s="95"/>
      <c r="E137" s="95"/>
      <c r="F137" s="95"/>
      <c r="G137" s="95"/>
      <c r="H137" s="95"/>
      <c r="I137" s="95"/>
      <c r="J137" s="95"/>
    </row>
    <row r="138" spans="1:139">
      <c r="A138" s="95"/>
      <c r="B138" s="95"/>
      <c r="C138" s="95"/>
      <c r="D138" s="95"/>
      <c r="E138" s="95"/>
      <c r="F138" s="95"/>
      <c r="G138" s="95"/>
      <c r="H138" s="95"/>
      <c r="I138" s="95"/>
      <c r="J138" s="95"/>
    </row>
    <row r="139" spans="1:139">
      <c r="A139" s="95"/>
      <c r="B139" s="95"/>
      <c r="C139" s="95"/>
      <c r="D139" s="95"/>
      <c r="E139" s="95"/>
      <c r="F139" s="95"/>
      <c r="G139" s="95"/>
      <c r="H139" s="95"/>
      <c r="I139" s="95"/>
      <c r="J139" s="95"/>
    </row>
    <row r="140" spans="1:139">
      <c r="A140" s="95"/>
      <c r="B140" s="95"/>
      <c r="C140" s="95"/>
      <c r="D140" s="95"/>
      <c r="E140" s="95"/>
      <c r="F140" s="95"/>
      <c r="G140" s="95"/>
      <c r="H140" s="95"/>
      <c r="I140" s="95"/>
      <c r="J140" s="95"/>
    </row>
    <row r="141" spans="1:139">
      <c r="A141" s="95"/>
      <c r="B141" s="95"/>
      <c r="C141" s="95"/>
      <c r="D141" s="95"/>
      <c r="E141" s="95"/>
      <c r="F141" s="95"/>
      <c r="G141" s="95"/>
      <c r="H141" s="95"/>
      <c r="I141" s="95"/>
      <c r="J141" s="95"/>
    </row>
    <row r="142" spans="1:139">
      <c r="A142" s="95"/>
      <c r="B142" s="95"/>
      <c r="C142" s="95"/>
      <c r="D142" s="95"/>
      <c r="E142" s="95"/>
      <c r="F142" s="95"/>
      <c r="G142" s="95"/>
      <c r="H142" s="95"/>
      <c r="I142" s="95"/>
      <c r="J142" s="95"/>
    </row>
    <row r="143" spans="1:139">
      <c r="A143" s="95"/>
      <c r="B143" s="95"/>
      <c r="C143" s="95"/>
      <c r="D143" s="95"/>
      <c r="E143" s="95"/>
      <c r="F143" s="95"/>
      <c r="G143" s="95"/>
      <c r="H143" s="95"/>
      <c r="I143" s="95"/>
      <c r="J143" s="95"/>
    </row>
    <row r="144" spans="1:139">
      <c r="A144" s="95"/>
      <c r="B144" s="95"/>
      <c r="C144" s="95"/>
      <c r="D144" s="95"/>
      <c r="E144" s="95"/>
      <c r="F144" s="95"/>
      <c r="G144" s="95"/>
      <c r="H144" s="95"/>
      <c r="I144" s="95"/>
      <c r="J144" s="95"/>
    </row>
    <row r="145" spans="1:10">
      <c r="A145" s="95"/>
      <c r="B145" s="95"/>
      <c r="C145" s="95"/>
      <c r="D145" s="95"/>
      <c r="E145" s="95"/>
      <c r="F145" s="95"/>
      <c r="G145" s="95"/>
      <c r="H145" s="95"/>
      <c r="I145" s="95"/>
      <c r="J145" s="95"/>
    </row>
    <row r="146" spans="1:10">
      <c r="A146" s="95"/>
      <c r="B146" s="95"/>
      <c r="C146" s="95"/>
      <c r="D146" s="95"/>
      <c r="E146" s="95"/>
      <c r="F146" s="95"/>
      <c r="G146" s="95"/>
      <c r="H146" s="95"/>
      <c r="I146" s="95"/>
      <c r="J146" s="95"/>
    </row>
    <row r="147" spans="1:10">
      <c r="A147" s="95"/>
      <c r="B147" s="95"/>
      <c r="C147" s="95"/>
      <c r="D147" s="95"/>
      <c r="E147" s="95"/>
      <c r="F147" s="95"/>
      <c r="G147" s="95"/>
      <c r="H147" s="95"/>
      <c r="I147" s="95"/>
      <c r="J147" s="95"/>
    </row>
    <row r="148" spans="1:10">
      <c r="A148" s="95"/>
      <c r="B148" s="95"/>
      <c r="C148" s="95"/>
      <c r="D148" s="95"/>
      <c r="E148" s="95"/>
      <c r="F148" s="95"/>
      <c r="G148" s="95"/>
      <c r="H148" s="95"/>
      <c r="I148" s="95"/>
      <c r="J148" s="95"/>
    </row>
    <row r="149" spans="1:10">
      <c r="A149" s="95"/>
      <c r="B149" s="95"/>
      <c r="C149" s="95"/>
      <c r="D149" s="95"/>
      <c r="E149" s="95"/>
      <c r="F149" s="95"/>
      <c r="G149" s="95"/>
      <c r="H149" s="95"/>
      <c r="I149" s="95"/>
      <c r="J149" s="95"/>
    </row>
    <row r="150" spans="1:10">
      <c r="A150" s="95"/>
      <c r="B150" s="95"/>
      <c r="C150" s="95"/>
      <c r="D150" s="95"/>
      <c r="E150" s="95"/>
      <c r="F150" s="95"/>
      <c r="G150" s="95"/>
      <c r="H150" s="95"/>
      <c r="I150" s="95"/>
      <c r="J150" s="95"/>
    </row>
    <row r="151" spans="1:10">
      <c r="A151" s="95"/>
      <c r="B151" s="95"/>
      <c r="C151" s="95"/>
      <c r="D151" s="95"/>
      <c r="E151" s="95"/>
      <c r="F151" s="95"/>
      <c r="G151" s="95"/>
      <c r="H151" s="95"/>
      <c r="I151" s="95"/>
      <c r="J151" s="95"/>
    </row>
    <row r="152" spans="1:10">
      <c r="A152" s="95"/>
      <c r="B152" s="95"/>
      <c r="C152" s="95"/>
      <c r="D152" s="95"/>
      <c r="E152" s="95"/>
      <c r="F152" s="95"/>
      <c r="G152" s="95"/>
      <c r="H152" s="95"/>
      <c r="I152" s="95"/>
      <c r="J152" s="95"/>
    </row>
    <row r="153" spans="1:10">
      <c r="A153" s="95"/>
      <c r="B153" s="95"/>
      <c r="C153" s="95"/>
      <c r="D153" s="95"/>
      <c r="E153" s="95"/>
      <c r="F153" s="95"/>
      <c r="G153" s="95"/>
      <c r="H153" s="95"/>
      <c r="I153" s="95"/>
      <c r="J153" s="95"/>
    </row>
    <row r="154" spans="1:10">
      <c r="A154" s="95"/>
      <c r="B154" s="95"/>
      <c r="C154" s="95"/>
      <c r="D154" s="95"/>
      <c r="E154" s="95"/>
      <c r="F154" s="95"/>
      <c r="G154" s="95"/>
      <c r="H154" s="95"/>
      <c r="I154" s="95"/>
      <c r="J154" s="95"/>
    </row>
    <row r="155" spans="1:10">
      <c r="A155" s="95"/>
      <c r="B155" s="95"/>
      <c r="C155" s="95"/>
      <c r="D155" s="95"/>
      <c r="E155" s="95"/>
      <c r="F155" s="95"/>
      <c r="G155" s="95"/>
      <c r="H155" s="95"/>
      <c r="I155" s="95"/>
      <c r="J155" s="95"/>
    </row>
    <row r="156" spans="1:10">
      <c r="A156" s="95"/>
      <c r="B156" s="95"/>
      <c r="C156" s="95"/>
      <c r="D156" s="95"/>
      <c r="E156" s="95"/>
      <c r="F156" s="95"/>
      <c r="G156" s="95"/>
      <c r="H156" s="95"/>
      <c r="I156" s="95"/>
      <c r="J156" s="95"/>
    </row>
    <row r="157" spans="1:10">
      <c r="A157" s="95"/>
      <c r="B157" s="95"/>
      <c r="C157" s="95"/>
      <c r="D157" s="95"/>
      <c r="E157" s="95"/>
      <c r="F157" s="95"/>
      <c r="G157" s="95"/>
      <c r="H157" s="95"/>
      <c r="I157" s="95"/>
      <c r="J157" s="95"/>
    </row>
    <row r="158" spans="1:10">
      <c r="A158" s="95"/>
      <c r="B158" s="95"/>
      <c r="C158" s="95"/>
      <c r="D158" s="95"/>
      <c r="E158" s="95"/>
      <c r="F158" s="95"/>
      <c r="G158" s="95"/>
      <c r="H158" s="95"/>
      <c r="I158" s="95"/>
      <c r="J158" s="95"/>
    </row>
    <row r="159" spans="1:10">
      <c r="A159" s="95"/>
      <c r="B159" s="95"/>
      <c r="C159" s="95"/>
      <c r="D159" s="95"/>
      <c r="E159" s="95"/>
      <c r="F159" s="95"/>
      <c r="G159" s="95"/>
      <c r="H159" s="95"/>
      <c r="I159" s="95"/>
      <c r="J159" s="95"/>
    </row>
    <row r="160" spans="1:10">
      <c r="A160" s="95"/>
      <c r="B160" s="95"/>
      <c r="C160" s="95"/>
      <c r="D160" s="95"/>
      <c r="E160" s="95"/>
      <c r="F160" s="95"/>
      <c r="G160" s="95"/>
      <c r="H160" s="95"/>
      <c r="I160" s="95"/>
      <c r="J160" s="95"/>
    </row>
    <row r="161" spans="1:10">
      <c r="A161" s="95"/>
      <c r="B161" s="95"/>
      <c r="C161" s="95"/>
      <c r="D161" s="95"/>
      <c r="E161" s="95"/>
      <c r="F161" s="95"/>
      <c r="G161" s="95"/>
      <c r="H161" s="95"/>
      <c r="I161" s="95"/>
      <c r="J161" s="95"/>
    </row>
    <row r="162" spans="1:10">
      <c r="A162" s="95"/>
      <c r="B162" s="95"/>
      <c r="C162" s="95"/>
      <c r="D162" s="95"/>
      <c r="E162" s="95"/>
      <c r="F162" s="95"/>
      <c r="G162" s="95"/>
      <c r="H162" s="95"/>
      <c r="I162" s="95"/>
      <c r="J162" s="95"/>
    </row>
    <row r="163" spans="1:10">
      <c r="A163" s="95"/>
      <c r="B163" s="95"/>
      <c r="C163" s="95"/>
      <c r="D163" s="95"/>
      <c r="E163" s="95"/>
      <c r="F163" s="95"/>
      <c r="G163" s="95"/>
      <c r="H163" s="95"/>
      <c r="I163" s="95"/>
      <c r="J163" s="95"/>
    </row>
    <row r="164" spans="1:10">
      <c r="A164" s="95"/>
      <c r="B164" s="95"/>
      <c r="C164" s="95"/>
      <c r="D164" s="95"/>
      <c r="E164" s="95"/>
      <c r="F164" s="95"/>
      <c r="G164" s="95"/>
      <c r="H164" s="95"/>
      <c r="I164" s="95"/>
      <c r="J164" s="95"/>
    </row>
    <row r="165" spans="1:10">
      <c r="A165" s="95"/>
      <c r="B165" s="95"/>
      <c r="C165" s="95"/>
      <c r="D165" s="95"/>
      <c r="E165" s="95"/>
      <c r="F165" s="95"/>
      <c r="G165" s="95"/>
      <c r="H165" s="95"/>
      <c r="I165" s="95"/>
      <c r="J165" s="95"/>
    </row>
    <row r="166" spans="1:10">
      <c r="A166" s="95"/>
      <c r="B166" s="95"/>
      <c r="C166" s="95"/>
      <c r="D166" s="95"/>
      <c r="E166" s="95"/>
      <c r="F166" s="95"/>
      <c r="G166" s="95"/>
      <c r="H166" s="95"/>
      <c r="I166" s="95"/>
      <c r="J166" s="95"/>
    </row>
    <row r="167" spans="1:10">
      <c r="A167" s="95"/>
      <c r="B167" s="95"/>
      <c r="C167" s="95"/>
      <c r="D167" s="95"/>
      <c r="E167" s="95"/>
      <c r="F167" s="95"/>
      <c r="G167" s="95"/>
      <c r="H167" s="95"/>
      <c r="I167" s="95"/>
      <c r="J167" s="95"/>
    </row>
    <row r="168" spans="1:10">
      <c r="A168" s="95"/>
      <c r="B168" s="95"/>
      <c r="C168" s="95"/>
      <c r="D168" s="95"/>
      <c r="E168" s="95"/>
      <c r="F168" s="95"/>
      <c r="G168" s="95"/>
      <c r="H168" s="95"/>
      <c r="I168" s="95"/>
      <c r="J168" s="95"/>
    </row>
    <row r="169" spans="1:10">
      <c r="A169" s="95"/>
      <c r="B169" s="95"/>
      <c r="C169" s="95"/>
      <c r="D169" s="95"/>
      <c r="E169" s="95"/>
      <c r="F169" s="95"/>
      <c r="G169" s="95"/>
      <c r="H169" s="95"/>
      <c r="I169" s="95"/>
      <c r="J169" s="95"/>
    </row>
    <row r="170" spans="1:10">
      <c r="A170" s="95"/>
      <c r="B170" s="95"/>
      <c r="C170" s="95"/>
      <c r="D170" s="95"/>
      <c r="E170" s="95"/>
      <c r="F170" s="95"/>
      <c r="G170" s="95"/>
      <c r="H170" s="95"/>
      <c r="I170" s="95"/>
      <c r="J170" s="95"/>
    </row>
    <row r="171" spans="1:10">
      <c r="A171" s="95"/>
      <c r="B171" s="95"/>
      <c r="C171" s="95"/>
      <c r="D171" s="95"/>
      <c r="E171" s="95"/>
      <c r="F171" s="95"/>
      <c r="G171" s="95"/>
      <c r="H171" s="95"/>
      <c r="I171" s="95"/>
      <c r="J171" s="95"/>
    </row>
    <row r="172" spans="1:10">
      <c r="A172" s="95"/>
      <c r="B172" s="95"/>
      <c r="C172" s="95"/>
      <c r="D172" s="95"/>
      <c r="E172" s="95"/>
      <c r="F172" s="95"/>
      <c r="G172" s="95"/>
      <c r="H172" s="95"/>
      <c r="I172" s="95"/>
      <c r="J172" s="95"/>
    </row>
    <row r="173" spans="1:10">
      <c r="A173" s="95"/>
      <c r="B173" s="95"/>
      <c r="C173" s="95"/>
      <c r="D173" s="95"/>
      <c r="E173" s="95"/>
      <c r="F173" s="95"/>
      <c r="G173" s="95"/>
      <c r="H173" s="95"/>
      <c r="I173" s="95"/>
      <c r="J173" s="95"/>
    </row>
    <row r="174" spans="1:10">
      <c r="A174" s="95"/>
      <c r="B174" s="95"/>
      <c r="C174" s="95"/>
      <c r="D174" s="95"/>
      <c r="E174" s="95"/>
      <c r="F174" s="95"/>
      <c r="G174" s="95"/>
      <c r="H174" s="95"/>
      <c r="I174" s="95"/>
      <c r="J174" s="95"/>
    </row>
    <row r="175" spans="1:10">
      <c r="A175" s="95"/>
      <c r="B175" s="95"/>
      <c r="C175" s="95"/>
      <c r="D175" s="95"/>
      <c r="E175" s="95"/>
      <c r="F175" s="95"/>
      <c r="G175" s="95"/>
      <c r="H175" s="95"/>
      <c r="I175" s="95"/>
      <c r="J175" s="95"/>
    </row>
    <row r="176" spans="1:10">
      <c r="A176" s="95"/>
      <c r="B176" s="95"/>
      <c r="C176" s="95"/>
      <c r="D176" s="95"/>
      <c r="E176" s="95"/>
      <c r="F176" s="95"/>
      <c r="G176" s="95"/>
      <c r="H176" s="95"/>
      <c r="I176" s="95"/>
      <c r="J176" s="95"/>
    </row>
    <row r="177" spans="1:10">
      <c r="A177" s="95"/>
      <c r="B177" s="95"/>
      <c r="C177" s="95"/>
      <c r="D177" s="95"/>
      <c r="E177" s="95"/>
      <c r="F177" s="95"/>
      <c r="G177" s="95"/>
      <c r="H177" s="95"/>
      <c r="I177" s="95"/>
      <c r="J177" s="95"/>
    </row>
    <row r="178" spans="1:10">
      <c r="A178" s="95"/>
      <c r="B178" s="95"/>
      <c r="C178" s="95"/>
      <c r="D178" s="95"/>
      <c r="E178" s="95"/>
      <c r="F178" s="95"/>
      <c r="G178" s="95"/>
      <c r="H178" s="95"/>
      <c r="I178" s="95"/>
      <c r="J178" s="95"/>
    </row>
    <row r="179" spans="1:10">
      <c r="A179" s="95"/>
      <c r="B179" s="95"/>
      <c r="C179" s="95"/>
      <c r="D179" s="95"/>
      <c r="E179" s="95"/>
      <c r="F179" s="95"/>
      <c r="G179" s="95"/>
      <c r="H179" s="95"/>
      <c r="I179" s="95"/>
      <c r="J179" s="95"/>
    </row>
    <row r="180" spans="1:10">
      <c r="A180" s="95"/>
      <c r="B180" s="95"/>
      <c r="C180" s="95"/>
      <c r="D180" s="95"/>
      <c r="E180" s="95"/>
      <c r="F180" s="95"/>
      <c r="G180" s="95"/>
      <c r="H180" s="95"/>
      <c r="I180" s="95"/>
      <c r="J180" s="95"/>
    </row>
    <row r="181" spans="1:10">
      <c r="A181" s="95"/>
      <c r="B181" s="95"/>
      <c r="C181" s="95"/>
      <c r="D181" s="95"/>
      <c r="E181" s="95"/>
      <c r="F181" s="95"/>
      <c r="G181" s="95"/>
      <c r="H181" s="95"/>
      <c r="I181" s="95"/>
      <c r="J181" s="95"/>
    </row>
    <row r="182" spans="1:10">
      <c r="A182" s="95"/>
      <c r="B182" s="95"/>
      <c r="C182" s="95"/>
      <c r="D182" s="95"/>
      <c r="E182" s="95"/>
      <c r="F182" s="95"/>
      <c r="G182" s="95"/>
      <c r="H182" s="95"/>
      <c r="I182" s="95"/>
      <c r="J182" s="95"/>
    </row>
    <row r="183" spans="1:10">
      <c r="A183" s="95"/>
      <c r="B183" s="95"/>
      <c r="C183" s="95"/>
      <c r="D183" s="95"/>
      <c r="E183" s="95"/>
      <c r="F183" s="95"/>
      <c r="G183" s="95"/>
      <c r="H183" s="95"/>
      <c r="I183" s="95"/>
      <c r="J183" s="95"/>
    </row>
    <row r="184" spans="1:10">
      <c r="A184" s="95"/>
      <c r="B184" s="95"/>
      <c r="C184" s="95"/>
      <c r="D184" s="95"/>
      <c r="E184" s="95"/>
      <c r="F184" s="95"/>
      <c r="G184" s="95"/>
      <c r="H184" s="95"/>
      <c r="I184" s="95"/>
      <c r="J184" s="95"/>
    </row>
    <row r="185" spans="1:10">
      <c r="A185" s="95"/>
      <c r="B185" s="95"/>
      <c r="C185" s="95"/>
      <c r="D185" s="95"/>
      <c r="E185" s="95"/>
      <c r="F185" s="95"/>
      <c r="G185" s="95"/>
      <c r="H185" s="95"/>
      <c r="I185" s="95"/>
      <c r="J185" s="95"/>
    </row>
    <row r="186" spans="1:10">
      <c r="A186" s="95"/>
      <c r="B186" s="95"/>
      <c r="C186" s="95"/>
      <c r="D186" s="95"/>
      <c r="E186" s="95"/>
      <c r="F186" s="95"/>
      <c r="G186" s="95"/>
      <c r="H186" s="95"/>
      <c r="I186" s="95"/>
      <c r="J186" s="95"/>
    </row>
    <row r="187" spans="1:10">
      <c r="A187" s="95"/>
      <c r="B187" s="95"/>
      <c r="C187" s="95"/>
      <c r="D187" s="95"/>
      <c r="E187" s="95"/>
      <c r="F187" s="95"/>
      <c r="G187" s="95"/>
      <c r="H187" s="95"/>
      <c r="I187" s="95"/>
      <c r="J187" s="95"/>
    </row>
    <row r="188" spans="1:10">
      <c r="A188" s="95"/>
      <c r="B188" s="95"/>
      <c r="C188" s="95"/>
      <c r="D188" s="95"/>
      <c r="E188" s="95"/>
      <c r="F188" s="95"/>
      <c r="G188" s="95"/>
      <c r="H188" s="95"/>
      <c r="I188" s="95"/>
      <c r="J188" s="95"/>
    </row>
    <row r="189" spans="1:10">
      <c r="A189" s="95"/>
      <c r="B189" s="95"/>
      <c r="C189" s="95"/>
      <c r="D189" s="95"/>
      <c r="E189" s="95"/>
      <c r="F189" s="95"/>
      <c r="G189" s="95"/>
      <c r="H189" s="95"/>
      <c r="I189" s="95"/>
      <c r="J189" s="95"/>
    </row>
    <row r="190" spans="1:10">
      <c r="A190" s="95"/>
      <c r="B190" s="95"/>
      <c r="C190" s="95"/>
      <c r="D190" s="95"/>
      <c r="E190" s="95"/>
      <c r="F190" s="95"/>
      <c r="G190" s="95"/>
      <c r="H190" s="95"/>
      <c r="I190" s="95"/>
      <c r="J190" s="95"/>
    </row>
    <row r="191" spans="1:10">
      <c r="A191" s="95"/>
      <c r="B191" s="95"/>
      <c r="C191" s="95"/>
      <c r="D191" s="95"/>
      <c r="E191" s="95"/>
      <c r="F191" s="95"/>
      <c r="G191" s="95"/>
      <c r="H191" s="95"/>
      <c r="I191" s="95"/>
      <c r="J191" s="95"/>
    </row>
    <row r="192" spans="1:10">
      <c r="A192" s="95"/>
      <c r="B192" s="95"/>
      <c r="C192" s="95"/>
      <c r="D192" s="95"/>
      <c r="E192" s="95"/>
      <c r="F192" s="95"/>
      <c r="G192" s="95"/>
      <c r="H192" s="95"/>
      <c r="I192" s="95"/>
      <c r="J192" s="95"/>
    </row>
    <row r="193" spans="1:10">
      <c r="A193" s="95"/>
      <c r="B193" s="95"/>
      <c r="C193" s="95"/>
      <c r="D193" s="95"/>
      <c r="E193" s="95"/>
      <c r="F193" s="95"/>
      <c r="G193" s="95"/>
      <c r="H193" s="95"/>
      <c r="I193" s="95"/>
      <c r="J193" s="95"/>
    </row>
    <row r="194" spans="1:10">
      <c r="A194" s="95"/>
      <c r="B194" s="95"/>
      <c r="C194" s="95"/>
      <c r="D194" s="95"/>
      <c r="E194" s="95"/>
      <c r="F194" s="95"/>
      <c r="G194" s="95"/>
      <c r="H194" s="95"/>
      <c r="I194" s="95"/>
      <c r="J194" s="95"/>
    </row>
    <row r="195" spans="1:10">
      <c r="A195" s="95"/>
      <c r="B195" s="95"/>
      <c r="C195" s="95"/>
      <c r="D195" s="95"/>
      <c r="E195" s="95"/>
      <c r="F195" s="95"/>
      <c r="G195" s="95"/>
      <c r="H195" s="95"/>
      <c r="I195" s="95"/>
      <c r="J195" s="95"/>
    </row>
    <row r="196" spans="1:10">
      <c r="A196" s="95"/>
      <c r="B196" s="95"/>
      <c r="C196" s="95"/>
      <c r="D196" s="95"/>
      <c r="E196" s="95"/>
      <c r="F196" s="95"/>
      <c r="G196" s="95"/>
      <c r="H196" s="95"/>
      <c r="I196" s="95"/>
      <c r="J196" s="95"/>
    </row>
    <row r="197" spans="1:10">
      <c r="A197" s="95"/>
      <c r="B197" s="95"/>
      <c r="C197" s="95"/>
      <c r="D197" s="95"/>
      <c r="E197" s="95"/>
      <c r="F197" s="95"/>
      <c r="G197" s="95"/>
      <c r="H197" s="95"/>
      <c r="I197" s="95"/>
      <c r="J197" s="95"/>
    </row>
    <row r="198" spans="1:10">
      <c r="A198" s="95"/>
      <c r="B198" s="95"/>
      <c r="C198" s="95"/>
      <c r="D198" s="95"/>
      <c r="E198" s="95"/>
      <c r="F198" s="95"/>
      <c r="G198" s="95"/>
      <c r="H198" s="95"/>
      <c r="I198" s="95"/>
      <c r="J198" s="95"/>
    </row>
    <row r="199" spans="1:10">
      <c r="A199" s="95"/>
      <c r="B199" s="95"/>
      <c r="C199" s="95"/>
      <c r="D199" s="95"/>
      <c r="E199" s="95"/>
      <c r="F199" s="95"/>
      <c r="G199" s="95"/>
      <c r="H199" s="95"/>
      <c r="I199" s="95"/>
      <c r="J199" s="95"/>
    </row>
    <row r="200" spans="1:10">
      <c r="A200" s="95"/>
      <c r="B200" s="95"/>
      <c r="C200" s="95"/>
      <c r="D200" s="95"/>
      <c r="E200" s="95"/>
      <c r="F200" s="95"/>
      <c r="G200" s="95"/>
      <c r="H200" s="95"/>
      <c r="I200" s="95"/>
      <c r="J200" s="95"/>
    </row>
    <row r="201" spans="1:10">
      <c r="A201" s="95"/>
      <c r="B201" s="95"/>
      <c r="C201" s="95"/>
      <c r="D201" s="95"/>
      <c r="E201" s="95"/>
      <c r="F201" s="95"/>
      <c r="G201" s="95"/>
      <c r="H201" s="95"/>
      <c r="I201" s="95"/>
      <c r="J201" s="95"/>
    </row>
    <row r="202" spans="1:10">
      <c r="A202" s="95"/>
      <c r="B202" s="95"/>
      <c r="C202" s="95"/>
      <c r="D202" s="95"/>
      <c r="E202" s="95"/>
      <c r="F202" s="95"/>
      <c r="G202" s="95"/>
      <c r="H202" s="95"/>
      <c r="I202" s="95"/>
      <c r="J202" s="95"/>
    </row>
    <row r="203" spans="1:10">
      <c r="A203" s="95"/>
      <c r="B203" s="95"/>
      <c r="C203" s="95"/>
      <c r="D203" s="95"/>
      <c r="E203" s="95"/>
      <c r="F203" s="95"/>
      <c r="G203" s="95"/>
      <c r="H203" s="95"/>
      <c r="I203" s="95"/>
      <c r="J203" s="95"/>
    </row>
    <row r="204" spans="1:10">
      <c r="A204" s="95"/>
      <c r="B204" s="95"/>
      <c r="C204" s="95"/>
      <c r="D204" s="95"/>
      <c r="E204" s="95"/>
      <c r="F204" s="95"/>
      <c r="G204" s="95"/>
      <c r="H204" s="95"/>
      <c r="I204" s="95"/>
      <c r="J204" s="95"/>
    </row>
    <row r="205" spans="1:10">
      <c r="A205" s="95"/>
      <c r="B205" s="95"/>
      <c r="C205" s="95"/>
      <c r="D205" s="95"/>
      <c r="E205" s="95"/>
      <c r="F205" s="95"/>
      <c r="G205" s="95"/>
      <c r="H205" s="95"/>
      <c r="I205" s="95"/>
      <c r="J205" s="95"/>
    </row>
    <row r="206" spans="1:10">
      <c r="A206" s="95"/>
      <c r="B206" s="95"/>
      <c r="C206" s="95"/>
      <c r="D206" s="95"/>
      <c r="E206" s="95"/>
      <c r="F206" s="95"/>
      <c r="G206" s="95"/>
      <c r="H206" s="95"/>
      <c r="I206" s="95"/>
      <c r="J206" s="95"/>
    </row>
    <row r="207" spans="1:10">
      <c r="A207" s="95"/>
      <c r="B207" s="95"/>
      <c r="C207" s="95"/>
      <c r="D207" s="95"/>
      <c r="E207" s="95"/>
      <c r="F207" s="95"/>
      <c r="G207" s="95"/>
      <c r="H207" s="95"/>
      <c r="I207" s="95"/>
      <c r="J207" s="95"/>
    </row>
    <row r="208" spans="1:10">
      <c r="A208" s="95"/>
      <c r="B208" s="95"/>
      <c r="C208" s="95"/>
      <c r="D208" s="95"/>
      <c r="E208" s="95"/>
      <c r="F208" s="95"/>
      <c r="G208" s="95"/>
      <c r="H208" s="95"/>
      <c r="I208" s="95"/>
      <c r="J208" s="95"/>
    </row>
    <row r="209" spans="1:10">
      <c r="A209" s="95"/>
      <c r="B209" s="95"/>
      <c r="C209" s="95"/>
      <c r="D209" s="95"/>
      <c r="E209" s="95"/>
      <c r="F209" s="95"/>
      <c r="G209" s="95"/>
      <c r="H209" s="95"/>
      <c r="I209" s="95"/>
      <c r="J209" s="95"/>
    </row>
    <row r="210" spans="1:10">
      <c r="A210" s="95"/>
      <c r="B210" s="95"/>
      <c r="C210" s="95"/>
      <c r="D210" s="95"/>
      <c r="E210" s="95"/>
      <c r="F210" s="95"/>
      <c r="G210" s="95"/>
      <c r="H210" s="95"/>
      <c r="I210" s="95"/>
      <c r="J210" s="95"/>
    </row>
    <row r="211" spans="1:10">
      <c r="A211" s="95"/>
      <c r="B211" s="95"/>
      <c r="C211" s="95"/>
      <c r="D211" s="95"/>
      <c r="E211" s="95"/>
      <c r="F211" s="95"/>
      <c r="G211" s="95"/>
      <c r="H211" s="95"/>
      <c r="I211" s="95"/>
      <c r="J211" s="95"/>
    </row>
    <row r="212" spans="1:10">
      <c r="A212" s="95"/>
      <c r="B212" s="95"/>
      <c r="C212" s="95"/>
      <c r="D212" s="95"/>
      <c r="E212" s="95"/>
      <c r="F212" s="95"/>
      <c r="G212" s="95"/>
      <c r="H212" s="95"/>
      <c r="I212" s="95"/>
      <c r="J212" s="95"/>
    </row>
  </sheetData>
  <sortState ref="EE3:EH133">
    <sortCondition ref="EH3:EH133"/>
  </sortState>
  <mergeCells count="2">
    <mergeCell ref="B1:L1"/>
    <mergeCell ref="Q48:Q49"/>
  </mergeCells>
  <pageMargins left="0.7" right="0.7" top="0.75" bottom="0.75" header="0.3" footer="0.3"/>
  <legacyDrawing r:id="rId1"/>
  <oleObjects>
    <oleObject progId="Equation.DSMT4" shapeId="34817" r:id="rId2"/>
    <oleObject progId="Equation.DSMT4" shapeId="34821" r:id="rId3"/>
    <oleObject progId="Equation.DSMT4" shapeId="34822" r:id="rId4"/>
    <oleObject progId="Equation.DSMT4" shapeId="34824" r:id="rId5"/>
    <oleObject progId="Equation.DSMT4" shapeId="34825" r:id="rId6"/>
    <oleObject progId="Equation.DSMT4" shapeId="34826" r:id="rId7"/>
    <oleObject progId="Equation.DSMT4" shapeId="34827" r:id="rId8"/>
    <oleObject progId="Equation.DSMT4" shapeId="34828" r:id="rId9"/>
    <oleObject progId="Equation.DSMT4" shapeId="34829" r:id="rId10"/>
    <oleObject progId="Equation.DSMT4" shapeId="34830" r:id="rId11"/>
    <oleObject progId="Equation.DSMT4" shapeId="34831" r:id="rId12"/>
    <oleObject progId="Equation.DSMT4" shapeId="34833" r:id="rId13"/>
    <oleObject progId="Equation.DSMT4" shapeId="34834" r:id="rId14"/>
    <oleObject progId="Equation.DSMT4" shapeId="34835" r:id="rId15"/>
    <oleObject progId="Equation.DSMT4" shapeId="34838" r:id="rId16"/>
  </oleObjects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3">
    <tabColor theme="5" tint="0.39997558519241921"/>
  </sheetPr>
  <dimension ref="A1:HH212"/>
  <sheetViews>
    <sheetView workbookViewId="0">
      <selection activeCell="B2" sqref="B2:B4"/>
    </sheetView>
  </sheetViews>
  <sheetFormatPr defaultColWidth="18" defaultRowHeight="12.75"/>
  <cols>
    <col min="1" max="1" width="44.140625" style="144" customWidth="1"/>
    <col min="2" max="2" width="22.5703125" style="144" bestFit="1" customWidth="1"/>
    <col min="3" max="4" width="19.85546875" style="144" bestFit="1" customWidth="1"/>
    <col min="5" max="11" width="18" style="144" customWidth="1"/>
    <col min="12" max="12" width="26.140625" style="144" bestFit="1" customWidth="1"/>
    <col min="13" max="13" width="12.28515625" style="144" bestFit="1" customWidth="1"/>
    <col min="14" max="14" width="35.42578125" style="144" bestFit="1" customWidth="1"/>
    <col min="15" max="16" width="12.42578125" style="144" bestFit="1" customWidth="1"/>
    <col min="17" max="17" width="18" style="144" customWidth="1"/>
    <col min="18" max="19" width="19.85546875" style="144" bestFit="1" customWidth="1"/>
    <col min="20" max="20" width="18" style="144" customWidth="1"/>
    <col min="21" max="21" width="25.5703125" style="144" bestFit="1" customWidth="1"/>
    <col min="22" max="22" width="18" style="144" customWidth="1"/>
    <col min="23" max="84" width="18" style="145" customWidth="1"/>
    <col min="85" max="97" width="18" style="144" customWidth="1"/>
    <col min="98" max="98" width="12.140625" style="144" bestFit="1" customWidth="1"/>
    <col min="99" max="100" width="33" style="144" bestFit="1" customWidth="1"/>
    <col min="101" max="101" width="15.7109375" style="144" bestFit="1" customWidth="1"/>
    <col min="102" max="105" width="13.85546875" style="144" customWidth="1"/>
    <col min="106" max="106" width="26.140625" style="144" bestFit="1" customWidth="1"/>
    <col min="107" max="107" width="28.85546875" style="144" bestFit="1" customWidth="1"/>
    <col min="108" max="109" width="12.85546875" style="144" bestFit="1" customWidth="1"/>
    <col min="110" max="113" width="19.42578125" style="144" bestFit="1" customWidth="1"/>
    <col min="114" max="115" width="18.85546875" style="144" bestFit="1" customWidth="1"/>
    <col min="116" max="116" width="28.5703125" style="144" bestFit="1" customWidth="1"/>
    <col min="117" max="117" width="12.140625" style="144" customWidth="1"/>
    <col min="118" max="118" width="14.140625" style="144" customWidth="1"/>
    <col min="119" max="119" width="12.140625" style="144" bestFit="1" customWidth="1"/>
    <col min="120" max="120" width="17.85546875" style="144" customWidth="1"/>
    <col min="121" max="121" width="13.85546875" style="144" bestFit="1" customWidth="1"/>
    <col min="122" max="122" width="13.5703125" style="144" bestFit="1" customWidth="1"/>
    <col min="123" max="124" width="12.85546875" style="144" bestFit="1" customWidth="1"/>
    <col min="125" max="126" width="12.28515625" style="144" bestFit="1" customWidth="1"/>
    <col min="127" max="127" width="23.7109375" style="144" bestFit="1" customWidth="1"/>
    <col min="128" max="128" width="26.85546875" style="144" bestFit="1" customWidth="1"/>
    <col min="129" max="129" width="24.140625" style="144" bestFit="1" customWidth="1"/>
    <col min="130" max="130" width="15.28515625" style="144" bestFit="1" customWidth="1"/>
    <col min="131" max="132" width="36.7109375" style="144" bestFit="1" customWidth="1"/>
    <col min="133" max="16384" width="18" style="144"/>
  </cols>
  <sheetData>
    <row r="1" spans="1:216" s="92" customFormat="1">
      <c r="A1" s="90"/>
      <c r="B1" s="370" t="s">
        <v>168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91"/>
      <c r="DY1" s="91"/>
      <c r="DZ1" s="91"/>
      <c r="EA1" s="91"/>
      <c r="EB1" s="91"/>
      <c r="EC1" s="91"/>
      <c r="ED1" s="91"/>
      <c r="EE1" s="91"/>
      <c r="EF1" s="91"/>
      <c r="EG1" s="91"/>
      <c r="EH1" s="91"/>
      <c r="EI1" s="91"/>
      <c r="EJ1" s="91"/>
      <c r="EK1" s="91"/>
      <c r="EL1" s="91"/>
      <c r="EM1" s="91"/>
      <c r="EN1" s="91"/>
    </row>
    <row r="2" spans="1:216" s="104" customFormat="1" ht="30">
      <c r="A2" s="93"/>
      <c r="B2" s="232" t="s">
        <v>201</v>
      </c>
      <c r="C2" s="95"/>
      <c r="D2" s="95"/>
      <c r="E2" s="95"/>
      <c r="F2" s="95"/>
      <c r="G2" s="95"/>
      <c r="H2" s="95"/>
      <c r="I2" s="96"/>
      <c r="J2" s="96"/>
      <c r="K2" s="96"/>
      <c r="L2" s="97"/>
      <c r="M2" s="96"/>
      <c r="N2" s="96"/>
      <c r="O2" s="98"/>
      <c r="P2" s="98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9"/>
      <c r="AF2" s="96"/>
      <c r="AG2" s="96"/>
      <c r="AH2" s="96"/>
      <c r="AI2" s="96"/>
      <c r="AJ2" s="96"/>
      <c r="AK2" s="98"/>
      <c r="AL2" s="96"/>
      <c r="AM2" s="96"/>
      <c r="AN2" s="98"/>
      <c r="AO2" s="96"/>
      <c r="AP2" s="96"/>
      <c r="AQ2" s="96"/>
      <c r="AR2" s="96"/>
      <c r="AS2" s="96"/>
      <c r="AT2" s="97"/>
      <c r="AU2" s="97"/>
      <c r="AV2" s="100"/>
      <c r="AW2" s="96"/>
      <c r="AX2" s="96"/>
      <c r="AY2" s="96"/>
      <c r="AZ2" s="96"/>
      <c r="BA2" s="98"/>
      <c r="BB2" s="96"/>
      <c r="BC2" s="96"/>
      <c r="BD2" s="96"/>
      <c r="BE2" s="96"/>
      <c r="BF2" s="96"/>
      <c r="BG2" s="96"/>
      <c r="BH2" s="96"/>
      <c r="BI2" s="98"/>
      <c r="BJ2" s="98"/>
      <c r="BK2" s="96"/>
      <c r="BL2" s="96"/>
      <c r="BM2" s="96"/>
      <c r="BN2" s="96"/>
      <c r="BO2" s="96"/>
      <c r="BP2" s="99"/>
      <c r="BQ2" s="96"/>
      <c r="BR2" s="96"/>
      <c r="BS2" s="98"/>
      <c r="BT2" s="96"/>
      <c r="BU2" s="96"/>
      <c r="BV2" s="98"/>
      <c r="BW2" s="96"/>
      <c r="BX2" s="96"/>
      <c r="BY2" s="96"/>
      <c r="BZ2" s="96"/>
      <c r="CA2" s="100"/>
      <c r="CB2" s="96"/>
      <c r="CC2" s="98"/>
      <c r="CD2" s="101"/>
      <c r="CE2" s="96"/>
      <c r="CF2" s="96"/>
      <c r="CG2" s="98"/>
      <c r="CH2" s="102"/>
      <c r="CI2" s="96"/>
      <c r="CJ2" s="98"/>
      <c r="CK2" s="96"/>
      <c r="CL2" s="96"/>
      <c r="CM2" s="96"/>
      <c r="CN2" s="96"/>
      <c r="CO2" s="96"/>
      <c r="CP2" s="98"/>
      <c r="CQ2" s="96"/>
      <c r="CR2" s="96"/>
      <c r="CS2" s="96"/>
      <c r="CT2" s="96"/>
      <c r="CU2" s="96"/>
      <c r="CV2" s="98"/>
      <c r="CW2" s="98"/>
      <c r="CX2" s="96"/>
      <c r="CY2" s="96"/>
      <c r="CZ2" s="96"/>
      <c r="DA2" s="96"/>
      <c r="DB2" s="98"/>
      <c r="DC2" s="96"/>
      <c r="DD2" s="96"/>
      <c r="DE2" s="96"/>
      <c r="DF2" s="98"/>
      <c r="DG2" s="98"/>
      <c r="DH2" s="96"/>
      <c r="DI2" s="98"/>
      <c r="DJ2" s="98"/>
      <c r="DK2" s="98"/>
      <c r="DL2" s="96"/>
      <c r="DM2" s="99"/>
      <c r="DN2" s="99"/>
      <c r="DO2" s="99"/>
      <c r="DP2" s="99"/>
      <c r="DQ2" s="100"/>
      <c r="DR2" s="100"/>
      <c r="DS2" s="99"/>
      <c r="DT2" s="99"/>
      <c r="DU2" s="100"/>
      <c r="DV2" s="100"/>
      <c r="DW2" s="99"/>
      <c r="DX2" s="99"/>
      <c r="DY2" s="99"/>
      <c r="DZ2" s="99"/>
      <c r="EA2" s="99"/>
      <c r="EB2" s="100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</row>
    <row r="3" spans="1:216" s="91" customFormat="1" ht="15">
      <c r="A3" s="105" t="s">
        <v>22</v>
      </c>
      <c r="B3" s="232">
        <v>54238</v>
      </c>
      <c r="C3" s="95"/>
      <c r="D3" s="95"/>
      <c r="E3" s="95"/>
      <c r="F3" s="95"/>
      <c r="G3" s="95"/>
      <c r="H3" s="95"/>
      <c r="I3" s="96"/>
      <c r="J3" s="96"/>
      <c r="K3" s="96"/>
      <c r="L3" s="96"/>
      <c r="M3" s="96"/>
      <c r="N3" s="96"/>
      <c r="O3" s="98"/>
      <c r="P3" s="98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9"/>
      <c r="AF3" s="96"/>
      <c r="AG3" s="96"/>
      <c r="AH3" s="96"/>
      <c r="AI3" s="96"/>
      <c r="AJ3" s="96"/>
      <c r="AK3" s="98"/>
      <c r="AL3" s="96"/>
      <c r="AM3" s="96"/>
      <c r="AN3" s="98"/>
      <c r="AO3" s="96"/>
      <c r="AP3" s="96"/>
      <c r="AQ3" s="96"/>
      <c r="AR3" s="96"/>
      <c r="AS3" s="96"/>
      <c r="AT3" s="96"/>
      <c r="AU3" s="96"/>
      <c r="AV3" s="100"/>
      <c r="AW3" s="96"/>
      <c r="AX3" s="96"/>
      <c r="AY3" s="96"/>
      <c r="AZ3" s="96"/>
      <c r="BA3" s="98"/>
      <c r="BB3" s="96"/>
      <c r="BC3" s="96"/>
      <c r="BD3" s="96"/>
      <c r="BE3" s="96"/>
      <c r="BF3" s="96"/>
      <c r="BG3" s="96"/>
      <c r="BH3" s="96"/>
      <c r="BI3" s="98"/>
      <c r="BJ3" s="98"/>
      <c r="BK3" s="96"/>
      <c r="BL3" s="96"/>
      <c r="BM3" s="96"/>
      <c r="BN3" s="96"/>
      <c r="BO3" s="96"/>
      <c r="BP3" s="99"/>
      <c r="BQ3" s="96"/>
      <c r="BR3" s="96"/>
      <c r="BS3" s="98"/>
      <c r="BT3" s="96"/>
      <c r="BU3" s="96"/>
      <c r="BV3" s="98"/>
      <c r="BW3" s="96"/>
      <c r="BX3" s="96"/>
      <c r="BY3" s="96"/>
      <c r="BZ3" s="96"/>
      <c r="CA3" s="100"/>
      <c r="CB3" s="96"/>
      <c r="CC3" s="98"/>
      <c r="CD3" s="101"/>
      <c r="CE3" s="96"/>
      <c r="CF3" s="96"/>
      <c r="CG3" s="98"/>
      <c r="CH3" s="102"/>
      <c r="CI3" s="96"/>
      <c r="CJ3" s="98"/>
      <c r="CK3" s="96"/>
      <c r="CL3" s="96"/>
      <c r="CM3" s="96"/>
      <c r="CN3" s="96"/>
      <c r="CO3" s="96"/>
      <c r="CP3" s="98"/>
      <c r="CQ3" s="96"/>
      <c r="CR3" s="96"/>
      <c r="CS3" s="96"/>
      <c r="CT3" s="96"/>
      <c r="CU3" s="96"/>
      <c r="CV3" s="98"/>
      <c r="CW3" s="98"/>
      <c r="CX3" s="96"/>
      <c r="CY3" s="96"/>
      <c r="CZ3" s="96"/>
      <c r="DA3" s="96"/>
      <c r="DB3" s="98"/>
      <c r="DC3" s="96"/>
      <c r="DD3" s="96"/>
      <c r="DE3" s="96"/>
      <c r="DF3" s="98"/>
      <c r="DG3" s="98"/>
      <c r="DH3" s="96"/>
      <c r="DI3" s="98"/>
      <c r="DJ3" s="98"/>
      <c r="DK3" s="98"/>
      <c r="DL3" s="96"/>
      <c r="DM3" s="99"/>
      <c r="DN3" s="99"/>
      <c r="DO3" s="99"/>
      <c r="DP3" s="99"/>
      <c r="DQ3" s="100"/>
      <c r="DR3" s="100"/>
      <c r="DS3" s="99"/>
      <c r="DT3" s="99"/>
      <c r="DU3" s="100"/>
      <c r="DV3" s="100"/>
      <c r="DW3" s="99"/>
      <c r="DX3" s="99"/>
      <c r="DY3" s="99"/>
      <c r="DZ3" s="99"/>
      <c r="EA3" s="99"/>
      <c r="EB3" s="100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</row>
    <row r="4" spans="1:216" s="104" customFormat="1" ht="15">
      <c r="A4" s="93" t="s">
        <v>166</v>
      </c>
      <c r="B4" s="232">
        <v>1</v>
      </c>
      <c r="C4" s="95"/>
      <c r="D4" s="95"/>
      <c r="E4" s="95"/>
      <c r="F4" s="95"/>
      <c r="G4" s="95"/>
      <c r="H4" s="95"/>
      <c r="I4" s="96"/>
      <c r="J4" s="96"/>
      <c r="K4" s="96"/>
      <c r="L4" s="96"/>
      <c r="M4" s="96"/>
      <c r="N4" s="96"/>
      <c r="O4" s="98"/>
      <c r="P4" s="98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9"/>
      <c r="AF4" s="96"/>
      <c r="AG4" s="96"/>
      <c r="AH4" s="96"/>
      <c r="AI4" s="96"/>
      <c r="AJ4" s="96"/>
      <c r="AK4" s="98"/>
      <c r="AL4" s="96"/>
      <c r="AM4" s="96"/>
      <c r="AN4" s="98"/>
      <c r="AO4" s="96"/>
      <c r="AP4" s="96"/>
      <c r="AQ4" s="96"/>
      <c r="AR4" s="96"/>
      <c r="AS4" s="96"/>
      <c r="AT4" s="96"/>
      <c r="AU4" s="96"/>
      <c r="AV4" s="100"/>
      <c r="AW4" s="96"/>
      <c r="AX4" s="96"/>
      <c r="AY4" s="96"/>
      <c r="AZ4" s="96"/>
      <c r="BA4" s="98"/>
      <c r="BB4" s="96"/>
      <c r="BC4" s="96"/>
      <c r="BD4" s="96"/>
      <c r="BE4" s="96"/>
      <c r="BF4" s="96"/>
      <c r="BG4" s="96"/>
      <c r="BH4" s="96"/>
      <c r="BI4" s="98"/>
      <c r="BJ4" s="98"/>
      <c r="BK4" s="96"/>
      <c r="BL4" s="96"/>
      <c r="BM4" s="96"/>
      <c r="BN4" s="96"/>
      <c r="BO4" s="96"/>
      <c r="BP4" s="99"/>
      <c r="BQ4" s="96"/>
      <c r="BR4" s="96"/>
      <c r="BS4" s="98"/>
      <c r="BT4" s="96"/>
      <c r="BU4" s="96"/>
      <c r="BV4" s="98"/>
      <c r="BW4" s="96"/>
      <c r="BX4" s="96"/>
      <c r="BY4" s="96"/>
      <c r="BZ4" s="96"/>
      <c r="CA4" s="100"/>
      <c r="CB4" s="96"/>
      <c r="CC4" s="98"/>
      <c r="CD4" s="101"/>
      <c r="CE4" s="96"/>
      <c r="CF4" s="96"/>
      <c r="CG4" s="98"/>
      <c r="CH4" s="102"/>
      <c r="CI4" s="96"/>
      <c r="CJ4" s="98"/>
      <c r="CK4" s="96"/>
      <c r="CL4" s="96"/>
      <c r="CM4" s="96"/>
      <c r="CN4" s="96"/>
      <c r="CO4" s="96"/>
      <c r="CP4" s="98"/>
      <c r="CQ4" s="96"/>
      <c r="CR4" s="96"/>
      <c r="CS4" s="96"/>
      <c r="CT4" s="96"/>
      <c r="CU4" s="96"/>
      <c r="CV4" s="98"/>
      <c r="CW4" s="98"/>
      <c r="CX4" s="96"/>
      <c r="CY4" s="96"/>
      <c r="CZ4" s="96"/>
      <c r="DA4" s="96"/>
      <c r="DB4" s="98"/>
      <c r="DC4" s="96"/>
      <c r="DD4" s="96"/>
      <c r="DE4" s="96"/>
      <c r="DF4" s="98"/>
      <c r="DG4" s="98"/>
      <c r="DH4" s="96"/>
      <c r="DI4" s="98"/>
      <c r="DJ4" s="98"/>
      <c r="DK4" s="98"/>
      <c r="DL4" s="96"/>
      <c r="DM4" s="99"/>
      <c r="DN4" s="99"/>
      <c r="DO4" s="99"/>
      <c r="DP4" s="99"/>
      <c r="DQ4" s="100"/>
      <c r="DR4" s="100"/>
      <c r="DS4" s="99"/>
      <c r="DT4" s="99"/>
      <c r="DU4" s="100"/>
      <c r="DV4" s="100"/>
      <c r="DW4" s="99"/>
      <c r="DX4" s="99"/>
      <c r="DY4" s="99"/>
      <c r="DZ4" s="99"/>
      <c r="EA4" s="99"/>
      <c r="EB4" s="100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</row>
    <row r="5" spans="1:216" s="95" customFormat="1" ht="15">
      <c r="A5" s="106">
        <v>1</v>
      </c>
      <c r="B5" s="238">
        <v>3.4200000000000001E-2</v>
      </c>
      <c r="C5" s="95" t="s">
        <v>751</v>
      </c>
      <c r="I5" s="108"/>
      <c r="J5" s="108"/>
      <c r="K5" s="108"/>
      <c r="L5" s="108"/>
      <c r="M5" s="108"/>
      <c r="N5" s="108"/>
      <c r="O5" s="109"/>
      <c r="P5" s="109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9"/>
      <c r="AL5" s="108"/>
      <c r="AM5" s="108"/>
      <c r="AN5" s="109"/>
      <c r="AO5" s="108"/>
      <c r="AP5" s="108"/>
      <c r="AQ5" s="108"/>
      <c r="AR5" s="108"/>
      <c r="AS5" s="108"/>
      <c r="AT5" s="108"/>
      <c r="AU5" s="108"/>
      <c r="AV5" s="110"/>
      <c r="AW5" s="108"/>
      <c r="AX5" s="108"/>
      <c r="AY5" s="108"/>
      <c r="AZ5" s="108"/>
      <c r="BA5" s="109"/>
      <c r="BB5" s="108"/>
      <c r="BC5" s="108"/>
      <c r="BD5" s="108"/>
      <c r="BE5" s="108"/>
      <c r="BF5" s="108"/>
      <c r="BG5" s="108"/>
      <c r="BH5" s="108"/>
      <c r="BI5" s="109"/>
      <c r="BJ5" s="109"/>
      <c r="BK5" s="108"/>
      <c r="BL5" s="108"/>
      <c r="BM5" s="108"/>
      <c r="BN5" s="108"/>
      <c r="BO5" s="108"/>
      <c r="BP5" s="111"/>
      <c r="BQ5" s="108"/>
      <c r="BR5" s="108"/>
      <c r="BS5" s="109"/>
      <c r="BT5" s="108"/>
      <c r="BU5" s="108"/>
      <c r="BV5" s="109"/>
      <c r="BW5" s="108"/>
      <c r="BX5" s="108"/>
      <c r="BY5" s="108"/>
      <c r="BZ5" s="108"/>
      <c r="CA5" s="110"/>
      <c r="CB5" s="108"/>
      <c r="CC5" s="109"/>
      <c r="CD5" s="112"/>
      <c r="CE5" s="108"/>
      <c r="CF5" s="108"/>
      <c r="CG5" s="109"/>
      <c r="CH5" s="113"/>
      <c r="CI5" s="108"/>
      <c r="CJ5" s="109"/>
      <c r="CK5" s="108"/>
      <c r="CL5" s="108"/>
      <c r="CM5" s="108"/>
      <c r="CN5" s="108"/>
      <c r="CO5" s="108"/>
      <c r="CP5" s="109"/>
      <c r="CQ5" s="108"/>
      <c r="CR5" s="108"/>
      <c r="CS5" s="108"/>
      <c r="CT5" s="108"/>
      <c r="CU5" s="108"/>
      <c r="CV5" s="109"/>
      <c r="CW5" s="109"/>
      <c r="CX5" s="108"/>
      <c r="CY5" s="108"/>
      <c r="CZ5" s="108"/>
      <c r="DA5" s="108"/>
      <c r="DB5" s="109"/>
      <c r="DC5" s="108"/>
      <c r="DD5" s="108"/>
      <c r="DE5" s="108"/>
      <c r="DF5" s="109"/>
      <c r="DG5" s="109"/>
      <c r="DH5" s="108"/>
      <c r="DI5" s="109"/>
      <c r="DJ5" s="109"/>
      <c r="DK5" s="109"/>
      <c r="DL5" s="108"/>
      <c r="DM5" s="111"/>
      <c r="DN5" s="111"/>
      <c r="DO5" s="111"/>
      <c r="DP5" s="111"/>
      <c r="DQ5" s="110"/>
      <c r="DR5" s="110"/>
      <c r="DS5" s="111"/>
      <c r="DT5" s="111"/>
      <c r="DU5" s="110"/>
      <c r="DV5" s="110"/>
      <c r="DW5" s="111"/>
      <c r="DX5" s="111"/>
      <c r="DY5" s="111"/>
      <c r="DZ5" s="111"/>
      <c r="EA5" s="111"/>
      <c r="EB5" s="110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</row>
    <row r="6" spans="1:216" s="95" customFormat="1" ht="15">
      <c r="A6" s="106">
        <v>2</v>
      </c>
      <c r="B6" s="237">
        <v>0.1026</v>
      </c>
      <c r="C6" s="95" t="s">
        <v>751</v>
      </c>
      <c r="D6" s="54"/>
      <c r="E6" s="54"/>
      <c r="F6" s="54"/>
      <c r="G6" s="109"/>
      <c r="H6" s="109"/>
      <c r="I6" s="109"/>
      <c r="J6" s="109"/>
      <c r="K6" s="55"/>
      <c r="L6" s="115"/>
      <c r="M6" s="116"/>
      <c r="N6" s="59"/>
      <c r="O6" s="59"/>
      <c r="P6" s="59"/>
      <c r="Q6" s="59"/>
      <c r="R6" s="55"/>
      <c r="S6" s="55"/>
      <c r="T6" s="55"/>
      <c r="U6" s="109"/>
      <c r="V6" s="117"/>
      <c r="W6" s="118"/>
      <c r="X6" s="56"/>
      <c r="Y6" s="56"/>
      <c r="Z6" s="55"/>
      <c r="AA6" s="115"/>
      <c r="AB6" s="55"/>
      <c r="AC6" s="55"/>
      <c r="AD6" s="55"/>
      <c r="AE6" s="55"/>
      <c r="AF6" s="55"/>
      <c r="AG6" s="109"/>
      <c r="AH6" s="55"/>
      <c r="AI6" s="55"/>
      <c r="AJ6" s="55"/>
      <c r="AK6" s="108"/>
      <c r="AL6" s="55"/>
      <c r="AM6" s="55"/>
      <c r="AN6" s="108"/>
      <c r="AO6" s="115"/>
      <c r="AP6" s="115"/>
      <c r="AQ6" s="115"/>
      <c r="AR6" s="55"/>
      <c r="AS6" s="115"/>
      <c r="AT6" s="55"/>
      <c r="AU6" s="55"/>
      <c r="AV6" s="108"/>
      <c r="AW6" s="55"/>
      <c r="AX6" s="55"/>
      <c r="AY6" s="55"/>
      <c r="AZ6" s="115"/>
      <c r="BA6" s="55"/>
      <c r="BB6" s="109"/>
      <c r="BC6" s="55"/>
      <c r="BD6" s="55"/>
      <c r="BE6" s="109"/>
      <c r="BF6" s="55"/>
      <c r="BG6" s="55"/>
      <c r="BH6" s="115"/>
      <c r="BI6" s="55"/>
      <c r="BJ6" s="113"/>
      <c r="BK6" s="55"/>
      <c r="BL6" s="55"/>
      <c r="BM6" s="55"/>
      <c r="BN6" s="55"/>
      <c r="BO6" s="55"/>
      <c r="BP6" s="55"/>
      <c r="BQ6" s="109"/>
      <c r="BR6" s="55"/>
      <c r="BS6" s="55"/>
      <c r="BT6" s="55"/>
      <c r="BU6" s="55"/>
      <c r="BV6" s="108"/>
      <c r="BW6" s="109"/>
      <c r="BX6" s="119"/>
      <c r="BY6" s="115"/>
      <c r="BZ6" s="55"/>
      <c r="CA6" s="55"/>
      <c r="CB6" s="109"/>
      <c r="CC6" s="55"/>
      <c r="CD6" s="115"/>
      <c r="CE6" s="55"/>
      <c r="CF6" s="109"/>
      <c r="CG6" s="108"/>
      <c r="CH6" s="119"/>
      <c r="CI6" s="109"/>
      <c r="CJ6" s="55"/>
      <c r="CK6" s="59"/>
      <c r="CL6" s="59"/>
      <c r="CM6" s="55"/>
      <c r="CN6" s="55"/>
      <c r="CO6" s="115"/>
      <c r="CP6" s="55"/>
      <c r="CQ6" s="11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109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108"/>
      <c r="DS6" s="55"/>
      <c r="DT6" s="55"/>
      <c r="DU6" s="119"/>
      <c r="DV6" s="55"/>
      <c r="DW6" s="55"/>
      <c r="DX6" s="55"/>
      <c r="DY6" s="120"/>
      <c r="DZ6" s="55"/>
      <c r="EA6" s="55"/>
      <c r="EB6" s="55"/>
    </row>
    <row r="7" spans="1:216" s="95" customFormat="1" ht="15">
      <c r="A7" s="106">
        <v>3</v>
      </c>
      <c r="B7" s="237">
        <v>0.1368</v>
      </c>
      <c r="C7" s="95" t="s">
        <v>751</v>
      </c>
      <c r="D7" s="54"/>
      <c r="E7" s="54"/>
      <c r="F7" s="54"/>
      <c r="G7" s="55"/>
      <c r="H7" s="55"/>
      <c r="I7" s="55"/>
      <c r="J7" s="59"/>
      <c r="K7" s="55"/>
      <c r="L7" s="55"/>
      <c r="M7" s="116"/>
      <c r="N7" s="59"/>
      <c r="O7" s="59"/>
      <c r="P7" s="59"/>
      <c r="Q7" s="59"/>
      <c r="R7" s="55"/>
      <c r="S7" s="55"/>
      <c r="T7" s="55"/>
      <c r="U7" s="55"/>
      <c r="V7" s="55"/>
      <c r="W7" s="56"/>
      <c r="X7" s="56"/>
      <c r="Y7" s="56"/>
      <c r="Z7" s="55"/>
      <c r="AA7" s="55"/>
      <c r="AB7" s="55"/>
      <c r="AC7" s="55"/>
      <c r="AD7" s="55"/>
      <c r="AE7" s="55"/>
      <c r="AF7" s="55"/>
      <c r="AG7" s="109"/>
      <c r="AH7" s="55"/>
      <c r="AI7" s="55"/>
      <c r="AJ7" s="55"/>
      <c r="AK7" s="55"/>
      <c r="AL7" s="55"/>
      <c r="AM7" s="55"/>
      <c r="AN7" s="121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121"/>
      <c r="BA7" s="55"/>
      <c r="BB7" s="121"/>
      <c r="BC7" s="55"/>
      <c r="BD7" s="55"/>
      <c r="BE7" s="121"/>
      <c r="BF7" s="55"/>
      <c r="BG7" s="55"/>
      <c r="BH7" s="121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109"/>
      <c r="CC7" s="55"/>
      <c r="CD7" s="115"/>
      <c r="CE7" s="55"/>
      <c r="CF7" s="121"/>
      <c r="CG7" s="117"/>
      <c r="CH7" s="55"/>
      <c r="CI7" s="55"/>
      <c r="CJ7" s="55"/>
      <c r="CK7" s="59"/>
      <c r="CL7" s="59"/>
      <c r="CM7" s="55"/>
      <c r="CN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122"/>
      <c r="DR7" s="55"/>
      <c r="DS7" s="55"/>
      <c r="DT7" s="55"/>
      <c r="DU7" s="55"/>
      <c r="DV7" s="55"/>
      <c r="DW7" s="55"/>
      <c r="DX7" s="55"/>
      <c r="DY7" s="120"/>
      <c r="DZ7" s="55"/>
      <c r="EA7" s="55"/>
      <c r="EB7" s="55"/>
    </row>
    <row r="8" spans="1:216" s="95" customFormat="1" ht="15">
      <c r="A8" s="106">
        <v>4</v>
      </c>
      <c r="B8" s="156"/>
      <c r="D8" s="123"/>
      <c r="E8" s="123"/>
      <c r="F8" s="106"/>
      <c r="G8" s="123"/>
      <c r="H8" s="123"/>
      <c r="I8" s="106"/>
      <c r="J8" s="124"/>
      <c r="K8" s="123"/>
      <c r="L8" s="106"/>
      <c r="M8" s="125"/>
      <c r="W8" s="121"/>
      <c r="X8" s="121"/>
      <c r="Y8" s="121"/>
      <c r="Z8" s="121"/>
      <c r="AA8" s="121"/>
      <c r="AB8" s="121"/>
      <c r="AC8" s="126"/>
      <c r="AD8" s="126"/>
      <c r="AE8" s="126"/>
      <c r="AF8" s="126"/>
      <c r="AG8" s="121"/>
      <c r="AH8" s="126"/>
      <c r="AI8" s="126"/>
      <c r="AJ8" s="121"/>
      <c r="AK8" s="121"/>
      <c r="AL8" s="126"/>
      <c r="AM8" s="121"/>
      <c r="AN8" s="121"/>
      <c r="AO8" s="121"/>
      <c r="AP8" s="121"/>
      <c r="AQ8" s="121"/>
      <c r="AR8" s="121"/>
      <c r="AS8" s="121"/>
      <c r="AT8" s="121"/>
      <c r="AU8" s="126"/>
      <c r="AV8" s="126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DY8" s="127"/>
    </row>
    <row r="9" spans="1:216" s="95" customFormat="1" ht="15">
      <c r="A9" s="106">
        <v>5</v>
      </c>
      <c r="B9" s="157"/>
      <c r="C9"/>
      <c r="D9"/>
      <c r="E9"/>
      <c r="F9"/>
      <c r="I9" s="106"/>
      <c r="J9" s="124"/>
      <c r="K9" s="123"/>
      <c r="L9" s="106"/>
      <c r="M9" s="128"/>
      <c r="W9" s="121"/>
      <c r="X9" s="121"/>
      <c r="Y9" s="121"/>
      <c r="Z9" s="121"/>
      <c r="AA9" s="121"/>
      <c r="AB9" s="121"/>
      <c r="AC9" s="55"/>
      <c r="AD9" s="55"/>
      <c r="AE9" s="55"/>
      <c r="AF9" s="55"/>
      <c r="AG9" s="121"/>
      <c r="AH9" s="55"/>
      <c r="AI9" s="55"/>
      <c r="AJ9" s="121"/>
      <c r="AK9" s="121"/>
      <c r="AL9" s="55"/>
      <c r="AM9" s="121"/>
      <c r="AN9" s="121"/>
      <c r="AO9" s="121"/>
      <c r="AP9" s="121"/>
      <c r="AQ9" s="121"/>
      <c r="AR9" s="121"/>
      <c r="AS9" s="121"/>
      <c r="AT9" s="121"/>
      <c r="AU9" s="55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DY9" s="127"/>
    </row>
    <row r="10" spans="1:216" s="95" customFormat="1" ht="15">
      <c r="A10" s="106">
        <v>6</v>
      </c>
      <c r="B10" s="156"/>
      <c r="C10"/>
      <c r="D10"/>
      <c r="E10"/>
      <c r="F10"/>
      <c r="G10" s="123"/>
      <c r="H10" s="123"/>
      <c r="I10" s="106"/>
      <c r="J10" s="124"/>
      <c r="K10" s="123"/>
      <c r="L10" s="106"/>
      <c r="M10" s="128"/>
      <c r="W10" s="121"/>
      <c r="X10" s="121"/>
      <c r="Y10" s="121"/>
      <c r="Z10" s="121"/>
      <c r="AA10" s="121"/>
      <c r="AB10" s="121"/>
      <c r="AC10" s="55"/>
      <c r="AD10" s="55"/>
      <c r="AE10" s="55"/>
      <c r="AF10" s="55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55"/>
      <c r="BO10" s="55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55"/>
      <c r="CE10" s="121"/>
      <c r="CF10" s="121"/>
      <c r="DY10" s="127"/>
    </row>
    <row r="11" spans="1:216" s="95" customFormat="1" ht="15">
      <c r="A11" s="106">
        <v>7</v>
      </c>
      <c r="C11"/>
      <c r="D11"/>
      <c r="E11"/>
      <c r="F11"/>
      <c r="G11" s="123"/>
      <c r="H11" s="106"/>
      <c r="I11" s="106"/>
      <c r="J11" s="124"/>
      <c r="K11" s="123"/>
      <c r="L11" s="106"/>
      <c r="M11" s="128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55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55"/>
      <c r="BO11" s="55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55"/>
      <c r="CE11" s="121"/>
      <c r="CF11" s="121"/>
      <c r="DY11" s="127"/>
    </row>
    <row r="12" spans="1:216" s="95" customFormat="1" ht="15">
      <c r="A12" s="106">
        <v>8</v>
      </c>
      <c r="C12"/>
      <c r="D12"/>
      <c r="E12"/>
      <c r="F12"/>
      <c r="G12" s="123"/>
      <c r="H12" s="106"/>
      <c r="I12" s="106"/>
      <c r="J12" s="124"/>
      <c r="K12" s="123"/>
      <c r="L12" s="106"/>
      <c r="M12" s="128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30"/>
      <c r="AP12" s="55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55"/>
      <c r="BG12" s="121"/>
      <c r="BH12" s="121"/>
      <c r="BI12" s="121"/>
      <c r="BJ12" s="121"/>
      <c r="BK12" s="121"/>
      <c r="BL12" s="121"/>
      <c r="BM12" s="121"/>
      <c r="BN12" s="55"/>
      <c r="BO12" s="55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DY12" s="127"/>
    </row>
    <row r="13" spans="1:216" s="95" customFormat="1" ht="15">
      <c r="A13" s="106">
        <v>9</v>
      </c>
      <c r="B13" s="129"/>
      <c r="C13"/>
      <c r="D13"/>
      <c r="E13"/>
      <c r="F13"/>
      <c r="G13" s="123"/>
      <c r="H13" s="106"/>
      <c r="I13" s="106"/>
      <c r="J13" s="124"/>
      <c r="K13" s="123"/>
      <c r="L13" s="106"/>
      <c r="M13" s="128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30"/>
      <c r="AP13" s="55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55"/>
      <c r="BG13" s="121"/>
      <c r="BH13" s="121"/>
      <c r="BI13" s="121"/>
      <c r="BJ13" s="121"/>
      <c r="BK13" s="121"/>
      <c r="BL13" s="121"/>
      <c r="BM13" s="121"/>
      <c r="BN13" s="121"/>
      <c r="BO13" s="121"/>
      <c r="BP13" s="121"/>
      <c r="BQ13" s="121"/>
      <c r="BR13" s="121"/>
      <c r="BS13" s="121"/>
      <c r="BT13" s="121"/>
      <c r="BU13" s="121"/>
      <c r="BV13" s="121"/>
      <c r="BW13" s="121"/>
      <c r="BX13" s="121"/>
      <c r="BY13" s="121"/>
      <c r="BZ13" s="121"/>
      <c r="CA13" s="121"/>
      <c r="CB13" s="121"/>
      <c r="CC13" s="121"/>
      <c r="CD13" s="121"/>
      <c r="CE13" s="121"/>
      <c r="CF13" s="121"/>
      <c r="DY13" s="127"/>
    </row>
    <row r="14" spans="1:216" s="95" customFormat="1" ht="15">
      <c r="A14" s="106">
        <v>10</v>
      </c>
      <c r="C14"/>
      <c r="D14"/>
      <c r="E14"/>
      <c r="F14"/>
      <c r="G14" s="123"/>
      <c r="H14" s="123"/>
      <c r="I14" s="123"/>
      <c r="J14" s="124"/>
      <c r="K14" s="123"/>
      <c r="L14" s="106"/>
      <c r="M14" s="128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30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BL14" s="121"/>
      <c r="BM14" s="121"/>
      <c r="BN14" s="121"/>
      <c r="BO14" s="121"/>
      <c r="BP14" s="121"/>
      <c r="BQ14" s="121"/>
      <c r="BR14" s="121"/>
      <c r="BS14" s="121"/>
      <c r="BT14" s="121"/>
      <c r="BU14" s="121"/>
      <c r="BV14" s="121"/>
      <c r="BW14" s="121"/>
      <c r="BX14" s="121"/>
      <c r="BY14" s="121"/>
      <c r="BZ14" s="121"/>
      <c r="CA14" s="121"/>
      <c r="CB14" s="121"/>
      <c r="CC14" s="121"/>
      <c r="CD14" s="121"/>
      <c r="CE14" s="121"/>
      <c r="CF14" s="121"/>
      <c r="DY14" s="127"/>
    </row>
    <row r="15" spans="1:216" s="95" customFormat="1" ht="15">
      <c r="A15" s="106">
        <v>11</v>
      </c>
      <c r="C15"/>
      <c r="D15"/>
      <c r="E15"/>
      <c r="F15"/>
      <c r="G15" s="123"/>
      <c r="H15" s="123"/>
      <c r="I15" s="123"/>
      <c r="J15" s="124"/>
      <c r="K15" s="123"/>
      <c r="L15" s="106"/>
      <c r="M15" s="128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30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1"/>
      <c r="CF15" s="121"/>
      <c r="DY15" s="127"/>
    </row>
    <row r="16" spans="1:216" s="95" customFormat="1" ht="15">
      <c r="A16" s="106">
        <v>12</v>
      </c>
      <c r="B16" s="123"/>
      <c r="C16"/>
      <c r="D16"/>
      <c r="E16"/>
      <c r="F16"/>
      <c r="G16" s="123"/>
      <c r="H16" s="123"/>
      <c r="I16" s="123"/>
      <c r="J16" s="124"/>
      <c r="K16" s="123"/>
      <c r="L16" s="106"/>
      <c r="M16" s="128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30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DY16" s="127"/>
    </row>
    <row r="17" spans="1:129" s="95" customFormat="1" ht="15">
      <c r="A17" s="106">
        <v>13</v>
      </c>
      <c r="B17" s="123"/>
      <c r="C17"/>
      <c r="D17"/>
      <c r="E17"/>
      <c r="F17"/>
      <c r="G17" s="123"/>
      <c r="H17" s="123"/>
      <c r="I17" s="123"/>
      <c r="J17" s="124"/>
      <c r="K17" s="123"/>
      <c r="L17" s="106"/>
      <c r="M17" s="128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30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1"/>
      <c r="CF17" s="121"/>
      <c r="DY17" s="127"/>
    </row>
    <row r="18" spans="1:129" s="95" customFormat="1" ht="15">
      <c r="A18" s="106">
        <v>14</v>
      </c>
      <c r="B18" s="123"/>
      <c r="D18"/>
      <c r="E18"/>
      <c r="F18"/>
      <c r="G18" s="123"/>
      <c r="H18" s="123"/>
      <c r="I18" s="123"/>
      <c r="J18" s="124"/>
      <c r="K18" s="123"/>
      <c r="L18" s="106"/>
      <c r="M18" s="128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30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DY18" s="127"/>
    </row>
    <row r="19" spans="1:129" s="95" customFormat="1" ht="15">
      <c r="A19" s="106">
        <v>15</v>
      </c>
      <c r="B19" s="123"/>
      <c r="D19"/>
      <c r="E19"/>
      <c r="F19"/>
      <c r="G19" s="123"/>
      <c r="H19" s="123"/>
      <c r="I19" s="123"/>
      <c r="J19" s="124"/>
      <c r="K19" s="123"/>
      <c r="L19" s="106"/>
      <c r="M19" s="128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30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DY19" s="127"/>
    </row>
    <row r="20" spans="1:129" s="95" customFormat="1" ht="15">
      <c r="A20" s="106">
        <v>16</v>
      </c>
      <c r="B20" s="123"/>
      <c r="D20"/>
      <c r="E20"/>
      <c r="F20"/>
      <c r="G20" s="123"/>
      <c r="H20" s="123"/>
      <c r="I20" s="123"/>
      <c r="J20" s="124"/>
      <c r="K20" s="123"/>
      <c r="L20" s="106"/>
      <c r="M20" s="128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30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DY20" s="127"/>
    </row>
    <row r="21" spans="1:129" s="95" customFormat="1" ht="15">
      <c r="A21" s="106">
        <v>17</v>
      </c>
      <c r="B21" s="123"/>
      <c r="F21" s="123"/>
      <c r="G21" s="123"/>
      <c r="H21" s="123"/>
      <c r="I21" s="123"/>
      <c r="J21" s="124"/>
      <c r="K21" s="123"/>
      <c r="L21" s="106"/>
      <c r="M21" s="128"/>
      <c r="N21" s="59"/>
      <c r="O21" s="59"/>
      <c r="P21" s="59"/>
      <c r="Q21" s="59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DY21" s="127"/>
    </row>
    <row r="22" spans="1:129" s="95" customFormat="1" ht="15">
      <c r="A22" s="106">
        <v>18</v>
      </c>
      <c r="B22" s="123"/>
      <c r="C22" s="123"/>
      <c r="D22" s="123"/>
      <c r="E22" s="123"/>
      <c r="F22" s="123"/>
      <c r="G22" s="123"/>
      <c r="H22" s="123"/>
      <c r="I22" s="123"/>
      <c r="J22" s="124"/>
      <c r="K22" s="123"/>
      <c r="L22" s="106"/>
      <c r="M22" s="128"/>
      <c r="N22" s="59"/>
      <c r="O22" s="59"/>
      <c r="P22" s="59"/>
      <c r="Q22" s="59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DY22" s="127"/>
    </row>
    <row r="23" spans="1:129" s="95" customFormat="1" ht="15">
      <c r="A23" s="106">
        <v>19</v>
      </c>
      <c r="B23" s="123"/>
      <c r="C23" s="123"/>
      <c r="D23" s="123"/>
      <c r="E23" s="123"/>
      <c r="F23" s="123"/>
      <c r="G23" s="123"/>
      <c r="H23" s="123"/>
      <c r="I23" s="123"/>
      <c r="J23" s="124"/>
      <c r="K23" s="123"/>
      <c r="L23" s="106"/>
      <c r="M23" s="128"/>
      <c r="N23" s="59"/>
      <c r="O23" s="59"/>
      <c r="P23" s="59"/>
      <c r="Q23" s="59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DY23" s="127"/>
    </row>
    <row r="24" spans="1:129" s="95" customFormat="1" ht="15">
      <c r="A24" s="106">
        <v>20</v>
      </c>
      <c r="B24" s="123"/>
      <c r="C24" s="123"/>
      <c r="D24" s="123"/>
      <c r="E24" s="123"/>
      <c r="F24" s="123"/>
      <c r="G24" s="123"/>
      <c r="H24" s="123"/>
      <c r="I24" s="123"/>
      <c r="J24" s="124"/>
      <c r="K24" s="123"/>
      <c r="L24" s="106"/>
      <c r="M24" s="128"/>
      <c r="N24" s="59"/>
      <c r="O24" s="59"/>
      <c r="P24" s="59"/>
      <c r="Q24" s="59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DY24" s="127"/>
    </row>
    <row r="25" spans="1:129" s="95" customFormat="1" ht="15">
      <c r="A25" s="106">
        <v>21</v>
      </c>
      <c r="B25" s="123"/>
      <c r="C25" s="123"/>
      <c r="D25" s="123"/>
      <c r="E25" s="123"/>
      <c r="F25" s="123"/>
      <c r="G25" s="123"/>
      <c r="H25" s="123"/>
      <c r="I25" s="123"/>
      <c r="J25" s="131"/>
      <c r="K25" s="123"/>
      <c r="L25" s="106"/>
      <c r="M25" s="128"/>
      <c r="N25" s="59"/>
      <c r="O25" s="59"/>
      <c r="P25" s="59"/>
      <c r="Q25" s="59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DY25" s="127"/>
    </row>
    <row r="26" spans="1:129" s="95" customFormat="1" ht="15">
      <c r="A26" s="106">
        <v>22</v>
      </c>
      <c r="B26" s="123"/>
      <c r="C26" s="123"/>
      <c r="D26" s="123"/>
      <c r="E26" s="123"/>
      <c r="F26" s="123"/>
      <c r="G26" s="123"/>
      <c r="H26" s="123"/>
      <c r="I26" s="123"/>
      <c r="J26" s="124"/>
      <c r="K26" s="123"/>
      <c r="L26" s="106"/>
      <c r="M26" s="128"/>
      <c r="N26" s="59"/>
      <c r="O26" s="59"/>
      <c r="P26" s="59"/>
      <c r="Q26" s="59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DY26" s="127"/>
    </row>
    <row r="27" spans="1:129" s="95" customFormat="1" ht="15">
      <c r="A27" s="106">
        <v>23</v>
      </c>
      <c r="B27" s="123"/>
      <c r="C27" s="123"/>
      <c r="D27" s="123"/>
      <c r="E27" s="123"/>
      <c r="F27" s="123"/>
      <c r="G27" s="123"/>
      <c r="H27" s="123"/>
      <c r="I27" s="123"/>
      <c r="J27" s="124"/>
      <c r="K27" s="123"/>
      <c r="L27" s="106"/>
      <c r="M27" s="128"/>
      <c r="N27" s="59"/>
      <c r="O27" s="59"/>
      <c r="P27" s="59"/>
      <c r="Q27" s="59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DY27" s="127"/>
    </row>
    <row r="28" spans="1:129" s="95" customFormat="1" ht="15">
      <c r="A28" s="106">
        <v>24</v>
      </c>
      <c r="B28" s="123"/>
      <c r="C28" s="123"/>
      <c r="D28" s="123"/>
      <c r="E28" s="123"/>
      <c r="F28" s="123"/>
      <c r="G28" s="123"/>
      <c r="H28" s="123"/>
      <c r="I28" s="123"/>
      <c r="J28" s="124"/>
      <c r="K28" s="123"/>
      <c r="L28" s="106"/>
      <c r="M28" s="128"/>
      <c r="N28" s="59"/>
      <c r="O28" s="59"/>
      <c r="P28" s="59"/>
      <c r="Q28" s="59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DY28" s="127"/>
    </row>
    <row r="29" spans="1:129" s="95" customFormat="1" ht="15">
      <c r="A29" s="106">
        <v>25</v>
      </c>
      <c r="B29" s="123"/>
      <c r="C29" s="123"/>
      <c r="D29" s="123"/>
      <c r="E29" s="123"/>
      <c r="F29" s="123"/>
      <c r="G29" s="123"/>
      <c r="H29" s="123"/>
      <c r="I29" s="123"/>
      <c r="J29" s="124"/>
      <c r="K29" s="123"/>
      <c r="L29" s="106"/>
      <c r="M29" s="128"/>
      <c r="N29" s="59"/>
      <c r="O29" s="59"/>
      <c r="P29" s="59"/>
      <c r="Q29" s="59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DY29" s="127"/>
    </row>
    <row r="30" spans="1:129" s="95" customFormat="1" ht="15">
      <c r="A30" s="106">
        <v>26</v>
      </c>
      <c r="B30" s="123"/>
      <c r="C30" s="123"/>
      <c r="D30" s="123"/>
      <c r="E30" s="123"/>
      <c r="F30" s="123"/>
      <c r="G30" s="123"/>
      <c r="H30" s="123"/>
      <c r="I30" s="123"/>
      <c r="J30" s="124"/>
      <c r="K30" s="123"/>
      <c r="L30" s="106"/>
      <c r="M30" s="128"/>
      <c r="N30" s="59"/>
      <c r="O30" s="59"/>
      <c r="P30" s="59"/>
      <c r="Q30" s="59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DY30" s="127"/>
    </row>
    <row r="31" spans="1:129" s="95" customFormat="1" ht="15">
      <c r="A31" s="106">
        <v>27</v>
      </c>
      <c r="B31" s="123"/>
      <c r="C31" s="123"/>
      <c r="D31" s="123"/>
      <c r="E31" s="123"/>
      <c r="F31" s="123"/>
      <c r="G31" s="123"/>
      <c r="H31" s="123"/>
      <c r="I31" s="123"/>
      <c r="J31" s="124"/>
      <c r="K31" s="123"/>
      <c r="L31" s="106"/>
      <c r="M31" s="128"/>
      <c r="N31" s="59"/>
      <c r="O31" s="59"/>
      <c r="P31" s="59"/>
      <c r="Q31" s="59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DY31" s="127"/>
    </row>
    <row r="32" spans="1:129" s="95" customFormat="1" ht="15">
      <c r="A32" s="106">
        <v>28</v>
      </c>
      <c r="B32" s="123"/>
      <c r="C32" s="123"/>
      <c r="D32" s="123"/>
      <c r="E32" s="123"/>
      <c r="F32" s="123"/>
      <c r="G32" s="123"/>
      <c r="H32" s="123"/>
      <c r="I32" s="123"/>
      <c r="J32" s="124"/>
      <c r="K32" s="123"/>
      <c r="L32" s="106"/>
      <c r="M32" s="128"/>
      <c r="N32" s="59"/>
      <c r="O32" s="59"/>
      <c r="P32" s="59"/>
      <c r="Q32" s="59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DY32" s="127"/>
    </row>
    <row r="33" spans="1:139" s="95" customFormat="1" ht="15">
      <c r="A33" s="106">
        <v>29</v>
      </c>
      <c r="B33" s="123"/>
      <c r="C33" s="123"/>
      <c r="D33" s="123"/>
      <c r="E33" s="123"/>
      <c r="F33" s="123"/>
      <c r="G33" s="123"/>
      <c r="H33" s="123"/>
      <c r="I33" s="123"/>
      <c r="J33" s="124"/>
      <c r="K33" s="123"/>
      <c r="L33" s="123"/>
      <c r="M33" s="128"/>
      <c r="N33" s="59"/>
      <c r="O33" s="59"/>
      <c r="P33" s="59"/>
      <c r="Q33" s="59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DY33" s="127"/>
    </row>
    <row r="34" spans="1:139" s="95" customFormat="1" ht="15">
      <c r="A34" s="106">
        <v>30</v>
      </c>
      <c r="B34" s="123"/>
      <c r="C34" s="123"/>
      <c r="D34" s="123"/>
      <c r="E34" s="123"/>
      <c r="F34" s="123"/>
      <c r="G34" s="123"/>
      <c r="H34" s="123"/>
      <c r="I34" s="123"/>
      <c r="J34" s="124"/>
      <c r="K34" s="123"/>
      <c r="L34" s="123"/>
      <c r="M34" s="128"/>
      <c r="N34" s="59"/>
      <c r="O34" s="59"/>
      <c r="P34" s="59"/>
      <c r="Q34" s="59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DY34" s="127"/>
    </row>
    <row r="35" spans="1:139" s="95" customFormat="1">
      <c r="A35" s="106">
        <v>31</v>
      </c>
      <c r="B35" s="123"/>
      <c r="C35" s="123"/>
      <c r="D35" s="123"/>
      <c r="E35" s="123"/>
      <c r="F35" s="123"/>
      <c r="H35" s="123"/>
      <c r="I35" s="123"/>
      <c r="J35" s="123"/>
      <c r="K35" s="123"/>
      <c r="L35" s="123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</row>
    <row r="36" spans="1:139" s="95" customFormat="1">
      <c r="A36" s="106">
        <v>32</v>
      </c>
      <c r="B36" s="123"/>
      <c r="C36" s="123"/>
      <c r="D36" s="123"/>
      <c r="E36" s="123"/>
      <c r="F36" s="123"/>
      <c r="H36" s="123"/>
      <c r="I36" s="123"/>
      <c r="J36" s="123"/>
      <c r="K36" s="123"/>
      <c r="L36" s="123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</row>
    <row r="37" spans="1:139" s="95" customFormat="1">
      <c r="A37" s="106">
        <v>33</v>
      </c>
      <c r="B37" s="123"/>
      <c r="C37" s="123"/>
      <c r="D37" s="123"/>
      <c r="E37" s="123"/>
      <c r="F37" s="123"/>
      <c r="H37" s="123"/>
      <c r="I37" s="123"/>
      <c r="J37" s="123"/>
      <c r="K37" s="123"/>
      <c r="L37" s="123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</row>
    <row r="38" spans="1:139" s="95" customFormat="1">
      <c r="A38" s="106">
        <v>34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</row>
    <row r="39" spans="1:139" s="95" customFormat="1">
      <c r="A39" s="106">
        <v>35</v>
      </c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</row>
    <row r="40" spans="1:139" s="95" customFormat="1" ht="15">
      <c r="B40" s="54"/>
      <c r="C40" s="54"/>
      <c r="D40" s="54"/>
      <c r="E40" s="54"/>
      <c r="F40" s="54"/>
      <c r="G40" s="54"/>
      <c r="H40" s="54"/>
      <c r="I40" s="54"/>
      <c r="J40" s="124"/>
      <c r="K40" s="54"/>
      <c r="L40" s="54"/>
      <c r="M40" s="128"/>
      <c r="N40" s="59"/>
      <c r="O40" s="59"/>
      <c r="P40" s="59"/>
      <c r="Q40" s="59"/>
      <c r="R40" s="55"/>
      <c r="S40" s="55"/>
      <c r="T40" s="55"/>
      <c r="U40" s="55"/>
      <c r="V40" s="55"/>
      <c r="W40" s="56"/>
      <c r="X40" s="56"/>
      <c r="Y40" s="56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9"/>
      <c r="CL40" s="59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  <c r="DL40" s="55"/>
      <c r="DM40" s="55"/>
      <c r="DN40" s="55"/>
      <c r="DO40" s="55"/>
      <c r="DP40" s="55"/>
      <c r="DQ40" s="55"/>
      <c r="DR40" s="55"/>
      <c r="DS40" s="55"/>
      <c r="DT40" s="55"/>
      <c r="DU40" s="55"/>
      <c r="DV40" s="55"/>
      <c r="DW40" s="55"/>
      <c r="DX40" s="55"/>
      <c r="DY40" s="127"/>
      <c r="DZ40" s="55"/>
      <c r="EA40" s="55"/>
      <c r="EB40" s="55"/>
    </row>
    <row r="41" spans="1:139" s="95" customFormat="1">
      <c r="A41" s="132" t="s">
        <v>30</v>
      </c>
      <c r="B41" s="95">
        <f>COUNT(B5:B39)</f>
        <v>3</v>
      </c>
    </row>
    <row r="42" spans="1:139" s="95" customFormat="1">
      <c r="A42" s="132"/>
    </row>
    <row r="43" spans="1:139" s="95" customFormat="1">
      <c r="A43" s="132"/>
      <c r="C43" s="133"/>
      <c r="D43" s="134"/>
    </row>
    <row r="44" spans="1:139" s="127" customFormat="1">
      <c r="EF44" s="95"/>
      <c r="EG44" s="95"/>
      <c r="EH44" s="95"/>
      <c r="EI44" s="95"/>
    </row>
    <row r="45" spans="1:139" s="95" customFormat="1">
      <c r="A45" s="132" t="s">
        <v>167</v>
      </c>
      <c r="C45" s="135">
        <f>COUNTA(B2:Q2)</f>
        <v>1</v>
      </c>
      <c r="D45" s="135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</row>
    <row r="46" spans="1:139" s="95" customFormat="1" ht="12.75" customHeight="1"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</row>
    <row r="47" spans="1:139" s="95" customFormat="1">
      <c r="I47" s="123"/>
      <c r="J47" s="123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</row>
    <row r="48" spans="1:139" s="95" customFormat="1">
      <c r="A48" s="132" t="s">
        <v>33</v>
      </c>
      <c r="C48" s="95">
        <f>SUM(B41:B41)</f>
        <v>3</v>
      </c>
      <c r="Q48" s="37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</row>
    <row r="49" spans="1:132" s="95" customFormat="1">
      <c r="Q49" s="372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</row>
    <row r="50" spans="1:132" s="95" customFormat="1"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</row>
    <row r="51" spans="1:132" s="95" customFormat="1"/>
    <row r="52" spans="1:132" s="95" customFormat="1">
      <c r="I52" s="123"/>
      <c r="J52" s="123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</row>
    <row r="53" spans="1:132" s="95" customFormat="1">
      <c r="C53" s="136">
        <f>C48-1</f>
        <v>2</v>
      </c>
      <c r="D53" s="136"/>
      <c r="I53" s="123"/>
      <c r="J53" s="123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</row>
    <row r="54" spans="1:132" s="95" customFormat="1">
      <c r="I54" s="123"/>
      <c r="J54" s="123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</row>
    <row r="55" spans="1:132" s="95" customFormat="1" ht="15">
      <c r="E55"/>
      <c r="F55"/>
      <c r="G55"/>
      <c r="H55"/>
      <c r="I55" s="123"/>
      <c r="J55" s="123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</row>
    <row r="56" spans="1:132" s="95" customFormat="1" ht="15">
      <c r="E56"/>
      <c r="F56"/>
      <c r="G56"/>
      <c r="H56"/>
      <c r="I56" s="123"/>
      <c r="J56" s="123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</row>
    <row r="57" spans="1:132" s="95" customFormat="1" ht="15">
      <c r="E57"/>
      <c r="F57"/>
      <c r="G57"/>
      <c r="H57"/>
      <c r="I57" s="123"/>
      <c r="J57" s="123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</row>
    <row r="58" spans="1:132" s="95" customFormat="1" ht="15">
      <c r="A58" s="132" t="s">
        <v>38</v>
      </c>
      <c r="E58"/>
      <c r="F58"/>
      <c r="G58"/>
      <c r="H58"/>
      <c r="I58" s="123"/>
      <c r="J58" s="123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</row>
    <row r="59" spans="1:132" s="95" customFormat="1" ht="15">
      <c r="E59"/>
      <c r="F59"/>
      <c r="G59"/>
      <c r="H59"/>
      <c r="I59" s="123"/>
      <c r="J59" s="123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</row>
    <row r="60" spans="1:132" s="95" customFormat="1" ht="15">
      <c r="A60" s="95" t="s">
        <v>39</v>
      </c>
      <c r="B60" s="127">
        <f>AVERAGE(B5:B39)</f>
        <v>9.1200000000000003E-2</v>
      </c>
      <c r="C60" s="127"/>
      <c r="D60" s="127"/>
      <c r="E60"/>
      <c r="F60"/>
      <c r="G60"/>
      <c r="H60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  <c r="DB60" s="127"/>
      <c r="DC60" s="127"/>
      <c r="DD60" s="127"/>
      <c r="DE60" s="127"/>
      <c r="DF60" s="127"/>
      <c r="DG60" s="127"/>
      <c r="DH60" s="127"/>
      <c r="DI60" s="127"/>
      <c r="DJ60" s="127"/>
      <c r="DK60" s="127"/>
      <c r="DL60" s="127"/>
      <c r="DM60" s="127"/>
      <c r="DN60" s="127"/>
      <c r="DO60" s="127"/>
      <c r="DP60" s="127"/>
      <c r="DQ60" s="127"/>
      <c r="DR60" s="127"/>
      <c r="DS60" s="127"/>
      <c r="DT60" s="127"/>
      <c r="DU60" s="127"/>
      <c r="DV60" s="127"/>
      <c r="DW60" s="127"/>
      <c r="DX60" s="127"/>
      <c r="DY60" s="127"/>
      <c r="DZ60" s="127"/>
      <c r="EA60" s="127"/>
      <c r="EB60" s="127"/>
    </row>
    <row r="61" spans="1:132" s="95" customFormat="1" ht="15">
      <c r="C61" s="123"/>
      <c r="E61"/>
      <c r="F61"/>
      <c r="G61"/>
      <c r="H61"/>
      <c r="I61" s="123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</row>
    <row r="62" spans="1:132" s="95" customFormat="1" ht="15">
      <c r="E62"/>
      <c r="F62"/>
      <c r="G62"/>
      <c r="H62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</row>
    <row r="63" spans="1:132" s="95" customFormat="1" ht="15">
      <c r="E63"/>
      <c r="F63"/>
      <c r="G63"/>
      <c r="H63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</row>
    <row r="64" spans="1:132" s="95" customFormat="1" ht="15">
      <c r="B64" s="137"/>
      <c r="C64" s="137"/>
      <c r="D64" s="137"/>
      <c r="E64"/>
      <c r="F64"/>
      <c r="G64"/>
      <c r="H64"/>
      <c r="I64" s="137"/>
      <c r="J64" s="137"/>
      <c r="K64" s="137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</row>
    <row r="65" spans="1:84" s="95" customFormat="1" ht="15">
      <c r="E65"/>
      <c r="F65"/>
      <c r="G65"/>
      <c r="H65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</row>
    <row r="66" spans="1:84" s="95" customFormat="1" ht="15">
      <c r="E66"/>
      <c r="F66"/>
      <c r="G66"/>
      <c r="H66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</row>
    <row r="67" spans="1:84" s="95" customFormat="1" ht="15">
      <c r="C67" s="127">
        <f>AVERAGE(B5:B39)</f>
        <v>9.1200000000000003E-2</v>
      </c>
      <c r="D67" s="127"/>
      <c r="E67"/>
      <c r="F67"/>
      <c r="G67"/>
      <c r="H67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</row>
    <row r="68" spans="1:84" s="95" customFormat="1">
      <c r="A68" s="132" t="s">
        <v>750</v>
      </c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</row>
    <row r="69" spans="1:84" s="95" customFormat="1"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</row>
    <row r="70" spans="1:84" s="95" customFormat="1"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</row>
    <row r="71" spans="1:84" s="95" customFormat="1"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</row>
    <row r="72" spans="1:84" s="95" customFormat="1">
      <c r="A72" s="132" t="s">
        <v>45</v>
      </c>
      <c r="B72" s="137"/>
      <c r="C72" s="129">
        <f>VAR(B5:B39)</f>
        <v>2.7291599999999996E-3</v>
      </c>
      <c r="D72" s="129"/>
      <c r="E72" s="137"/>
      <c r="F72" s="137"/>
      <c r="G72" s="137"/>
      <c r="H72" s="137"/>
      <c r="I72" s="137"/>
      <c r="J72" s="137"/>
      <c r="K72" s="137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</row>
    <row r="73" spans="1:84" s="95" customFormat="1"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</row>
    <row r="74" spans="1:84" s="95" customFormat="1"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</row>
    <row r="75" spans="1:84" s="95" customFormat="1"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</row>
    <row r="76" spans="1:84" s="95" customFormat="1"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</row>
    <row r="77" spans="1:84" s="95" customFormat="1"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</row>
    <row r="78" spans="1:84" s="95" customFormat="1">
      <c r="A78" s="95" t="s">
        <v>53</v>
      </c>
      <c r="C78" s="95">
        <v>3</v>
      </c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</row>
    <row r="79" spans="1:84" s="95" customFormat="1"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</row>
    <row r="80" spans="1:84" s="95" customFormat="1"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</row>
    <row r="81" spans="1:84" s="95" customFormat="1">
      <c r="A81" s="95" t="s">
        <v>54</v>
      </c>
      <c r="C81" s="138">
        <f>1/C48+1/C78</f>
        <v>0.66666666666666663</v>
      </c>
      <c r="D81" s="138"/>
      <c r="E81" s="138"/>
      <c r="F81" s="138"/>
      <c r="G81" s="138"/>
      <c r="H81" s="138"/>
      <c r="I81" s="138"/>
      <c r="J81" s="138"/>
      <c r="K81" s="138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</row>
    <row r="82" spans="1:84" s="95" customFormat="1">
      <c r="C82" s="138"/>
      <c r="D82" s="138"/>
      <c r="E82" s="138"/>
      <c r="F82" s="138"/>
      <c r="G82" s="138"/>
      <c r="H82" s="138"/>
      <c r="I82" s="138"/>
      <c r="J82" s="138"/>
      <c r="K82" s="138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</row>
    <row r="83" spans="1:84" s="95" customFormat="1">
      <c r="C83" s="138"/>
      <c r="D83" s="138"/>
      <c r="E83" s="138"/>
      <c r="F83" s="138"/>
      <c r="G83" s="138"/>
      <c r="H83" s="138"/>
      <c r="I83" s="138"/>
      <c r="J83" s="138"/>
      <c r="K83" s="138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</row>
    <row r="84" spans="1:84" s="95" customFormat="1">
      <c r="C84" s="138"/>
      <c r="D84" s="138"/>
      <c r="E84" s="138"/>
      <c r="F84" s="138"/>
      <c r="G84" s="138"/>
      <c r="H84" s="138"/>
      <c r="I84" s="138"/>
      <c r="J84" s="138"/>
      <c r="K84" s="138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</row>
    <row r="85" spans="1:84" s="95" customFormat="1">
      <c r="A85" s="95" t="s">
        <v>55</v>
      </c>
      <c r="C85" s="129">
        <f>C72*C81</f>
        <v>1.8194399999999996E-3</v>
      </c>
      <c r="D85" s="129"/>
      <c r="E85" s="138"/>
      <c r="F85" s="138"/>
      <c r="G85" s="138"/>
      <c r="H85" s="138"/>
      <c r="I85" s="138"/>
      <c r="J85" s="138"/>
      <c r="K85" s="138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</row>
    <row r="86" spans="1:84" s="95" customFormat="1"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</row>
    <row r="87" spans="1:84" s="95" customFormat="1"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</row>
    <row r="88" spans="1:84" s="95" customFormat="1"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</row>
    <row r="89" spans="1:84" s="95" customFormat="1"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</row>
    <row r="90" spans="1:84" s="95" customFormat="1"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</row>
    <row r="91" spans="1:84" s="95" customFormat="1">
      <c r="A91" s="132" t="s">
        <v>56</v>
      </c>
      <c r="C91" s="95">
        <f>SQRT(C85)</f>
        <v>4.2654894209222929E-2</v>
      </c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</row>
    <row r="92" spans="1:84" s="95" customFormat="1"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</row>
    <row r="93" spans="1:84" s="95" customFormat="1"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</row>
    <row r="94" spans="1:84" s="95" customFormat="1">
      <c r="A94" s="132" t="s">
        <v>57</v>
      </c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</row>
    <row r="95" spans="1:84" s="95" customFormat="1"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</row>
    <row r="96" spans="1:84" s="95" customFormat="1"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</row>
    <row r="97" spans="1:84" s="95" customFormat="1" ht="51">
      <c r="A97" s="95" t="s">
        <v>58</v>
      </c>
      <c r="B97" s="139" t="s">
        <v>59</v>
      </c>
      <c r="C97" s="141">
        <f>TINV(2*0.01,C53)</f>
        <v>6.9645567339634358</v>
      </c>
      <c r="D97" s="141"/>
      <c r="K97" s="135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</row>
    <row r="98" spans="1:84" s="95" customFormat="1"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</row>
    <row r="99" spans="1:84" s="95" customFormat="1"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</row>
    <row r="100" spans="1:84" s="95" customFormat="1">
      <c r="A100" s="95" t="s">
        <v>61</v>
      </c>
      <c r="C100" s="95">
        <f>C67+C97*C91</f>
        <v>0.38827243070134154</v>
      </c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</row>
    <row r="101" spans="1:84" s="95" customFormat="1"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</row>
    <row r="102" spans="1:84" s="95" customFormat="1"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</row>
    <row r="103" spans="1:84" s="95" customFormat="1"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</row>
    <row r="104" spans="1:84" s="95" customFormat="1">
      <c r="B104" s="142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</row>
    <row r="105" spans="1:84" s="95" customFormat="1"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</row>
    <row r="106" spans="1:84" s="95" customFormat="1"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</row>
    <row r="107" spans="1:84" s="95" customFormat="1">
      <c r="B107" s="143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</row>
    <row r="108" spans="1:84" s="95" customFormat="1"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</row>
    <row r="109" spans="1:84" s="95" customFormat="1"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</row>
    <row r="110" spans="1:84">
      <c r="A110" s="95"/>
      <c r="B110" s="95"/>
      <c r="C110" s="95"/>
      <c r="D110" s="95"/>
      <c r="E110" s="95"/>
      <c r="F110" s="95"/>
      <c r="G110" s="95"/>
      <c r="H110" s="95"/>
      <c r="I110" s="95"/>
      <c r="J110" s="95"/>
    </row>
    <row r="111" spans="1:84">
      <c r="A111" s="95"/>
      <c r="B111" s="143"/>
      <c r="C111" s="95"/>
      <c r="D111" s="95"/>
      <c r="E111" s="95"/>
      <c r="F111" s="95"/>
      <c r="G111" s="95"/>
      <c r="H111" s="95"/>
      <c r="I111" s="95"/>
      <c r="J111" s="95"/>
    </row>
    <row r="112" spans="1:84">
      <c r="A112" s="95"/>
      <c r="B112" s="95"/>
      <c r="C112" s="95"/>
      <c r="D112" s="95"/>
      <c r="E112" s="95"/>
      <c r="F112" s="95"/>
      <c r="G112" s="95"/>
      <c r="H112" s="95"/>
      <c r="I112" s="95"/>
      <c r="J112" s="95"/>
    </row>
    <row r="113" spans="1:10">
      <c r="A113" s="95"/>
      <c r="B113" s="95"/>
      <c r="C113" s="95"/>
      <c r="D113" s="95"/>
      <c r="E113" s="95"/>
      <c r="F113" s="95"/>
      <c r="G113" s="95"/>
      <c r="H113" s="95"/>
      <c r="I113" s="95"/>
      <c r="J113" s="95"/>
    </row>
    <row r="114" spans="1:10">
      <c r="A114" s="95"/>
      <c r="B114" s="95"/>
      <c r="C114" s="95"/>
      <c r="D114" s="95"/>
      <c r="E114" s="95"/>
      <c r="F114" s="95"/>
      <c r="G114" s="95"/>
      <c r="H114" s="95"/>
      <c r="I114" s="95"/>
      <c r="J114" s="95"/>
    </row>
    <row r="115" spans="1:10">
      <c r="A115" s="95"/>
      <c r="B115" s="95"/>
      <c r="C115" s="95"/>
      <c r="D115" s="95"/>
      <c r="E115" s="95"/>
      <c r="F115" s="95"/>
      <c r="G115" s="95"/>
      <c r="H115" s="95"/>
      <c r="I115" s="95"/>
      <c r="J115" s="95"/>
    </row>
    <row r="116" spans="1:10">
      <c r="A116" s="95"/>
      <c r="B116" s="95"/>
      <c r="C116" s="95"/>
      <c r="D116" s="95"/>
      <c r="E116" s="95"/>
      <c r="F116" s="95"/>
      <c r="G116" s="95"/>
      <c r="H116" s="95"/>
      <c r="I116" s="95"/>
      <c r="J116" s="95"/>
    </row>
    <row r="117" spans="1:10">
      <c r="A117" s="95"/>
      <c r="B117" s="95"/>
      <c r="C117" s="95"/>
      <c r="D117" s="95"/>
      <c r="E117" s="95"/>
      <c r="F117" s="95"/>
      <c r="G117" s="95"/>
      <c r="H117" s="95"/>
      <c r="I117" s="95"/>
      <c r="J117" s="95"/>
    </row>
    <row r="118" spans="1:10">
      <c r="A118" s="95"/>
      <c r="B118" s="95"/>
      <c r="C118" s="95"/>
      <c r="D118" s="95"/>
      <c r="E118" s="95"/>
      <c r="F118" s="95"/>
      <c r="G118" s="95"/>
      <c r="H118" s="95"/>
      <c r="I118" s="95"/>
      <c r="J118" s="95"/>
    </row>
    <row r="119" spans="1:10">
      <c r="A119" s="95"/>
      <c r="B119" s="95"/>
      <c r="C119" s="95"/>
      <c r="D119" s="132"/>
      <c r="E119" s="95"/>
      <c r="F119" s="95"/>
      <c r="G119" s="95"/>
      <c r="H119" s="95"/>
      <c r="I119" s="95"/>
      <c r="J119" s="95"/>
    </row>
    <row r="120" spans="1:10">
      <c r="A120" s="95"/>
      <c r="B120" s="95"/>
      <c r="C120" s="95"/>
      <c r="D120" s="95"/>
      <c r="E120" s="95"/>
      <c r="F120" s="95"/>
      <c r="G120" s="95"/>
      <c r="H120" s="95"/>
      <c r="I120" s="95"/>
      <c r="J120" s="95"/>
    </row>
    <row r="121" spans="1:10">
      <c r="A121" s="95"/>
      <c r="B121" s="95"/>
      <c r="C121" s="95"/>
      <c r="D121" s="95"/>
      <c r="E121" s="95"/>
      <c r="F121" s="95"/>
      <c r="G121" s="95"/>
      <c r="H121" s="95"/>
      <c r="I121" s="95"/>
      <c r="J121" s="95"/>
    </row>
    <row r="122" spans="1:10">
      <c r="A122" s="95"/>
      <c r="B122" s="95"/>
      <c r="C122" s="95"/>
      <c r="D122" s="95"/>
      <c r="E122" s="95"/>
      <c r="F122" s="95"/>
      <c r="G122" s="95"/>
      <c r="H122" s="95"/>
      <c r="I122" s="95"/>
      <c r="J122" s="95"/>
    </row>
    <row r="123" spans="1:10">
      <c r="A123" s="95"/>
      <c r="B123" s="95"/>
      <c r="C123" s="95"/>
      <c r="D123" s="95"/>
      <c r="E123" s="95"/>
      <c r="F123" s="95"/>
      <c r="G123" s="95"/>
      <c r="H123" s="95"/>
      <c r="I123" s="95"/>
      <c r="J123" s="95"/>
    </row>
    <row r="124" spans="1:10">
      <c r="A124" s="95"/>
      <c r="B124" s="95"/>
      <c r="C124" s="95"/>
      <c r="D124" s="95"/>
      <c r="E124" s="95"/>
      <c r="F124" s="95"/>
      <c r="G124" s="95"/>
      <c r="H124" s="95"/>
      <c r="I124" s="95"/>
      <c r="J124" s="95"/>
    </row>
    <row r="125" spans="1:10">
      <c r="A125" s="95"/>
      <c r="B125" s="95"/>
      <c r="C125" s="95"/>
      <c r="D125" s="95"/>
      <c r="E125" s="95"/>
      <c r="F125" s="95"/>
      <c r="G125" s="95"/>
      <c r="H125" s="95"/>
      <c r="I125" s="95"/>
      <c r="J125" s="95"/>
    </row>
    <row r="126" spans="1:10">
      <c r="A126" s="95"/>
      <c r="B126" s="95"/>
      <c r="C126" s="95"/>
      <c r="D126" s="95"/>
      <c r="E126" s="95"/>
      <c r="F126" s="95"/>
      <c r="G126" s="95"/>
      <c r="H126" s="95"/>
      <c r="I126" s="95"/>
      <c r="J126" s="95"/>
    </row>
    <row r="127" spans="1:10">
      <c r="A127" s="95"/>
      <c r="B127" s="95"/>
      <c r="C127" s="95"/>
      <c r="D127" s="95"/>
      <c r="E127" s="95"/>
      <c r="F127" s="95"/>
      <c r="G127" s="95"/>
      <c r="H127" s="95"/>
      <c r="I127" s="95"/>
      <c r="J127" s="95"/>
    </row>
    <row r="128" spans="1:10">
      <c r="A128" s="95"/>
      <c r="B128" s="95"/>
      <c r="C128" s="95"/>
      <c r="D128" s="95"/>
      <c r="E128" s="95"/>
      <c r="F128" s="95"/>
      <c r="G128" s="95"/>
      <c r="H128" s="95"/>
      <c r="I128" s="95"/>
      <c r="J128" s="95"/>
    </row>
    <row r="129" spans="1:10">
      <c r="A129" s="95"/>
      <c r="B129" s="95"/>
      <c r="C129" s="95"/>
      <c r="D129" s="95"/>
      <c r="E129" s="95"/>
      <c r="F129" s="95"/>
      <c r="G129" s="95"/>
      <c r="H129" s="95"/>
      <c r="I129" s="95"/>
      <c r="J129" s="95"/>
    </row>
    <row r="130" spans="1:10">
      <c r="A130" s="95"/>
      <c r="B130" s="95"/>
      <c r="C130" s="95"/>
      <c r="D130" s="95"/>
      <c r="E130" s="95"/>
      <c r="F130" s="95"/>
      <c r="G130" s="95"/>
      <c r="H130" s="95"/>
      <c r="I130" s="95"/>
      <c r="J130" s="95"/>
    </row>
    <row r="131" spans="1:10">
      <c r="A131" s="95"/>
      <c r="B131" s="95"/>
      <c r="C131" s="95"/>
      <c r="D131" s="95"/>
      <c r="E131" s="95"/>
      <c r="F131" s="95"/>
      <c r="G131" s="95"/>
      <c r="H131" s="95"/>
      <c r="I131" s="95"/>
      <c r="J131" s="95"/>
    </row>
    <row r="132" spans="1:10">
      <c r="A132" s="95"/>
      <c r="B132" s="95"/>
      <c r="C132" s="95"/>
      <c r="D132" s="95"/>
      <c r="E132" s="95"/>
      <c r="F132" s="95"/>
      <c r="G132" s="95"/>
      <c r="H132" s="95"/>
      <c r="I132" s="95"/>
      <c r="J132" s="95"/>
    </row>
    <row r="133" spans="1:10">
      <c r="A133" s="95"/>
      <c r="B133" s="95"/>
      <c r="C133" s="95"/>
      <c r="D133" s="95"/>
      <c r="E133" s="95"/>
      <c r="F133" s="95"/>
      <c r="G133" s="95"/>
      <c r="H133" s="95"/>
      <c r="I133" s="95"/>
      <c r="J133" s="95"/>
    </row>
    <row r="134" spans="1:10">
      <c r="A134" s="95"/>
      <c r="B134" s="95"/>
      <c r="C134" s="95"/>
      <c r="D134" s="95"/>
      <c r="E134" s="95"/>
      <c r="F134" s="95"/>
      <c r="G134" s="95"/>
      <c r="H134" s="95"/>
      <c r="I134" s="95"/>
      <c r="J134" s="95"/>
    </row>
    <row r="135" spans="1:10">
      <c r="A135" s="95"/>
      <c r="B135" s="95"/>
      <c r="C135" s="95"/>
      <c r="D135" s="95"/>
      <c r="E135" s="95"/>
      <c r="F135" s="95"/>
      <c r="G135" s="95"/>
      <c r="H135" s="95"/>
      <c r="I135" s="95"/>
      <c r="J135" s="95"/>
    </row>
    <row r="136" spans="1:10">
      <c r="A136" s="95"/>
      <c r="B136" s="95"/>
      <c r="C136" s="95"/>
      <c r="D136" s="95"/>
      <c r="E136" s="95"/>
      <c r="F136" s="95"/>
      <c r="G136" s="95"/>
      <c r="H136" s="95"/>
      <c r="I136" s="95"/>
      <c r="J136" s="95"/>
    </row>
    <row r="137" spans="1:10">
      <c r="A137" s="95"/>
      <c r="B137" s="95"/>
      <c r="C137" s="95"/>
      <c r="D137" s="95"/>
      <c r="E137" s="95"/>
      <c r="F137" s="95"/>
      <c r="G137" s="95"/>
      <c r="H137" s="95"/>
      <c r="I137" s="95"/>
      <c r="J137" s="95"/>
    </row>
    <row r="138" spans="1:10">
      <c r="A138" s="95"/>
      <c r="B138" s="95"/>
      <c r="C138" s="95"/>
      <c r="D138" s="95"/>
      <c r="E138" s="95"/>
      <c r="F138" s="95"/>
      <c r="G138" s="95"/>
      <c r="H138" s="95"/>
      <c r="I138" s="95"/>
      <c r="J138" s="95"/>
    </row>
    <row r="139" spans="1:10">
      <c r="A139" s="95"/>
      <c r="B139" s="95"/>
      <c r="C139" s="95"/>
      <c r="D139" s="95"/>
      <c r="E139" s="95"/>
      <c r="F139" s="95"/>
      <c r="G139" s="95"/>
      <c r="H139" s="95"/>
      <c r="I139" s="95"/>
      <c r="J139" s="95"/>
    </row>
    <row r="140" spans="1:10">
      <c r="A140" s="95"/>
      <c r="B140" s="95"/>
      <c r="C140" s="95"/>
      <c r="D140" s="95"/>
      <c r="E140" s="95"/>
      <c r="F140" s="95"/>
      <c r="G140" s="95"/>
      <c r="H140" s="95"/>
      <c r="I140" s="95"/>
      <c r="J140" s="95"/>
    </row>
    <row r="141" spans="1:10">
      <c r="A141" s="95"/>
      <c r="B141" s="95"/>
      <c r="C141" s="95"/>
      <c r="D141" s="95"/>
      <c r="E141" s="95"/>
      <c r="F141" s="95"/>
      <c r="G141" s="95"/>
      <c r="H141" s="95"/>
      <c r="I141" s="95"/>
      <c r="J141" s="95"/>
    </row>
    <row r="142" spans="1:10">
      <c r="A142" s="95"/>
      <c r="B142" s="95"/>
      <c r="C142" s="95"/>
      <c r="D142" s="95"/>
      <c r="E142" s="95"/>
      <c r="F142" s="95"/>
      <c r="G142" s="95"/>
      <c r="H142" s="95"/>
      <c r="I142" s="95"/>
      <c r="J142" s="95"/>
    </row>
    <row r="143" spans="1:10">
      <c r="A143" s="95"/>
      <c r="B143" s="95"/>
      <c r="C143" s="95"/>
      <c r="D143" s="95"/>
      <c r="E143" s="95"/>
      <c r="F143" s="95"/>
      <c r="G143" s="95"/>
      <c r="H143" s="95"/>
      <c r="I143" s="95"/>
      <c r="J143" s="95"/>
    </row>
    <row r="144" spans="1:10">
      <c r="A144" s="95"/>
      <c r="B144" s="95"/>
      <c r="C144" s="95"/>
      <c r="D144" s="95"/>
      <c r="E144" s="95"/>
      <c r="F144" s="95"/>
      <c r="G144" s="95"/>
      <c r="H144" s="95"/>
      <c r="I144" s="95"/>
      <c r="J144" s="95"/>
    </row>
    <row r="145" spans="1:10">
      <c r="A145" s="95"/>
      <c r="B145" s="95"/>
      <c r="C145" s="95"/>
      <c r="D145" s="95"/>
      <c r="E145" s="95"/>
      <c r="F145" s="95"/>
      <c r="G145" s="95"/>
      <c r="H145" s="95"/>
      <c r="I145" s="95"/>
      <c r="J145" s="95"/>
    </row>
    <row r="146" spans="1:10">
      <c r="A146" s="95"/>
      <c r="B146" s="95"/>
      <c r="C146" s="95"/>
      <c r="D146" s="95"/>
      <c r="E146" s="95"/>
      <c r="F146" s="95"/>
      <c r="G146" s="95"/>
      <c r="H146" s="95"/>
      <c r="I146" s="95"/>
      <c r="J146" s="95"/>
    </row>
    <row r="147" spans="1:10">
      <c r="A147" s="95"/>
      <c r="B147" s="95"/>
      <c r="C147" s="95"/>
      <c r="D147" s="95"/>
      <c r="E147" s="95"/>
      <c r="F147" s="95"/>
      <c r="G147" s="95"/>
      <c r="H147" s="95"/>
      <c r="I147" s="95"/>
      <c r="J147" s="95"/>
    </row>
    <row r="148" spans="1:10">
      <c r="A148" s="95"/>
      <c r="B148" s="95"/>
      <c r="C148" s="95"/>
      <c r="D148" s="95"/>
      <c r="E148" s="95"/>
      <c r="F148" s="95"/>
      <c r="G148" s="95"/>
      <c r="H148" s="95"/>
      <c r="I148" s="95"/>
      <c r="J148" s="95"/>
    </row>
    <row r="149" spans="1:10">
      <c r="A149" s="95"/>
      <c r="B149" s="95"/>
      <c r="C149" s="95"/>
      <c r="D149" s="95"/>
      <c r="E149" s="95"/>
      <c r="F149" s="95"/>
      <c r="G149" s="95"/>
      <c r="H149" s="95"/>
      <c r="I149" s="95"/>
      <c r="J149" s="95"/>
    </row>
    <row r="150" spans="1:10">
      <c r="A150" s="95"/>
      <c r="B150" s="95"/>
      <c r="C150" s="95"/>
      <c r="D150" s="95"/>
      <c r="E150" s="95"/>
      <c r="F150" s="95"/>
      <c r="G150" s="95"/>
      <c r="H150" s="95"/>
      <c r="I150" s="95"/>
      <c r="J150" s="95"/>
    </row>
    <row r="151" spans="1:10">
      <c r="A151" s="95"/>
      <c r="B151" s="95"/>
      <c r="C151" s="95"/>
      <c r="D151" s="95"/>
      <c r="E151" s="95"/>
      <c r="F151" s="95"/>
      <c r="G151" s="95"/>
      <c r="H151" s="95"/>
      <c r="I151" s="95"/>
      <c r="J151" s="95"/>
    </row>
    <row r="152" spans="1:10">
      <c r="A152" s="95"/>
      <c r="B152" s="95"/>
      <c r="C152" s="95"/>
      <c r="D152" s="95"/>
      <c r="E152" s="95"/>
      <c r="F152" s="95"/>
      <c r="G152" s="95"/>
      <c r="H152" s="95"/>
      <c r="I152" s="95"/>
      <c r="J152" s="95"/>
    </row>
    <row r="153" spans="1:10">
      <c r="A153" s="95"/>
      <c r="B153" s="95"/>
      <c r="C153" s="95"/>
      <c r="D153" s="95"/>
      <c r="E153" s="95"/>
      <c r="F153" s="95"/>
      <c r="G153" s="95"/>
      <c r="H153" s="95"/>
      <c r="I153" s="95"/>
      <c r="J153" s="95"/>
    </row>
    <row r="154" spans="1:10">
      <c r="A154" s="95"/>
      <c r="B154" s="95"/>
      <c r="C154" s="95"/>
      <c r="D154" s="95"/>
      <c r="E154" s="95"/>
      <c r="F154" s="95"/>
      <c r="G154" s="95"/>
      <c r="H154" s="95"/>
      <c r="I154" s="95"/>
      <c r="J154" s="95"/>
    </row>
    <row r="155" spans="1:10">
      <c r="A155" s="95"/>
      <c r="B155" s="95"/>
      <c r="C155" s="95"/>
      <c r="D155" s="95"/>
      <c r="E155" s="95"/>
      <c r="F155" s="95"/>
      <c r="G155" s="95"/>
      <c r="H155" s="95"/>
      <c r="I155" s="95"/>
      <c r="J155" s="95"/>
    </row>
    <row r="156" spans="1:10">
      <c r="A156" s="95"/>
      <c r="B156" s="95"/>
      <c r="C156" s="95"/>
      <c r="D156" s="95"/>
      <c r="E156" s="95"/>
      <c r="F156" s="95"/>
      <c r="G156" s="95"/>
      <c r="H156" s="95"/>
      <c r="I156" s="95"/>
      <c r="J156" s="95"/>
    </row>
    <row r="157" spans="1:10">
      <c r="A157" s="95"/>
      <c r="B157" s="95"/>
      <c r="C157" s="95"/>
      <c r="D157" s="95"/>
      <c r="E157" s="95"/>
      <c r="F157" s="95"/>
      <c r="G157" s="95"/>
      <c r="H157" s="95"/>
      <c r="I157" s="95"/>
      <c r="J157" s="95"/>
    </row>
    <row r="158" spans="1:10">
      <c r="A158" s="95"/>
      <c r="B158" s="95"/>
      <c r="C158" s="95"/>
      <c r="D158" s="95"/>
      <c r="E158" s="95"/>
      <c r="F158" s="95"/>
      <c r="G158" s="95"/>
      <c r="H158" s="95"/>
      <c r="I158" s="95"/>
      <c r="J158" s="95"/>
    </row>
    <row r="159" spans="1:10">
      <c r="A159" s="95"/>
      <c r="B159" s="95"/>
      <c r="C159" s="95"/>
      <c r="D159" s="95"/>
      <c r="E159" s="95"/>
      <c r="F159" s="95"/>
      <c r="G159" s="95"/>
      <c r="H159" s="95"/>
      <c r="I159" s="95"/>
      <c r="J159" s="95"/>
    </row>
    <row r="160" spans="1:10">
      <c r="A160" s="95"/>
      <c r="B160" s="95"/>
      <c r="C160" s="95"/>
      <c r="D160" s="95"/>
      <c r="E160" s="95"/>
      <c r="F160" s="95"/>
      <c r="G160" s="95"/>
      <c r="H160" s="95"/>
      <c r="I160" s="95"/>
      <c r="J160" s="95"/>
    </row>
    <row r="161" spans="1:10">
      <c r="A161" s="95"/>
      <c r="B161" s="95"/>
      <c r="C161" s="95"/>
      <c r="D161" s="95"/>
      <c r="E161" s="95"/>
      <c r="F161" s="95"/>
      <c r="G161" s="95"/>
      <c r="H161" s="95"/>
      <c r="I161" s="95"/>
      <c r="J161" s="95"/>
    </row>
    <row r="162" spans="1:10">
      <c r="A162" s="95"/>
      <c r="B162" s="95"/>
      <c r="C162" s="95"/>
      <c r="D162" s="95"/>
      <c r="E162" s="95"/>
      <c r="F162" s="95"/>
      <c r="G162" s="95"/>
      <c r="H162" s="95"/>
      <c r="I162" s="95"/>
      <c r="J162" s="95"/>
    </row>
    <row r="163" spans="1:10">
      <c r="A163" s="95"/>
      <c r="B163" s="95"/>
      <c r="C163" s="95"/>
      <c r="D163" s="95"/>
      <c r="E163" s="95"/>
      <c r="F163" s="95"/>
      <c r="G163" s="95"/>
      <c r="H163" s="95"/>
      <c r="I163" s="95"/>
      <c r="J163" s="95"/>
    </row>
    <row r="164" spans="1:10">
      <c r="A164" s="95"/>
      <c r="B164" s="95"/>
      <c r="C164" s="95"/>
      <c r="D164" s="95"/>
      <c r="E164" s="95"/>
      <c r="F164" s="95"/>
      <c r="G164" s="95"/>
      <c r="H164" s="95"/>
      <c r="I164" s="95"/>
      <c r="J164" s="95"/>
    </row>
    <row r="165" spans="1:10">
      <c r="A165" s="95"/>
      <c r="B165" s="95"/>
      <c r="C165" s="95"/>
      <c r="D165" s="95"/>
      <c r="E165" s="95"/>
      <c r="F165" s="95"/>
      <c r="G165" s="95"/>
      <c r="H165" s="95"/>
      <c r="I165" s="95"/>
      <c r="J165" s="95"/>
    </row>
    <row r="166" spans="1:10">
      <c r="A166" s="95"/>
      <c r="B166" s="95"/>
      <c r="C166" s="95"/>
      <c r="D166" s="95"/>
      <c r="E166" s="95"/>
      <c r="F166" s="95"/>
      <c r="G166" s="95"/>
      <c r="H166" s="95"/>
      <c r="I166" s="95"/>
      <c r="J166" s="95"/>
    </row>
    <row r="167" spans="1:10">
      <c r="A167" s="95"/>
      <c r="B167" s="95"/>
      <c r="C167" s="95"/>
      <c r="D167" s="95"/>
      <c r="E167" s="95"/>
      <c r="F167" s="95"/>
      <c r="G167" s="95"/>
      <c r="H167" s="95"/>
      <c r="I167" s="95"/>
      <c r="J167" s="95"/>
    </row>
    <row r="168" spans="1:10">
      <c r="A168" s="95"/>
      <c r="B168" s="95"/>
      <c r="C168" s="95"/>
      <c r="D168" s="95"/>
      <c r="E168" s="95"/>
      <c r="F168" s="95"/>
      <c r="G168" s="95"/>
      <c r="H168" s="95"/>
      <c r="I168" s="95"/>
      <c r="J168" s="95"/>
    </row>
    <row r="169" spans="1:10">
      <c r="A169" s="95"/>
      <c r="B169" s="95"/>
      <c r="C169" s="95"/>
      <c r="D169" s="95"/>
      <c r="E169" s="95"/>
      <c r="F169" s="95"/>
      <c r="G169" s="95"/>
      <c r="H169" s="95"/>
      <c r="I169" s="95"/>
      <c r="J169" s="95"/>
    </row>
    <row r="170" spans="1:10">
      <c r="A170" s="95"/>
      <c r="B170" s="95"/>
      <c r="C170" s="95"/>
      <c r="D170" s="95"/>
      <c r="E170" s="95"/>
      <c r="F170" s="95"/>
      <c r="G170" s="95"/>
      <c r="H170" s="95"/>
      <c r="I170" s="95"/>
      <c r="J170" s="95"/>
    </row>
    <row r="171" spans="1:10">
      <c r="A171" s="95"/>
      <c r="B171" s="95"/>
      <c r="C171" s="95"/>
      <c r="D171" s="95"/>
      <c r="E171" s="95"/>
      <c r="F171" s="95"/>
      <c r="G171" s="95"/>
      <c r="H171" s="95"/>
      <c r="I171" s="95"/>
      <c r="J171" s="95"/>
    </row>
    <row r="172" spans="1:10">
      <c r="A172" s="95"/>
      <c r="B172" s="95"/>
      <c r="C172" s="95"/>
      <c r="D172" s="95"/>
      <c r="E172" s="95"/>
      <c r="F172" s="95"/>
      <c r="G172" s="95"/>
      <c r="H172" s="95"/>
      <c r="I172" s="95"/>
      <c r="J172" s="95"/>
    </row>
    <row r="173" spans="1:10">
      <c r="A173" s="95"/>
      <c r="B173" s="95"/>
      <c r="C173" s="95"/>
      <c r="D173" s="95"/>
      <c r="E173" s="95"/>
      <c r="F173" s="95"/>
      <c r="G173" s="95"/>
      <c r="H173" s="95"/>
      <c r="I173" s="95"/>
      <c r="J173" s="95"/>
    </row>
    <row r="174" spans="1:10">
      <c r="A174" s="95"/>
      <c r="B174" s="95"/>
      <c r="C174" s="95"/>
      <c r="D174" s="95"/>
      <c r="E174" s="95"/>
      <c r="F174" s="95"/>
      <c r="G174" s="95"/>
      <c r="H174" s="95"/>
      <c r="I174" s="95"/>
      <c r="J174" s="95"/>
    </row>
    <row r="175" spans="1:10">
      <c r="A175" s="95"/>
      <c r="B175" s="95"/>
      <c r="C175" s="95"/>
      <c r="D175" s="95"/>
      <c r="E175" s="95"/>
      <c r="F175" s="95"/>
      <c r="G175" s="95"/>
      <c r="H175" s="95"/>
      <c r="I175" s="95"/>
      <c r="J175" s="95"/>
    </row>
    <row r="176" spans="1:10">
      <c r="A176" s="95"/>
      <c r="B176" s="95"/>
      <c r="C176" s="95"/>
      <c r="D176" s="95"/>
      <c r="E176" s="95"/>
      <c r="F176" s="95"/>
      <c r="G176" s="95"/>
      <c r="H176" s="95"/>
      <c r="I176" s="95"/>
      <c r="J176" s="95"/>
    </row>
    <row r="177" spans="1:10">
      <c r="A177" s="95"/>
      <c r="B177" s="95"/>
      <c r="C177" s="95"/>
      <c r="D177" s="95"/>
      <c r="E177" s="95"/>
      <c r="F177" s="95"/>
      <c r="G177" s="95"/>
      <c r="H177" s="95"/>
      <c r="I177" s="95"/>
      <c r="J177" s="95"/>
    </row>
    <row r="178" spans="1:10">
      <c r="A178" s="95"/>
      <c r="B178" s="95"/>
      <c r="C178" s="95"/>
      <c r="D178" s="95"/>
      <c r="E178" s="95"/>
      <c r="F178" s="95"/>
      <c r="G178" s="95"/>
      <c r="H178" s="95"/>
      <c r="I178" s="95"/>
      <c r="J178" s="95"/>
    </row>
    <row r="179" spans="1:10">
      <c r="A179" s="95"/>
      <c r="B179" s="95"/>
      <c r="C179" s="95"/>
      <c r="D179" s="95"/>
      <c r="E179" s="95"/>
      <c r="F179" s="95"/>
      <c r="G179" s="95"/>
      <c r="H179" s="95"/>
      <c r="I179" s="95"/>
      <c r="J179" s="95"/>
    </row>
    <row r="180" spans="1:10">
      <c r="A180" s="95"/>
      <c r="B180" s="95"/>
      <c r="C180" s="95"/>
      <c r="D180" s="95"/>
      <c r="E180" s="95"/>
      <c r="F180" s="95"/>
      <c r="G180" s="95"/>
      <c r="H180" s="95"/>
      <c r="I180" s="95"/>
      <c r="J180" s="95"/>
    </row>
    <row r="181" spans="1:10">
      <c r="A181" s="95"/>
      <c r="B181" s="95"/>
      <c r="C181" s="95"/>
      <c r="D181" s="95"/>
      <c r="E181" s="95"/>
      <c r="F181" s="95"/>
      <c r="G181" s="95"/>
      <c r="H181" s="95"/>
      <c r="I181" s="95"/>
      <c r="J181" s="95"/>
    </row>
    <row r="182" spans="1:10">
      <c r="A182" s="95"/>
      <c r="B182" s="95"/>
      <c r="C182" s="95"/>
      <c r="D182" s="95"/>
      <c r="E182" s="95"/>
      <c r="F182" s="95"/>
      <c r="G182" s="95"/>
      <c r="H182" s="95"/>
      <c r="I182" s="95"/>
      <c r="J182" s="95"/>
    </row>
    <row r="183" spans="1:10">
      <c r="A183" s="95"/>
      <c r="B183" s="95"/>
      <c r="C183" s="95"/>
      <c r="D183" s="95"/>
      <c r="E183" s="95"/>
      <c r="F183" s="95"/>
      <c r="G183" s="95"/>
      <c r="H183" s="95"/>
      <c r="I183" s="95"/>
      <c r="J183" s="95"/>
    </row>
    <row r="184" spans="1:10">
      <c r="A184" s="95"/>
      <c r="B184" s="95"/>
      <c r="C184" s="95"/>
      <c r="D184" s="95"/>
      <c r="E184" s="95"/>
      <c r="F184" s="95"/>
      <c r="G184" s="95"/>
      <c r="H184" s="95"/>
      <c r="I184" s="95"/>
      <c r="J184" s="95"/>
    </row>
    <row r="185" spans="1:10">
      <c r="A185" s="95"/>
      <c r="B185" s="95"/>
      <c r="C185" s="95"/>
      <c r="D185" s="95"/>
      <c r="E185" s="95"/>
      <c r="F185" s="95"/>
      <c r="G185" s="95"/>
      <c r="H185" s="95"/>
      <c r="I185" s="95"/>
      <c r="J185" s="95"/>
    </row>
    <row r="186" spans="1:10">
      <c r="A186" s="95"/>
      <c r="B186" s="95"/>
      <c r="C186" s="95"/>
      <c r="D186" s="95"/>
      <c r="E186" s="95"/>
      <c r="F186" s="95"/>
      <c r="G186" s="95"/>
      <c r="H186" s="95"/>
      <c r="I186" s="95"/>
      <c r="J186" s="95"/>
    </row>
    <row r="187" spans="1:10">
      <c r="A187" s="95"/>
      <c r="B187" s="95"/>
      <c r="C187" s="95"/>
      <c r="D187" s="95"/>
      <c r="E187" s="95"/>
      <c r="F187" s="95"/>
      <c r="G187" s="95"/>
      <c r="H187" s="95"/>
      <c r="I187" s="95"/>
      <c r="J187" s="95"/>
    </row>
    <row r="188" spans="1:10">
      <c r="A188" s="95"/>
      <c r="B188" s="95"/>
      <c r="C188" s="95"/>
      <c r="D188" s="95"/>
      <c r="E188" s="95"/>
      <c r="F188" s="95"/>
      <c r="G188" s="95"/>
      <c r="H188" s="95"/>
      <c r="I188" s="95"/>
      <c r="J188" s="95"/>
    </row>
    <row r="189" spans="1:10">
      <c r="A189" s="95"/>
      <c r="B189" s="95"/>
      <c r="C189" s="95"/>
      <c r="D189" s="95"/>
      <c r="E189" s="95"/>
      <c r="F189" s="95"/>
      <c r="G189" s="95"/>
      <c r="H189" s="95"/>
      <c r="I189" s="95"/>
      <c r="J189" s="95"/>
    </row>
    <row r="190" spans="1:10">
      <c r="A190" s="95"/>
      <c r="B190" s="95"/>
      <c r="C190" s="95"/>
      <c r="D190" s="95"/>
      <c r="E190" s="95"/>
      <c r="F190" s="95"/>
      <c r="G190" s="95"/>
      <c r="H190" s="95"/>
      <c r="I190" s="95"/>
      <c r="J190" s="95"/>
    </row>
    <row r="191" spans="1:10">
      <c r="A191" s="95"/>
      <c r="B191" s="95"/>
      <c r="C191" s="95"/>
      <c r="D191" s="95"/>
      <c r="E191" s="95"/>
      <c r="F191" s="95"/>
      <c r="G191" s="95"/>
      <c r="H191" s="95"/>
      <c r="I191" s="95"/>
      <c r="J191" s="95"/>
    </row>
    <row r="192" spans="1:10">
      <c r="A192" s="95"/>
      <c r="B192" s="95"/>
      <c r="C192" s="95"/>
      <c r="D192" s="95"/>
      <c r="E192" s="95"/>
      <c r="F192" s="95"/>
      <c r="G192" s="95"/>
      <c r="H192" s="95"/>
      <c r="I192" s="95"/>
      <c r="J192" s="95"/>
    </row>
    <row r="193" spans="1:10">
      <c r="A193" s="95"/>
      <c r="B193" s="95"/>
      <c r="C193" s="95"/>
      <c r="D193" s="95"/>
      <c r="E193" s="95"/>
      <c r="F193" s="95"/>
      <c r="G193" s="95"/>
      <c r="H193" s="95"/>
      <c r="I193" s="95"/>
      <c r="J193" s="95"/>
    </row>
    <row r="194" spans="1:10">
      <c r="A194" s="95"/>
      <c r="B194" s="95"/>
      <c r="C194" s="95"/>
      <c r="D194" s="95"/>
      <c r="E194" s="95"/>
      <c r="F194" s="95"/>
      <c r="G194" s="95"/>
      <c r="H194" s="95"/>
      <c r="I194" s="95"/>
      <c r="J194" s="95"/>
    </row>
    <row r="195" spans="1:10">
      <c r="A195" s="95"/>
      <c r="B195" s="95"/>
      <c r="C195" s="95"/>
      <c r="D195" s="95"/>
      <c r="E195" s="95"/>
      <c r="F195" s="95"/>
      <c r="G195" s="95"/>
      <c r="H195" s="95"/>
      <c r="I195" s="95"/>
      <c r="J195" s="95"/>
    </row>
    <row r="196" spans="1:10">
      <c r="A196" s="95"/>
      <c r="B196" s="95"/>
      <c r="C196" s="95"/>
      <c r="D196" s="95"/>
      <c r="E196" s="95"/>
      <c r="F196" s="95"/>
      <c r="G196" s="95"/>
      <c r="H196" s="95"/>
      <c r="I196" s="95"/>
      <c r="J196" s="95"/>
    </row>
    <row r="197" spans="1:10">
      <c r="A197" s="95"/>
      <c r="B197" s="95"/>
      <c r="C197" s="95"/>
      <c r="D197" s="95"/>
      <c r="E197" s="95"/>
      <c r="F197" s="95"/>
      <c r="G197" s="95"/>
      <c r="H197" s="95"/>
      <c r="I197" s="95"/>
      <c r="J197" s="95"/>
    </row>
    <row r="198" spans="1:10">
      <c r="A198" s="95"/>
      <c r="B198" s="95"/>
      <c r="C198" s="95"/>
      <c r="D198" s="95"/>
      <c r="E198" s="95"/>
      <c r="F198" s="95"/>
      <c r="G198" s="95"/>
      <c r="H198" s="95"/>
      <c r="I198" s="95"/>
      <c r="J198" s="95"/>
    </row>
    <row r="199" spans="1:10">
      <c r="A199" s="95"/>
      <c r="B199" s="95"/>
      <c r="C199" s="95"/>
      <c r="D199" s="95"/>
      <c r="E199" s="95"/>
      <c r="F199" s="95"/>
      <c r="G199" s="95"/>
      <c r="H199" s="95"/>
      <c r="I199" s="95"/>
      <c r="J199" s="95"/>
    </row>
    <row r="200" spans="1:10">
      <c r="A200" s="95"/>
      <c r="B200" s="95"/>
      <c r="C200" s="95"/>
      <c r="D200" s="95"/>
      <c r="E200" s="95"/>
      <c r="F200" s="95"/>
      <c r="G200" s="95"/>
      <c r="H200" s="95"/>
      <c r="I200" s="95"/>
      <c r="J200" s="95"/>
    </row>
    <row r="201" spans="1:10">
      <c r="A201" s="95"/>
      <c r="B201" s="95"/>
      <c r="C201" s="95"/>
      <c r="D201" s="95"/>
      <c r="E201" s="95"/>
      <c r="F201" s="95"/>
      <c r="G201" s="95"/>
      <c r="H201" s="95"/>
      <c r="I201" s="95"/>
      <c r="J201" s="95"/>
    </row>
    <row r="202" spans="1:10">
      <c r="A202" s="95"/>
      <c r="B202" s="95"/>
      <c r="C202" s="95"/>
      <c r="D202" s="95"/>
      <c r="E202" s="95"/>
      <c r="F202" s="95"/>
      <c r="G202" s="95"/>
      <c r="H202" s="95"/>
      <c r="I202" s="95"/>
      <c r="J202" s="95"/>
    </row>
    <row r="203" spans="1:10">
      <c r="A203" s="95"/>
      <c r="B203" s="95"/>
      <c r="C203" s="95"/>
      <c r="D203" s="95"/>
      <c r="E203" s="95"/>
      <c r="F203" s="95"/>
      <c r="G203" s="95"/>
      <c r="H203" s="95"/>
      <c r="I203" s="95"/>
      <c r="J203" s="95"/>
    </row>
    <row r="204" spans="1:10">
      <c r="A204" s="95"/>
      <c r="B204" s="95"/>
      <c r="C204" s="95"/>
      <c r="D204" s="95"/>
      <c r="E204" s="95"/>
      <c r="F204" s="95"/>
      <c r="G204" s="95"/>
      <c r="H204" s="95"/>
      <c r="I204" s="95"/>
      <c r="J204" s="95"/>
    </row>
    <row r="205" spans="1:10">
      <c r="A205" s="95"/>
      <c r="B205" s="95"/>
      <c r="C205" s="95"/>
      <c r="D205" s="95"/>
      <c r="E205" s="95"/>
      <c r="F205" s="95"/>
      <c r="G205" s="95"/>
      <c r="H205" s="95"/>
      <c r="I205" s="95"/>
      <c r="J205" s="95"/>
    </row>
    <row r="206" spans="1:10">
      <c r="A206" s="95"/>
      <c r="B206" s="95"/>
      <c r="C206" s="95"/>
      <c r="D206" s="95"/>
      <c r="E206" s="95"/>
      <c r="F206" s="95"/>
      <c r="G206" s="95"/>
      <c r="H206" s="95"/>
      <c r="I206" s="95"/>
      <c r="J206" s="95"/>
    </row>
    <row r="207" spans="1:10">
      <c r="A207" s="95"/>
      <c r="B207" s="95"/>
      <c r="C207" s="95"/>
      <c r="D207" s="95"/>
      <c r="E207" s="95"/>
      <c r="F207" s="95"/>
      <c r="G207" s="95"/>
      <c r="H207" s="95"/>
      <c r="I207" s="95"/>
      <c r="J207" s="95"/>
    </row>
    <row r="208" spans="1:10">
      <c r="A208" s="95"/>
      <c r="B208" s="95"/>
      <c r="C208" s="95"/>
      <c r="D208" s="95"/>
      <c r="E208" s="95"/>
      <c r="F208" s="95"/>
      <c r="G208" s="95"/>
      <c r="H208" s="95"/>
      <c r="I208" s="95"/>
      <c r="J208" s="95"/>
    </row>
    <row r="209" spans="1:10">
      <c r="A209" s="95"/>
      <c r="B209" s="95"/>
      <c r="C209" s="95"/>
      <c r="D209" s="95"/>
      <c r="E209" s="95"/>
      <c r="F209" s="95"/>
      <c r="G209" s="95"/>
      <c r="H209" s="95"/>
      <c r="I209" s="95"/>
      <c r="J209" s="95"/>
    </row>
    <row r="210" spans="1:10">
      <c r="A210" s="95"/>
      <c r="B210" s="95"/>
      <c r="C210" s="95"/>
      <c r="D210" s="95"/>
      <c r="E210" s="95"/>
      <c r="F210" s="95"/>
      <c r="G210" s="95"/>
      <c r="H210" s="95"/>
      <c r="I210" s="95"/>
      <c r="J210" s="95"/>
    </row>
    <row r="211" spans="1:10">
      <c r="A211" s="95"/>
      <c r="B211" s="95"/>
      <c r="C211" s="95"/>
      <c r="D211" s="95"/>
      <c r="E211" s="95"/>
      <c r="F211" s="95"/>
      <c r="G211" s="95"/>
      <c r="H211" s="95"/>
      <c r="I211" s="95"/>
      <c r="J211" s="95"/>
    </row>
    <row r="212" spans="1:10">
      <c r="A212" s="95"/>
      <c r="B212" s="95"/>
      <c r="C212" s="95"/>
      <c r="D212" s="95"/>
      <c r="E212" s="95"/>
      <c r="F212" s="95"/>
      <c r="G212" s="95"/>
      <c r="H212" s="95"/>
      <c r="I212" s="95"/>
      <c r="J212" s="95"/>
    </row>
  </sheetData>
  <mergeCells count="2">
    <mergeCell ref="B1:L1"/>
    <mergeCell ref="Q48:Q49"/>
  </mergeCells>
  <pageMargins left="0.7" right="0.7" top="0.75" bottom="0.75" header="0.3" footer="0.3"/>
  <pageSetup orientation="portrait" r:id="rId1"/>
  <legacyDrawing r:id="rId2"/>
  <oleObjects>
    <oleObject progId="Equation.DSMT4" shapeId="35841" r:id="rId3"/>
    <oleObject progId="Equation.DSMT4" shapeId="35842" r:id="rId4"/>
    <oleObject progId="Equation.DSMT4" shapeId="35843" r:id="rId5"/>
    <oleObject progId="Equation.DSMT4" shapeId="35844" r:id="rId6"/>
    <oleObject progId="Equation.DSMT4" shapeId="35845" r:id="rId7"/>
    <oleObject progId="Equation.DSMT4" shapeId="35846" r:id="rId8"/>
    <oleObject progId="Equation.DSMT4" shapeId="35847" r:id="rId9"/>
    <oleObject progId="Equation.DSMT4" shapeId="35848" r:id="rId10"/>
    <oleObject progId="Equation.DSMT4" shapeId="35849" r:id="rId11"/>
    <oleObject progId="Equation.DSMT4" shapeId="35850" r:id="rId12"/>
    <oleObject progId="Equation.DSMT4" shapeId="35851" r:id="rId13"/>
    <oleObject progId="Equation.DSMT4" shapeId="35852" r:id="rId14"/>
    <oleObject progId="Equation.DSMT4" shapeId="35853" r:id="rId15"/>
    <oleObject progId="Equation.DSMT4" shapeId="35854" r:id="rId16"/>
    <oleObject progId="Equation.DSMT4" shapeId="35855" r:id="rId17"/>
    <oleObject progId="Equation.DSMT4" shapeId="35856" r:id="rId18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3</vt:i4>
      </vt:variant>
    </vt:vector>
  </HeadingPairs>
  <TitlesOfParts>
    <vt:vector size="17" baseType="lpstr">
      <vt:lpstr>Summary</vt:lpstr>
      <vt:lpstr>HCl_Avg_MMBtu</vt:lpstr>
      <vt:lpstr>HCl_New_MMBtu</vt:lpstr>
      <vt:lpstr>HCl_Avg_MW</vt:lpstr>
      <vt:lpstr>HCl_New_MW</vt:lpstr>
      <vt:lpstr>AcidGas_coal_</vt:lpstr>
      <vt:lpstr>HF_Avg_MMBtu</vt:lpstr>
      <vt:lpstr>HF_New_MMBtu</vt:lpstr>
      <vt:lpstr>HF_Avg_MW</vt:lpstr>
      <vt:lpstr>HF_New_MW</vt:lpstr>
      <vt:lpstr>SO2_Avg_coal_MMBtu</vt:lpstr>
      <vt:lpstr>SO2_New_coal_MMBtu</vt:lpstr>
      <vt:lpstr>SO2_Avg_coal_MW</vt:lpstr>
      <vt:lpstr>SO2_New_coal_MW</vt:lpstr>
      <vt:lpstr>HCl_Avg_MMBtu!Print_Area</vt:lpstr>
      <vt:lpstr>HF_Avg_MMBtu!Print_Area</vt:lpstr>
      <vt:lpstr>Summary!Print_Area</vt:lpstr>
    </vt:vector>
  </TitlesOfParts>
  <Company>RTI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stboone</dc:creator>
  <cp:lastModifiedBy>BMAXWELL</cp:lastModifiedBy>
  <cp:lastPrinted>2011-11-17T16:20:33Z</cp:lastPrinted>
  <dcterms:created xsi:type="dcterms:W3CDTF">2011-10-01T20:40:04Z</dcterms:created>
  <dcterms:modified xsi:type="dcterms:W3CDTF">2011-12-19T13:25:22Z</dcterms:modified>
</cp:coreProperties>
</file>