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6785" windowHeight="7710" activeTab="0"/>
  </bookViews>
  <sheets>
    <sheet name="Instructions" sheetId="1" r:id="rId1"/>
    <sheet name="SASS" sheetId="2" r:id="rId2"/>
    <sheet name="SASS_collocated" sheetId="3" r:id="rId3"/>
    <sheet name="URG" sheetId="4" r:id="rId4"/>
    <sheet name="URG_collocated" sheetId="5" r:id="rId5"/>
    <sheet name="Reference" sheetId="6" state="hidden" r:id="rId6"/>
  </sheets>
  <definedNames>
    <definedName name="AQS_Site_Code">'SASS'!$C$6</definedName>
    <definedName name="Audit_Date">'SASS'!$H$5</definedName>
    <definedName name="Audit_Type">'SASS'!$C$12</definedName>
    <definedName name="Audit_Types">'Reference'!$A$17:$A$21</definedName>
    <definedName name="Auditor_Affiliation">'SASS'!$H$11</definedName>
    <definedName name="Auditor_Name">'SASS'!$C$11</definedName>
    <definedName name="BP_Reference_Methods">'Reference'!$A$50:$A$54</definedName>
    <definedName name="Flow_Reference_Methods">'Reference'!$A$24:$A$39</definedName>
    <definedName name="Location_Name">'SASS'!$C$5</definedName>
    <definedName name="_xlnm.Print_Area" localSheetId="1">'SASS'!$B$1:$J$142</definedName>
    <definedName name="_xlnm.Print_Area" localSheetId="2">'SASS_collocated'!$A$1:$J$143</definedName>
    <definedName name="SA_01_00_BP_Other">'SASS'!$E$26</definedName>
    <definedName name="SA_01_00_BP_SN">'SASS'!$I$25</definedName>
    <definedName name="SA_01_00_BPCalDate">'SASS'!$I$26</definedName>
    <definedName name="SA_01_00_CalibrationDate">'SASS'!$D$28</definedName>
    <definedName name="SA_01_00_Collocated_No">'SASS'!$I$19</definedName>
    <definedName name="SA_01_00_Collocated_Yes">'SASS'!$I$18</definedName>
    <definedName name="SA_01_00_CONFIG">'SASS'!$E$9</definedName>
    <definedName name="SA_01_00_D_R">'SASS'!$C$40</definedName>
    <definedName name="SA_01_00_D_R_R">'SASS'!$C$42</definedName>
    <definedName name="SA_01_00_D_S">'SASS'!$E$40</definedName>
    <definedName name="SA_01_00_D_S_R">'SASS'!$E$42</definedName>
    <definedName name="SA_01_00_F_Other">'SASS'!$E$22</definedName>
    <definedName name="SA_01_00_FCalDate">'SASS'!$I$22</definedName>
    <definedName name="SA_01_00_GeneralFindings">'SASS'!$C$30</definedName>
    <definedName name="SA_01_00_HeadSN">'SASS'!$H$15</definedName>
    <definedName name="SA_01_00_LastCalibrationDate">'SASS'!$D$18</definedName>
    <definedName name="SA_01_00_P_R">'SASS'!$D$138</definedName>
    <definedName name="SA_01_00_P_R_R">'SASS'!$D$141</definedName>
    <definedName name="SA_01_00_P_S">'SASS'!$F$138</definedName>
    <definedName name="SA_01_00_P_S_R">'SASS'!$F$141</definedName>
    <definedName name="SA_01_00_POC">'SASS'!$D$7</definedName>
    <definedName name="SA_01_00_PumpSN">'SASS'!$H$16</definedName>
    <definedName name="SA_01_00_ReferenceStandardSN">'SASS'!$I$21</definedName>
    <definedName name="SA_01_00_ReferenceStdModel">'SASS'!$D$21</definedName>
    <definedName name="SA_01_00_SamplerSN">'SASS'!$H$14</definedName>
    <definedName name="SA_01_00_SignificantFindings">'SASS'!$C$29</definedName>
    <definedName name="SA_01_00_T_Other">'SASS'!$E$24</definedName>
    <definedName name="SA_01_00_T_R">'SASS'!$D$107</definedName>
    <definedName name="SA_01_00_T_R_R">'SASS'!$D$109</definedName>
    <definedName name="SA_01_00_T_S">'SASS'!$F$107</definedName>
    <definedName name="SA_01_00_T_S_R">'SASS'!$F$109</definedName>
    <definedName name="SA_01_00_T_SN">'SASS'!$I$23</definedName>
    <definedName name="SA_01_00_TCalDate">'SASS'!$I$24</definedName>
    <definedName name="SA_01_00_TI_R">'SASS'!$C$39</definedName>
    <definedName name="SA_01_00_TI_R_R">'SASS'!$C$41</definedName>
    <definedName name="SA_01_00_TI_S">'SASS'!$E$39</definedName>
    <definedName name="SA_01_00_TI_S_R">'SASS'!$E$41</definedName>
    <definedName name="SA_01_01_DF_R">'SASS'!$F$84</definedName>
    <definedName name="SA_01_01_DF_R_R">'SASS'!$F$95</definedName>
    <definedName name="SA_01_01_DF_S">'SASS'!$D$84</definedName>
    <definedName name="SA_01_01_DF_S_R">'SASS'!$D$95</definedName>
    <definedName name="SA_01_01_F_R">'SASS'!$D$59</definedName>
    <definedName name="SA_01_01_F_R_R">'SASS'!$D$70</definedName>
    <definedName name="SA_01_01_F_S">'SASS'!$F$59</definedName>
    <definedName name="SA_01_01_F_S_R">'SASS'!$F$70</definedName>
    <definedName name="SA_01_01_FT_R">'SASS'!$D$116</definedName>
    <definedName name="SA_01_01_FT_R_R">'SASS'!$D$126</definedName>
    <definedName name="SA_01_01_FT_S">'SASS'!$F$116</definedName>
    <definedName name="SA_01_01_FT_S_R">'SASS'!$F$126</definedName>
    <definedName name="SA_01_01_L_R">'SASS'!$C$46</definedName>
    <definedName name="SA_01_01_L_S">'SASS'!$F$46</definedName>
    <definedName name="SA_01_02_DF_R">'SASS'!$F$85</definedName>
    <definedName name="SA_01_02_DF_R_R">'SASS'!$F$96</definedName>
    <definedName name="SA_01_02_DF_S">'SASS'!$D$85</definedName>
    <definedName name="SA_01_02_DF_S_R">'SASS'!$D$96</definedName>
    <definedName name="SA_01_02_F_R">'SASS'!$D$60</definedName>
    <definedName name="SA_01_02_F_R_R">'SASS'!$D$71</definedName>
    <definedName name="SA_01_02_F_S">'SASS'!$F$60</definedName>
    <definedName name="SA_01_02_F_S_R">'SASS'!$F$71</definedName>
    <definedName name="SA_01_02_FT_R">'SASS'!$D$117</definedName>
    <definedName name="SA_01_02_FT_R_R">'SASS'!$D$127</definedName>
    <definedName name="SA_01_02_FT_S">'SASS'!$F$117</definedName>
    <definedName name="SA_01_02_FT_S_R">'SASS'!$F$127</definedName>
    <definedName name="SA_01_02_L_R">'SASS'!$C$47</definedName>
    <definedName name="SA_01_02_L_S">'SASS'!$F$47</definedName>
    <definedName name="SA_01_03_DF_R">'SASS'!$F$86</definedName>
    <definedName name="SA_01_03_DF_R_R">'SASS'!$F$97</definedName>
    <definedName name="SA_01_03_DF_S">'SASS'!$D$86</definedName>
    <definedName name="SA_01_03_DF_S_R">'SASS'!$D$97</definedName>
    <definedName name="SA_01_03_F_R">'SASS'!$D$61</definedName>
    <definedName name="SA_01_03_F_R_R">'SASS'!$D$72</definedName>
    <definedName name="SA_01_03_F_S">'SASS'!$F$61</definedName>
    <definedName name="SA_01_03_F_S_R">'SASS'!$F$72</definedName>
    <definedName name="SA_01_03_FT_R">'SASS'!$D$118</definedName>
    <definedName name="SA_01_03_FT_R_R">'SASS'!$D$128</definedName>
    <definedName name="SA_01_03_FT_S">'SASS'!$F$118</definedName>
    <definedName name="SA_01_03_FT_S_R">'SASS'!$F$128</definedName>
    <definedName name="SA_01_03_L_R">'SASS'!$C$48</definedName>
    <definedName name="SA_01_03_L_S">'SASS'!$F$48</definedName>
    <definedName name="SA_01_04_DF_R">'SASS'!$F$88</definedName>
    <definedName name="SA_01_04_DF_R_R">'SASS'!$F$98</definedName>
    <definedName name="SA_01_04_DF_S">'SASS'!$D$87</definedName>
    <definedName name="SA_01_04_DF_S_R">'SASS'!$D$98</definedName>
    <definedName name="SA_01_04_F_R">'SASS'!$D$62</definedName>
    <definedName name="SA_01_04_F_R_R">'SASS'!$D$73</definedName>
    <definedName name="SA_01_04_F_S">'SASS'!$F$62</definedName>
    <definedName name="SA_01_04_F_S_R">'SASS'!$F$73</definedName>
    <definedName name="SA_01_04_FT_R">'SASS'!$D$119</definedName>
    <definedName name="SA_01_04_FT_R_R">'SASS'!$D$129</definedName>
    <definedName name="SA_01_04_FT_S">'SASS'!$F$119</definedName>
    <definedName name="SA_01_04_FT_S_R">'SASS'!$F$129</definedName>
    <definedName name="SA_01_04_L_R">'SASS'!$C$49</definedName>
    <definedName name="SA_01_04_L_S">'SASS'!$F$49</definedName>
    <definedName name="SA_01_05_DF_R">'SASS'!$F$88</definedName>
    <definedName name="SA_01_05_DF_R_R">'SASS'!$F$99</definedName>
    <definedName name="SA_01_05_DF_S">'SASS'!$D$88</definedName>
    <definedName name="SA_01_05_DF_S_R">'SASS'!$D$99</definedName>
    <definedName name="SA_01_05_F_R">'SASS'!$D$63</definedName>
    <definedName name="SA_01_05_F_R_R">'SASS'!$D$74</definedName>
    <definedName name="SA_01_05_F_S">'SASS'!$F$63</definedName>
    <definedName name="SA_01_05_F_S_R">'SASS'!$F$74</definedName>
    <definedName name="SA_01_05_FT_R">'SASS'!$D$120</definedName>
    <definedName name="SA_01_05_FT_R_R">'SASS'!$D$130</definedName>
    <definedName name="SA_01_05_FT_S">'SASS'!$F$120</definedName>
    <definedName name="SA_01_05_FT_S_R">'SASS'!$F$130</definedName>
    <definedName name="SA_01_05_L_R">'SASS'!$C$50</definedName>
    <definedName name="SA_01_05_L_S">'SASS'!$F$50</definedName>
    <definedName name="SA_01_06_DF_R">'SASS'!$F$89</definedName>
    <definedName name="SA_01_06_DF_R_R">'SASS'!$F$100</definedName>
    <definedName name="SA_01_06_DF_S">'SASS'!$D$89</definedName>
    <definedName name="SA_01_06_DF_S_R">'SASS'!$D$100</definedName>
    <definedName name="SA_01_06_F_R">'SASS'!$D$64</definedName>
    <definedName name="SA_01_06_F_R_R">'SASS'!$D$75</definedName>
    <definedName name="SA_01_06_F_S">'SASS'!$F$64</definedName>
    <definedName name="SA_01_06_F_S_R">'SASS'!$F$75</definedName>
    <definedName name="SA_01_06_FT_R">'SASS'!$D$121</definedName>
    <definedName name="SA_01_06_FT_R_R">'SASS'!$D$131</definedName>
    <definedName name="SA_01_06_FT_S">'SASS'!$F$121</definedName>
    <definedName name="SA_01_06_FT_S_R">'SASS'!$F$131</definedName>
    <definedName name="SA_01_06_L_R">'SASS'!$C$51</definedName>
    <definedName name="SA_01_06_L_S">'SASS'!$F$51</definedName>
    <definedName name="SA_01_07_DF_R">'SASS'!$F$90</definedName>
    <definedName name="SA_01_07_DF_R_R">'SASS'!$F$101</definedName>
    <definedName name="SA_01_07_DF_S">'SASS'!$D$90</definedName>
    <definedName name="SA_01_07_DF_S_R">'SASS'!$D$101</definedName>
    <definedName name="SA_01_07_F_R">'SASS'!$D$65</definedName>
    <definedName name="SA_01_07_F_R_R">'SASS'!$D$76</definedName>
    <definedName name="SA_01_07_F_S">'SASS'!$F$65</definedName>
    <definedName name="SA_01_07_F_S_R">'SASS'!$F$76</definedName>
    <definedName name="SA_01_07_FT_R">'SASS'!$D$122</definedName>
    <definedName name="SA_01_07_FT_R_R">'SASS'!$D$132</definedName>
    <definedName name="SA_01_07_FT_S">'SASS'!$F$122</definedName>
    <definedName name="SA_01_07_FT_S_R">'SASS'!$F$132</definedName>
    <definedName name="SA_01_07_L_R">'SASS'!$C$52</definedName>
    <definedName name="SA_01_07_L_S">'SASS'!$F$52</definedName>
    <definedName name="SA_01_08_DF_R">'SASS'!$F$91</definedName>
    <definedName name="SA_01_08_DF_R_R">'SASS'!$F$102</definedName>
    <definedName name="SA_01_08_DF_S">'SASS'!$D$91</definedName>
    <definedName name="SA_01_08_DF_S_R">'SASS'!$D$102</definedName>
    <definedName name="SA_01_08_F_R">'SASS'!$D$66</definedName>
    <definedName name="SA_01_08_F_R_R">'SASS'!$D$77</definedName>
    <definedName name="SA_01_08_F_S">'SASS'!$F$66</definedName>
    <definedName name="SA_01_08_F_S_R">'SASS'!$F$77</definedName>
    <definedName name="SA_01_08_FT_R">'SASS'!$D$123</definedName>
    <definedName name="SA_01_08_FT_R_R">'SASS'!$D$133</definedName>
    <definedName name="SA_01_08_FT_S">'SASS'!$F$123</definedName>
    <definedName name="SA_01_08_FT_S_R">'SASS'!$F$133</definedName>
    <definedName name="SA_01_08_L_R">'SASS'!$C$53</definedName>
    <definedName name="SA_01_08_L_S">'SASS'!$F$53</definedName>
    <definedName name="SA_01_BP_REF">'SASS'!$D$25</definedName>
    <definedName name="SA_01_F_REF">'SASS'!$D$21</definedName>
    <definedName name="SA_01_T_REF">'SASS'!$D$23</definedName>
    <definedName name="SA_02_00_BP_Other">'SASS_collocated'!$E$26</definedName>
    <definedName name="SA_02_00_BP_SN">'SASS_collocated'!$I$25</definedName>
    <definedName name="SA_02_00_BPCalDate">'SASS_collocated'!$I$26</definedName>
    <definedName name="SA_02_00_CalibrationDate">'SASS_collocated'!$D$28</definedName>
    <definedName name="SA_02_00_Collocated_No">'SASS_collocated'!$I$19</definedName>
    <definedName name="SA_02_00_Collocated_Yes">'SASS_collocated'!$I$18</definedName>
    <definedName name="SA_02_00_CONFIG">'SASS_collocated'!$E$9</definedName>
    <definedName name="SA_02_00_D_R">'SASS_collocated'!$C$41</definedName>
    <definedName name="SA_02_00_D_R_R">'SASS_collocated'!$C$43</definedName>
    <definedName name="SA_02_00_D_S">'SASS_collocated'!$E$41</definedName>
    <definedName name="SA_02_00_D_S_R">'SASS_collocated'!$E$43</definedName>
    <definedName name="SA_02_00_FCalDate">'SASS_collocated'!$I$22</definedName>
    <definedName name="SA_02_00_GeneralFindings">'SASS_collocated'!$C$30</definedName>
    <definedName name="SA_02_00_HeadSN">'SASS_collocated'!$H$15</definedName>
    <definedName name="SA_02_00_LastCalibrationDate">'SASS_collocated'!$D$18</definedName>
    <definedName name="SA_02_00_P_R">'SASS_collocated'!$D$139</definedName>
    <definedName name="SA_02_00_P_R_R">'SASS_collocated'!$D$142</definedName>
    <definedName name="SA_02_00_P_S">'SASS_collocated'!$F$139</definedName>
    <definedName name="SA_02_00_P_S_R">'SASS_collocated'!$F$142</definedName>
    <definedName name="SA_02_00_POC">'SASS_collocated'!$D$7</definedName>
    <definedName name="SA_02_00_PumpSN">'SASS_collocated'!$H$16</definedName>
    <definedName name="SA_02_00_ReferenceStandardSN">'SASS_collocated'!$I$21</definedName>
    <definedName name="SA_02_00_ReferenceStdModel">'SASS_collocated'!$D$21</definedName>
    <definedName name="SA_02_00_SamplerSN">'SASS_collocated'!$H$14</definedName>
    <definedName name="SA_02_00_SignificantFindings">'SASS_collocated'!$C$29</definedName>
    <definedName name="SA_02_00_T_Other">'SASS_collocated'!$E$24</definedName>
    <definedName name="SA_02_00_T_R">'SASS_collocated'!$D$108</definedName>
    <definedName name="SA_02_00_T_R_R">'SASS_collocated'!$D$110</definedName>
    <definedName name="SA_02_00_T_S">'SASS_collocated'!$F$108</definedName>
    <definedName name="SA_02_00_T_S_R">'SASS_collocated'!$F$110</definedName>
    <definedName name="SA_02_00_T_SN">'SASS_collocated'!$I$23</definedName>
    <definedName name="SA_02_00_TCalDate">'SASS_collocated'!$I$24</definedName>
    <definedName name="SA_02_00_TI_R">'SASS_collocated'!$C$40</definedName>
    <definedName name="SA_02_00_TI_R_R">'SASS_collocated'!$C$42</definedName>
    <definedName name="SA_02_00_TI_S">'SASS_collocated'!$E$40</definedName>
    <definedName name="SA_02_00_TI_S_R">'SASS_collocated'!$E$42</definedName>
    <definedName name="SA_02_01_DF_R" localSheetId="2">'SASS_collocated'!$F$85</definedName>
    <definedName name="SA_02_01_DF_R_R">'SASS_collocated'!$F$96</definedName>
    <definedName name="SA_02_01_DF_S">'SASS_collocated'!$D$85</definedName>
    <definedName name="SA_02_01_DF_S_R">'SASS_collocated'!$D$96</definedName>
    <definedName name="SA_02_01_F_R">'SASS_collocated'!$D$60</definedName>
    <definedName name="SA_02_01_F_R_R">'SASS_collocated'!$D$71</definedName>
    <definedName name="SA_02_01_F_S">'SASS_collocated'!$F$60</definedName>
    <definedName name="SA_02_01_F_S_R">'SASS_collocated'!$F$71</definedName>
    <definedName name="SA_02_01_FT_R">'SASS_collocated'!$D$117</definedName>
    <definedName name="SA_02_01_FT_R_R">'SASS_collocated'!$D$127</definedName>
    <definedName name="SA_02_01_FT_S">'SASS_collocated'!$F$117</definedName>
    <definedName name="SA_02_01_FT_S_R">'SASS_collocated'!$F$127</definedName>
    <definedName name="SA_02_01_L_R">'SASS_collocated'!$C$47</definedName>
    <definedName name="SA_02_01_L_S">'SASS_collocated'!$F$47</definedName>
    <definedName name="SA_02_02_DF_R">'SASS_collocated'!$F$86</definedName>
    <definedName name="SA_02_02_DF_R_R">'SASS_collocated'!$F$97</definedName>
    <definedName name="SA_02_02_DF_S">'SASS_collocated'!$D$86</definedName>
    <definedName name="SA_02_02_DF_S_R">'SASS_collocated'!$D$97</definedName>
    <definedName name="SA_02_02_F_R">'SASS_collocated'!$D$61</definedName>
    <definedName name="SA_02_02_F_R_R">'SASS_collocated'!$D$72</definedName>
    <definedName name="SA_02_02_F_S">'SASS_collocated'!$F$61</definedName>
    <definedName name="SA_02_02_F_S_R">'SASS_collocated'!$F$72</definedName>
    <definedName name="SA_02_02_FT_R">'SASS_collocated'!$D$118</definedName>
    <definedName name="SA_02_02_FT_R_R">'SASS_collocated'!$D$128</definedName>
    <definedName name="SA_02_02_FT_S">'SASS_collocated'!$F$118</definedName>
    <definedName name="SA_02_02_FT_S_R">'SASS_collocated'!$F$128</definedName>
    <definedName name="SA_02_02_L_R">'SASS_collocated'!$C$48</definedName>
    <definedName name="SA_02_02_L_S">'SASS_collocated'!$F$48</definedName>
    <definedName name="SA_02_03_DF_R">'SASS_collocated'!$F$87</definedName>
    <definedName name="SA_02_03_DF_R_R">'SASS_collocated'!$F$98</definedName>
    <definedName name="SA_02_03_DF_S">'SASS_collocated'!$D$87</definedName>
    <definedName name="SA_02_03_DF_S_R">'SASS_collocated'!$D$98</definedName>
    <definedName name="SA_02_03_F_R">'SASS_collocated'!$D$62</definedName>
    <definedName name="SA_02_03_F_R_R">'SASS_collocated'!$D$73</definedName>
    <definedName name="SA_02_03_F_S">'SASS_collocated'!$F$62</definedName>
    <definedName name="SA_02_03_F_S_R">'SASS_collocated'!$F$73</definedName>
    <definedName name="SA_02_03_FT_R">'SASS_collocated'!$D$119</definedName>
    <definedName name="SA_02_03_FT_R_R">'SASS_collocated'!$D$129</definedName>
    <definedName name="SA_02_03_FT_S">'SASS_collocated'!$F$119</definedName>
    <definedName name="SA_02_03_FT_S_R">'SASS_collocated'!$F$129</definedName>
    <definedName name="SA_02_03_L_R">'SASS_collocated'!$C$49</definedName>
    <definedName name="SA_02_03_L_S">'SASS_collocated'!$F$49</definedName>
    <definedName name="SA_02_04_DF_R">'SASS_collocated'!$F$88</definedName>
    <definedName name="SA_02_04_DF_R_R">'SASS_collocated'!$F$99</definedName>
    <definedName name="SA_02_04_DF_S">'SASS_collocated'!$D$88</definedName>
    <definedName name="SA_02_04_DF_S_R">'SASS_collocated'!$D$99</definedName>
    <definedName name="SA_02_04_F_R">'SASS_collocated'!$D$63</definedName>
    <definedName name="SA_02_04_F_R_R">'SASS_collocated'!$D$74</definedName>
    <definedName name="SA_02_04_F_S">'SASS_collocated'!$F$63</definedName>
    <definedName name="SA_02_04_F_S_R">'SASS_collocated'!$F$74</definedName>
    <definedName name="SA_02_04_FT_R">'SASS_collocated'!$D$120</definedName>
    <definedName name="SA_02_04_FT_R_R">'SASS_collocated'!$D$130</definedName>
    <definedName name="SA_02_04_FT_S">'SASS_collocated'!$F$120</definedName>
    <definedName name="SA_02_04_FT_S_R">'SASS_collocated'!$F$130</definedName>
    <definedName name="SA_02_04_L_R">'SASS_collocated'!$C$50</definedName>
    <definedName name="SA_02_04_L_S">'SASS_collocated'!$F$50</definedName>
    <definedName name="SA_02_05_DF_R">'SASS_collocated'!$F$89</definedName>
    <definedName name="SA_02_05_DF_R_R">'SASS_collocated'!$F$100</definedName>
    <definedName name="SA_02_05_DF_S">'SASS_collocated'!$D$89</definedName>
    <definedName name="SA_02_05_DF_S_R">'SASS_collocated'!$D$100</definedName>
    <definedName name="SA_02_05_F_R">'SASS_collocated'!$D$64</definedName>
    <definedName name="SA_02_05_F_R_R">'SASS_collocated'!$D$75</definedName>
    <definedName name="SA_02_05_F_S">'SASS_collocated'!$F$64</definedName>
    <definedName name="SA_02_05_F_S_R">'SASS_collocated'!$F$75</definedName>
    <definedName name="SA_02_05_FT_R">'SASS_collocated'!$D$121</definedName>
    <definedName name="SA_02_05_FT_R_R">'SASS_collocated'!$D$131</definedName>
    <definedName name="SA_02_05_FT_S">'SASS_collocated'!$F$121</definedName>
    <definedName name="SA_02_05_FT_S_R">'SASS_collocated'!$F$131</definedName>
    <definedName name="SA_02_05_L_R">'SASS_collocated'!$C$51</definedName>
    <definedName name="SA_02_05_L_S">'SASS_collocated'!$F$51</definedName>
    <definedName name="SA_02_06_DF_R">'SASS_collocated'!$F$90</definedName>
    <definedName name="SA_02_06_DF_R_R">'SASS_collocated'!$F$101</definedName>
    <definedName name="SA_02_06_DF_S">'SASS_collocated'!$D$90</definedName>
    <definedName name="SA_02_06_DF_S_R">'SASS_collocated'!$D$101</definedName>
    <definedName name="SA_02_06_F_R">'SASS_collocated'!$D$65</definedName>
    <definedName name="SA_02_06_F_R_R">'SASS_collocated'!$D$76</definedName>
    <definedName name="SA_02_06_F_S">'SASS_collocated'!$F$65</definedName>
    <definedName name="SA_02_06_F_S_R">'SASS_collocated'!$F$76</definedName>
    <definedName name="SA_02_06_FT_R">'SASS_collocated'!$D$122</definedName>
    <definedName name="SA_02_06_FT_R_R">'SASS_collocated'!$D$132</definedName>
    <definedName name="SA_02_06_FT_S">'SASS_collocated'!$F$122</definedName>
    <definedName name="SA_02_06_FT_S_R">'SASS_collocated'!$F$132</definedName>
    <definedName name="SA_02_06_L_R">'SASS_collocated'!$C$52</definedName>
    <definedName name="SA_02_06_L_S">'SASS_collocated'!$F$52</definedName>
    <definedName name="SA_02_07_DF_R">'SASS_collocated'!$F$91</definedName>
    <definedName name="SA_02_07_DF_R_R">'SASS_collocated'!$F$102</definedName>
    <definedName name="SA_02_07_DF_S">'SASS_collocated'!$D$91</definedName>
    <definedName name="SA_02_07_DF_S_R">'SASS_collocated'!$D$102</definedName>
    <definedName name="SA_02_07_F_R">'SASS_collocated'!$D$66</definedName>
    <definedName name="SA_02_07_F_R_R">'SASS_collocated'!$D$77</definedName>
    <definedName name="SA_02_07_F_S">'SASS_collocated'!$F$66</definedName>
    <definedName name="SA_02_07_F_S_R">'SASS_collocated'!$F$77</definedName>
    <definedName name="SA_02_07_FT_R">'SASS_collocated'!$D$123</definedName>
    <definedName name="SA_02_07_FT_R_R">'SASS_collocated'!$D$133</definedName>
    <definedName name="SA_02_07_FT_S">'SASS_collocated'!$F$123</definedName>
    <definedName name="SA_02_07_FT_S_R">'SASS_collocated'!$F$133</definedName>
    <definedName name="SA_02_07_L_R">'SASS_collocated'!$C$53</definedName>
    <definedName name="SA_02_07_L_S">'SASS_collocated'!$F$53</definedName>
    <definedName name="SA_02_08_DF_R">'SASS_collocated'!$F$92</definedName>
    <definedName name="SA_02_08_DF_R_R">'SASS_collocated'!$F$103</definedName>
    <definedName name="SA_02_08_DF_S">'SASS_collocated'!$D$92</definedName>
    <definedName name="SA_02_08_DF_S_R">'SASS_collocated'!$D$103</definedName>
    <definedName name="SA_02_08_F_R">'SASS_collocated'!$D$67</definedName>
    <definedName name="SA_02_08_F_R_R">'SASS_collocated'!$D$78</definedName>
    <definedName name="SA_02_08_F_S">'SASS_collocated'!$F$67</definedName>
    <definedName name="SA_02_08_F_S_R">'SASS_collocated'!$F$78</definedName>
    <definedName name="SA_02_08_FT_R">'SASS_collocated'!$D$124</definedName>
    <definedName name="SA_02_08_FT_R_R">'SASS_collocated'!$D$134</definedName>
    <definedName name="SA_02_08_FT_S">'SASS_collocated'!$F$124</definedName>
    <definedName name="SA_02_08_FT_S_R">'SASS_collocated'!$F$134</definedName>
    <definedName name="SA_02_08_L_R">'SASS_collocated'!$C$54</definedName>
    <definedName name="SA_02_08_L_S">'SASS_collocated'!$F$54</definedName>
    <definedName name="SA_02_BP_REF">'SASS_collocated'!$D$25</definedName>
    <definedName name="SA_02_F_Other">'SASS_collocated'!$E$22</definedName>
    <definedName name="SA_02_F_REF">'SASS_collocated'!$D$21</definedName>
    <definedName name="SA_02_T_REF">'SASS_collocated'!$D$23</definedName>
    <definedName name="SASSChannelConfig">'Reference'!$A$11:$A$13</definedName>
    <definedName name="Temperature_Reference_Methods">'Reference'!$A$42:$A$47</definedName>
    <definedName name="URG_00_01_BP_Other">'URG'!$E$24</definedName>
    <definedName name="URG_00_01_BP_SN">'URG'!$I$23</definedName>
    <definedName name="URG_01_00_BP_REF">'URG'!$D$23</definedName>
    <definedName name="URG_01_00_BPCalDate">'URG'!$I$24</definedName>
    <definedName name="URG_01_00_CalibrationDate">'URG'!$D$25</definedName>
    <definedName name="URG_01_00_Collocated_No">'URG'!$I$18</definedName>
    <definedName name="URG_01_00_Collocated_Yes">'URG'!$I$17</definedName>
    <definedName name="URG_01_00_ControllerSN">'URG'!$H$13</definedName>
    <definedName name="URG_01_00_D_R">'URG'!$C$39</definedName>
    <definedName name="URG_01_00_D_R_R">'URG'!$C$41</definedName>
    <definedName name="URG_01_00_D_S">'URG'!$E$39</definedName>
    <definedName name="URG_01_00_D_S_R">'URG'!$E$41</definedName>
    <definedName name="URG_01_00_DF_R">'URG'!$F$61</definedName>
    <definedName name="URG_01_00_DF_R_R">'URG'!$F$66</definedName>
    <definedName name="URG_01_00_DF_S">'URG'!$D$61</definedName>
    <definedName name="URG_01_00_DF_S_R">'URG'!$D$66</definedName>
    <definedName name="URG_01_00_F_Other">'URG'!$E$20</definedName>
    <definedName name="URG_01_00_F_R">'URG'!$D$51</definedName>
    <definedName name="URG_01_00_F_R_R">'URG'!$D$56</definedName>
    <definedName name="URG_01_00_F_REF">'URG'!$D$19</definedName>
    <definedName name="URG_01_00_F_S">'URG'!$F$51</definedName>
    <definedName name="URG_01_00_F_S_R">'URG'!$F$56</definedName>
    <definedName name="URG_01_00_FCalDate">'URG'!$I$20</definedName>
    <definedName name="URG_01_00_GeneralFindings">'URG'!$C$28</definedName>
    <definedName name="URG_01_00_L_R">'URG'!$C$45</definedName>
    <definedName name="URG_01_00_L_R_R">'URG'!$F$45</definedName>
    <definedName name="URG_01_00_LastCalibrationDate">'URG'!$D$17</definedName>
    <definedName name="URG_01_00_P_R">'URG'!$D$78</definedName>
    <definedName name="URG_01_00_P_R_R">'URG'!$D$80</definedName>
    <definedName name="URG_01_00_P_S">'URG'!$F$78</definedName>
    <definedName name="URG_01_00_P_S_R">'URG'!$F$80</definedName>
    <definedName name="URG_01_00_POC">'URG'!$D$7</definedName>
    <definedName name="URG_01_00_PumpSN">'URG'!$H$14</definedName>
    <definedName name="URG_01_00_ReferenceStandardSN">'URG'!$I$19</definedName>
    <definedName name="URG_01_00_ReferenceStdModel">'URG'!$D$19</definedName>
    <definedName name="URG_01_00_SamplerSN">'URG'!$H$15</definedName>
    <definedName name="URG_01_00_SignificantFindings">'URG'!$C$27</definedName>
    <definedName name="URG_01_00_T_Other">'URG'!$E$22</definedName>
    <definedName name="URG_01_00_T_R">'URG'!$D$71</definedName>
    <definedName name="URG_01_00_T_R_R">'URG'!$D$73</definedName>
    <definedName name="URG_01_00_T_REF">'URG'!$D$21</definedName>
    <definedName name="URG_01_00_T_S">'URG'!$F$71</definedName>
    <definedName name="URG_01_00_T_S_R">'URG'!$F$73</definedName>
    <definedName name="URG_01_00_T_SN">'URG'!$I$21</definedName>
    <definedName name="URG_01_00_TCalDate">'URG'!$I$22</definedName>
    <definedName name="URG_01_00_TI_R">'URG'!$C$38</definedName>
    <definedName name="URG_01_00_TI_R_R">'URG'!$C$40</definedName>
    <definedName name="URG_01_00_TI_S">'URG'!$E$38</definedName>
    <definedName name="URG_01_00_TI_S_R">'URG'!$E$40</definedName>
    <definedName name="URG_02_00_BP_Other">'URG_collocated'!$E$24</definedName>
    <definedName name="URG_02_00_BP_REF">'URG_collocated'!$D$23</definedName>
    <definedName name="URG_02_00_BP_SN">'URG_collocated'!$I$23</definedName>
    <definedName name="URG_02_00_BPCalDate">'URG_collocated'!$I$24</definedName>
    <definedName name="URG_02_00_CalibrationDate">'URG'!$D$23</definedName>
    <definedName name="URG_02_00_Collocated_No">'URG_collocated'!$I$18</definedName>
    <definedName name="URG_02_00_Collocated_Yes">'URG_collocated'!$I$17</definedName>
    <definedName name="URG_02_00_ControllerSN">'URG_collocated'!$H$13</definedName>
    <definedName name="URG_02_00_D_R">'URG_collocated'!$C$39</definedName>
    <definedName name="URG_02_00_D_R_R">'URG_collocated'!$C$41</definedName>
    <definedName name="URG_02_00_D_S">'URG_collocated'!$E$39</definedName>
    <definedName name="URG_02_00_D_S_R">'URG_collocated'!$E$41</definedName>
    <definedName name="URG_02_00_DF_R">'URG_collocated'!$C$59</definedName>
    <definedName name="URG_02_00_DF_R_R">'URG_collocated'!$F$64</definedName>
    <definedName name="URG_02_00_DF_S">'URG_collocated'!$E$59</definedName>
    <definedName name="URG_02_00_DF_S_R">'URG_collocated'!$D$64</definedName>
    <definedName name="URG_02_00_F_Other">'URG_collocated'!$E$20</definedName>
    <definedName name="URG_02_00_F_R">'URG_collocated'!$D$51</definedName>
    <definedName name="URG_02_00_F_R_R">'URG_collocated'!$D$56</definedName>
    <definedName name="URG_02_00_F_REF">'URG_collocated'!$D$19</definedName>
    <definedName name="URG_02_00_F_S">'URG_collocated'!$F$51</definedName>
    <definedName name="URG_02_00_F_S_R">'URG_collocated'!$F$56</definedName>
    <definedName name="URG_02_00_FCalDate">'URG_collocated'!$I$20</definedName>
    <definedName name="URG_02_00_GeneralFindings">'URG_collocated'!$C$26</definedName>
    <definedName name="URG_02_00_L_R">'URG_collocated'!$C$45</definedName>
    <definedName name="URG_02_00_L_R_R">'URG_collocated'!$F$45</definedName>
    <definedName name="URG_02_00_LastCalibrationDate">'URG_collocated'!$D$17</definedName>
    <definedName name="URG_02_00_P_R">'URG_collocated'!$D$78</definedName>
    <definedName name="URG_02_00_P_R_R">'URG_collocated'!$D$80</definedName>
    <definedName name="URG_02_00_P_S">'URG_collocated'!$F$78</definedName>
    <definedName name="URG_02_00_P_S_R">'URG_collocated'!$F$80</definedName>
    <definedName name="URG_02_00_POC">'URG_collocated'!$D$7</definedName>
    <definedName name="URG_02_00_PumpSN">'URG_collocated'!$H$14</definedName>
    <definedName name="URG_02_00_ReferenceStandardSN">'URG_collocated'!$I$19</definedName>
    <definedName name="URG_02_00_ReferenceStdModel">'URG_collocated'!$D$19</definedName>
    <definedName name="URG_02_00_SamplerSN">'URG_collocated'!$H$15</definedName>
    <definedName name="URG_02_00_SignificantFindings">'URG_collocated'!$C$25</definedName>
    <definedName name="URG_02_00_T_Other">'URG_collocated'!$E$22</definedName>
    <definedName name="URG_02_00_T_R">'URG_collocated'!$D$71</definedName>
    <definedName name="URG_02_00_T_R_R">'URG_collocated'!$D$73</definedName>
    <definedName name="URG_02_00_T_REF">'URG_collocated'!$D$21</definedName>
    <definedName name="URG_02_00_T_S">'URG_collocated'!$F$71</definedName>
    <definedName name="URG_02_00_T_S_R">'URG_collocated'!$F$73</definedName>
    <definedName name="URG_02_00_T_SN">'URG_collocated'!$I$21</definedName>
    <definedName name="URG_02_00_TCalDate">'URG_collocated'!$I$22</definedName>
    <definedName name="URG_02_00_TI_R">'URG_collocated'!$C$38</definedName>
    <definedName name="URG_02_00_TI_R_R">'URG_collocated'!$C$40</definedName>
    <definedName name="URG_02_00_TI_S">'URG_collocated'!$E$38</definedName>
    <definedName name="URG_02_00_TI_S_R">'URG_collocated'!$E$40</definedName>
    <definedName name="version">'SASS'!$F$3</definedName>
    <definedName name="YNO_Values">'Reference'!$A$3:$A$7</definedName>
  </definedNames>
  <calcPr fullCalcOnLoad="1"/>
</workbook>
</file>

<file path=xl/comments2.xml><?xml version="1.0" encoding="utf-8"?>
<comments xmlns="http://schemas.openxmlformats.org/spreadsheetml/2006/main">
  <authors>
    <author>eer</author>
  </authors>
  <commentList>
    <comment ref="D7" authorId="0">
      <text>
        <r>
          <rPr>
            <sz val="10"/>
            <rFont val="Tahoma"/>
            <family val="2"/>
          </rPr>
          <t>5 is the most common primary sampler POC at CSN sites</t>
        </r>
      </text>
    </comment>
    <comment ref="C6" authorId="0">
      <text>
        <r>
          <rPr>
            <sz val="10"/>
            <rFont val="Tahoma"/>
            <family val="2"/>
          </rPr>
          <t xml:space="preserve">Enter without dashes or other special characters (012345678)
</t>
        </r>
      </text>
    </comment>
  </commentList>
</comments>
</file>

<file path=xl/comments3.xml><?xml version="1.0" encoding="utf-8"?>
<comments xmlns="http://schemas.openxmlformats.org/spreadsheetml/2006/main">
  <authors>
    <author>eer</author>
  </authors>
  <commentList>
    <comment ref="D7" authorId="0">
      <text>
        <r>
          <rPr>
            <sz val="10"/>
            <rFont val="Tahoma"/>
            <family val="2"/>
          </rPr>
          <t>6 is the most common collocated sampler POC at CSN sites</t>
        </r>
      </text>
    </comment>
  </commentList>
</comments>
</file>

<file path=xl/comments4.xml><?xml version="1.0" encoding="utf-8"?>
<comments xmlns="http://schemas.openxmlformats.org/spreadsheetml/2006/main">
  <authors>
    <author>eer</author>
  </authors>
  <commentList>
    <comment ref="D7" authorId="0">
      <text>
        <r>
          <rPr>
            <sz val="10"/>
            <rFont val="Tahoma"/>
            <family val="2"/>
          </rPr>
          <t xml:space="preserve">5 is the most common primary sampler POC at CSN sites
</t>
        </r>
      </text>
    </comment>
  </commentList>
</comments>
</file>

<file path=xl/comments5.xml><?xml version="1.0" encoding="utf-8"?>
<comments xmlns="http://schemas.openxmlformats.org/spreadsheetml/2006/main">
  <authors>
    <author>eer</author>
  </authors>
  <commentList>
    <comment ref="D7" authorId="0">
      <text>
        <r>
          <rPr>
            <sz val="10"/>
            <rFont val="Tahoma"/>
            <family val="2"/>
          </rPr>
          <t>6 is the most common collocated sampler POC at CSN sites</t>
        </r>
      </text>
    </comment>
  </commentList>
</comments>
</file>

<file path=xl/sharedStrings.xml><?xml version="1.0" encoding="utf-8"?>
<sst xmlns="http://schemas.openxmlformats.org/spreadsheetml/2006/main" count="718" uniqueCount="156">
  <si>
    <t>Overview</t>
  </si>
  <si>
    <t>Cell Color Coding</t>
  </si>
  <si>
    <t xml:space="preserve">     Light Yellow cells require user input - all your data should be placed in the appropriate yellow cells.</t>
  </si>
  <si>
    <t>Special Instructions for Selected Cells</t>
  </si>
  <si>
    <t xml:space="preserve">     Many cells have comments, as indicated by the red triangle in the upper left corner. These comments contain information on acceptable input values for that cell. The comments will be visible when you place your mouse cursor over or in the cell.</t>
  </si>
  <si>
    <t>Dropdown Boxes</t>
  </si>
  <si>
    <t xml:space="preserve">right-hand side of the box. You may click on the box and a list of acceptable values will appear. Note that only </t>
  </si>
  <si>
    <t>the values in the list may be selected. All other values are invalid.</t>
  </si>
  <si>
    <t>Chemical Speciation Network</t>
  </si>
  <si>
    <t>Federal Contractor</t>
  </si>
  <si>
    <t>Not_Evaluated</t>
  </si>
  <si>
    <t>No</t>
  </si>
  <si>
    <t>Yes</t>
  </si>
  <si>
    <t>URG 3000N - Primary Sampler</t>
  </si>
  <si>
    <t>Location</t>
  </si>
  <si>
    <t>Date</t>
  </si>
  <si>
    <t>AQS Site ID</t>
  </si>
  <si>
    <t>AQS Sampler POC</t>
  </si>
  <si>
    <t>Auditor(s)</t>
  </si>
  <si>
    <t>Affiliation</t>
  </si>
  <si>
    <t>Audit Type</t>
  </si>
  <si>
    <t>Sampler Model</t>
  </si>
  <si>
    <t>URG 3000 N</t>
  </si>
  <si>
    <t>Controller S/N</t>
  </si>
  <si>
    <t>Pump S/N</t>
  </si>
  <si>
    <t>Sampler S/N</t>
  </si>
  <si>
    <t>Last Calibration Date</t>
  </si>
  <si>
    <t>BGI DELTACAL</t>
  </si>
  <si>
    <t>Standard S/N</t>
  </si>
  <si>
    <t>Specify if "Other"</t>
  </si>
  <si>
    <t>Calibration Date</t>
  </si>
  <si>
    <t>Significant Findings:</t>
  </si>
  <si>
    <t>General Findings:</t>
  </si>
  <si>
    <t>If Local Time is under daylight savings, convert Ref Std to Local Standard Time.   Daylight Saving Time begins for most of the United States at 2:00 a.m. on the first Sunday of April. Time reverts to standard time at 2:00 a.m. on the last Sunday of Octobe</t>
  </si>
  <si>
    <t>Time (hh:mm)</t>
  </si>
  <si>
    <t>Difference Minutes</t>
  </si>
  <si>
    <t xml:space="preserve"> 5 minutes or less?</t>
  </si>
  <si>
    <t>Ref Std</t>
  </si>
  <si>
    <t>URG</t>
  </si>
  <si>
    <t>Pass</t>
  </si>
  <si>
    <t>Fail</t>
  </si>
  <si>
    <t>Leak Test</t>
  </si>
  <si>
    <t>After Correction</t>
  </si>
  <si>
    <t xml:space="preserve">  225 mm Hg drop or higher fails</t>
  </si>
  <si>
    <t>A  mm Hg</t>
  </si>
  <si>
    <t>B  mm Hg</t>
  </si>
  <si>
    <t>Fail A</t>
  </si>
  <si>
    <t>Fail B</t>
  </si>
  <si>
    <t>Channel 1</t>
  </si>
  <si>
    <t>For the reference standard, enter "UR" for under range and "OR" for over range flow readings.</t>
  </si>
  <si>
    <t>L/min</t>
  </si>
  <si>
    <t xml:space="preserve">     Less than 10%?</t>
  </si>
  <si>
    <t>Lower Limit</t>
  </si>
  <si>
    <t>Upper Limit</t>
  </si>
  <si>
    <t>% Difference</t>
  </si>
  <si>
    <t>Retest after Calibration</t>
  </si>
  <si>
    <t xml:space="preserve">      Less than 10%?</t>
  </si>
  <si>
    <t>Reference Standard vs Design Flow</t>
  </si>
  <si>
    <t xml:space="preserve">       Less than 10%?</t>
  </si>
  <si>
    <t>Degrees C</t>
  </si>
  <si>
    <t xml:space="preserve"> Less than 2 degrees?</t>
  </si>
  <si>
    <t>Difference</t>
  </si>
  <si>
    <t>Retest After Recalibration</t>
  </si>
  <si>
    <t>mm Hg</t>
  </si>
  <si>
    <t>Less than 10 mm Hg?</t>
  </si>
  <si>
    <t>Retest after recalibration</t>
  </si>
  <si>
    <t>URG 3000N - Collocated Sampler</t>
  </si>
  <si>
    <t>5 minutes or less?</t>
  </si>
  <si>
    <t>MetOne SASS - Primary Sampler</t>
  </si>
  <si>
    <t>Sampler Type (Model)</t>
  </si>
  <si>
    <t xml:space="preserve">SASS </t>
  </si>
  <si>
    <t>Head S/N</t>
  </si>
  <si>
    <t xml:space="preserve">     5 minutes or less?</t>
  </si>
  <si>
    <t>SASS</t>
  </si>
  <si>
    <t>A  L/min</t>
  </si>
  <si>
    <t>B  L/min</t>
  </si>
  <si>
    <t>Channel 2</t>
  </si>
  <si>
    <t>Channel 3</t>
  </si>
  <si>
    <t>Channel 4</t>
  </si>
  <si>
    <t>Channel 5</t>
  </si>
  <si>
    <t>Channel 6</t>
  </si>
  <si>
    <t>Channel 7</t>
  </si>
  <si>
    <t>Channel 8</t>
  </si>
  <si>
    <t xml:space="preserve">   Less than 10 mm?</t>
  </si>
  <si>
    <t>MetOne SASS - Collocated Sampler</t>
  </si>
  <si>
    <t>BGI TETRACAL</t>
  </si>
  <si>
    <t>Design Flow</t>
  </si>
  <si>
    <t>This spreadsheet will be hidden in the final version</t>
  </si>
  <si>
    <t>YNO Box Values</t>
  </si>
  <si>
    <t>Not_Applicable</t>
  </si>
  <si>
    <t>Other</t>
  </si>
  <si>
    <t>SASS Channel Configurations</t>
  </si>
  <si>
    <t>Super SASS</t>
  </si>
  <si>
    <t>Audit Types</t>
  </si>
  <si>
    <t>PQAO</t>
  </si>
  <si>
    <t>Reporting Org</t>
  </si>
  <si>
    <t>Federal</t>
  </si>
  <si>
    <t>Flow Reference Methods</t>
  </si>
  <si>
    <t>BGI TRI CAL</t>
  </si>
  <si>
    <t>BIOS 20K</t>
  </si>
  <si>
    <t>BIOS 30K</t>
  </si>
  <si>
    <t>BIOS 40K</t>
  </si>
  <si>
    <t>BIOS DEFENDER</t>
  </si>
  <si>
    <t>BUBBLE FLOW METER</t>
  </si>
  <si>
    <t>CERTIFIED ORIFICE DEVICE</t>
  </si>
  <si>
    <t>CHINOOK FTS</t>
  </si>
  <si>
    <t>DRY TEST METER</t>
  </si>
  <si>
    <t>DRYCAL DC2 FLOWMETER</t>
  </si>
  <si>
    <t>ROOTSMETER (CERTIFIED)</t>
  </si>
  <si>
    <t>WET TEST METER</t>
  </si>
  <si>
    <t>OTHER FLOW STANDARDS</t>
  </si>
  <si>
    <t>Temperature Reference Methods</t>
  </si>
  <si>
    <t>NIST TRACEABLE THERMOMETER</t>
  </si>
  <si>
    <t>OTHER</t>
  </si>
  <si>
    <t>BP Reference Methods</t>
  </si>
  <si>
    <r>
      <t xml:space="preserve">     White cells contain labels and other text. </t>
    </r>
    <r>
      <rPr>
        <b/>
        <sz val="10"/>
        <rFont val="Arial"/>
        <family val="2"/>
      </rPr>
      <t>Do NOT overwrite any white cell.</t>
    </r>
  </si>
  <si>
    <r>
      <t xml:space="preserve">     Blue cells contain data entered from another sheet or calculated using formulae. </t>
    </r>
    <r>
      <rPr>
        <b/>
        <sz val="10"/>
        <rFont val="Arial"/>
        <family val="2"/>
      </rPr>
      <t xml:space="preserve">Do NOT overwrite any blue cell. </t>
    </r>
  </si>
  <si>
    <t>Select From Dropdown List</t>
  </si>
  <si>
    <r>
      <t>Flow</t>
    </r>
    <r>
      <rPr>
        <sz val="10"/>
        <rFont val="Arial"/>
        <family val="0"/>
      </rPr>
      <t xml:space="preserve"> Reference Std Model</t>
    </r>
  </si>
  <si>
    <r>
      <t>Temperature</t>
    </r>
    <r>
      <rPr>
        <sz val="10"/>
        <rFont val="Arial"/>
        <family val="0"/>
      </rPr>
      <t xml:space="preserve"> Ref Std Model</t>
    </r>
  </si>
  <si>
    <r>
      <t>BP</t>
    </r>
    <r>
      <rPr>
        <sz val="10"/>
        <rFont val="Arial"/>
        <family val="0"/>
      </rPr>
      <t xml:space="preserve"> Std Model</t>
    </r>
  </si>
  <si>
    <r>
      <t xml:space="preserve">Temperature </t>
    </r>
    <r>
      <rPr>
        <sz val="10"/>
        <rFont val="Arial"/>
        <family val="0"/>
      </rPr>
      <t>Ref Std Model</t>
    </r>
  </si>
  <si>
    <t xml:space="preserve">   greater than 0.10 L/min fails</t>
  </si>
  <si>
    <r>
      <t xml:space="preserve">Recalib </t>
    </r>
    <r>
      <rPr>
        <sz val="10"/>
        <rFont val="Arial"/>
        <family val="2"/>
      </rPr>
      <t>Time</t>
    </r>
  </si>
  <si>
    <r>
      <rPr>
        <b/>
        <sz val="10"/>
        <rFont val="Arial"/>
        <family val="2"/>
      </rPr>
      <t xml:space="preserve">Recalib </t>
    </r>
    <r>
      <rPr>
        <sz val="10"/>
        <rFont val="Arial"/>
        <family val="2"/>
      </rPr>
      <t>Time</t>
    </r>
  </si>
  <si>
    <r>
      <rPr>
        <b/>
        <sz val="10"/>
        <rFont val="Arial"/>
        <family val="2"/>
      </rPr>
      <t>Recalib</t>
    </r>
    <r>
      <rPr>
        <sz val="10"/>
        <rFont val="Arial"/>
        <family val="2"/>
      </rPr>
      <t xml:space="preserve"> Time</t>
    </r>
  </si>
  <si>
    <t>SASS - Ref</t>
  </si>
  <si>
    <t>Ref-Design</t>
  </si>
  <si>
    <t xml:space="preserve">   Greater than 0.10 L/min fails</t>
  </si>
  <si>
    <t xml:space="preserve">     Within ± 10%?</t>
  </si>
  <si>
    <t>Within ± 2 degrees?</t>
  </si>
  <si>
    <t xml:space="preserve"> Within ± 10 mm?</t>
  </si>
  <si>
    <t>Instructions for CSN Monthly Flow Check Worksheets</t>
  </si>
  <si>
    <t xml:space="preserve">  This workbook contains worksheets for CSN Monthly flow checks for up to two SASS samplers and up two URG 3000 N samplers at a single site.</t>
  </si>
  <si>
    <t xml:space="preserve">    Some cells are dropdown boxes. When you place your cursor in the field, a small triangle will appear on the </t>
  </si>
  <si>
    <t>Dropdown Box Color Coding</t>
  </si>
  <si>
    <t xml:space="preserve">     Green Cells indicate a good or acceptable value.</t>
  </si>
  <si>
    <t xml:space="preserve">     Red cells indicate a problem at the site - enter a note in the questions section to explain the problem.</t>
  </si>
  <si>
    <t xml:space="preserve">     Light Yellow cells indicate an unfilled or neutral value (e.g., Not evaluated)</t>
  </si>
  <si>
    <t>Flow Check Worksheet</t>
  </si>
  <si>
    <t>Site Information</t>
  </si>
  <si>
    <t>Operator(s)</t>
  </si>
  <si>
    <t>Check Type</t>
  </si>
  <si>
    <t>Reference Standards</t>
  </si>
  <si>
    <t>Clock Check</t>
  </si>
  <si>
    <t>Flow Check</t>
  </si>
  <si>
    <t>Ambient Temperature Check</t>
  </si>
  <si>
    <t>Filter Temperature Check</t>
  </si>
  <si>
    <t>Pressure Check</t>
  </si>
  <si>
    <t>Note - Cyan fields are entered from URG worksheet or calculated - yellow fields are to be filled in here</t>
  </si>
  <si>
    <r>
      <t xml:space="preserve">Check </t>
    </r>
    <r>
      <rPr>
        <sz val="10"/>
        <rFont val="Arial"/>
        <family val="2"/>
      </rPr>
      <t>Time</t>
    </r>
  </si>
  <si>
    <t>Initial Check</t>
  </si>
  <si>
    <t>version</t>
  </si>
  <si>
    <r>
      <t xml:space="preserve">   The</t>
    </r>
    <r>
      <rPr>
        <b/>
        <sz val="10"/>
        <rFont val="Arial"/>
        <family val="2"/>
      </rPr>
      <t xml:space="preserve"> site name, AQS code, and dates from this workbook</t>
    </r>
    <r>
      <rPr>
        <sz val="10"/>
        <rFont val="Arial"/>
        <family val="2"/>
      </rPr>
      <t xml:space="preserve"> will be used in processing this workbook and for AQS posting. </t>
    </r>
    <r>
      <rPr>
        <b/>
        <sz val="10"/>
        <rFont val="Arial"/>
        <family val="2"/>
      </rPr>
      <t>Any site information contained in the posted file name or added as a description on the website will NOT be used in processing.</t>
    </r>
  </si>
  <si>
    <r>
      <t xml:space="preserve">    You must fill out the site infomation sections of the SASS spreadsheet, even if there is no SASS sampler at the site.  </t>
    </r>
    <r>
      <rPr>
        <sz val="10"/>
        <rFont val="Arial"/>
        <family val="2"/>
      </rPr>
      <t>This is because the basic site information (name, AQS code, etc.) are are taken from the SASS spreadsheet for use with all other samplers.</t>
    </r>
  </si>
  <si>
    <t>Flow Verification by Site Operator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</si>
</sst>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hh:mm"/>
    <numFmt numFmtId="169" formatCode="0.0"/>
    <numFmt numFmtId="170" formatCode="[$-409]dddd\,\ mmmm\ dd\,\ yyyy"/>
    <numFmt numFmtId="171" formatCode="m/d/yyyy;@"/>
    <numFmt numFmtId="172" formatCode="m/d/yy;@"/>
    <numFmt numFmtId="173" formatCode="[&lt;=9999999]###\-####;\(###\)\ ###\-####"/>
    <numFmt numFmtId="174" formatCode="#,##0.0"/>
    <numFmt numFmtId="175" formatCode="[$€-2]\ #,##0.00_);[Red]\([$€-2]\ #,##0.00\)"/>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b/>
      <sz val="10"/>
      <name val="Arial"/>
      <family val="2"/>
    </font>
    <font>
      <i/>
      <sz val="12"/>
      <name val="Arial"/>
      <family val="2"/>
    </font>
    <font>
      <u val="single"/>
      <sz val="10"/>
      <name val="Arial"/>
      <family val="2"/>
    </font>
    <font>
      <sz val="10"/>
      <color indexed="47"/>
      <name val="Arial"/>
      <family val="2"/>
    </font>
    <font>
      <b/>
      <i/>
      <sz val="10"/>
      <name val="Arial"/>
      <family val="2"/>
    </font>
    <font>
      <b/>
      <i/>
      <sz val="14"/>
      <name val="Arial"/>
      <family val="2"/>
    </font>
    <font>
      <sz val="10"/>
      <name val="Tahoma"/>
      <family val="2"/>
    </font>
    <font>
      <b/>
      <sz val="10"/>
      <color indexed="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style="thin">
        <color indexed="8"/>
      </bottom>
    </border>
    <border>
      <left>
        <color indexed="63"/>
      </left>
      <right style="medium"/>
      <top>
        <color indexed="63"/>
      </top>
      <bottom style="thin">
        <color indexed="8"/>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medium"/>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style="thin"/>
      <bottom style="thin">
        <color indexed="8"/>
      </bottom>
    </border>
    <border>
      <left style="thin">
        <color indexed="8"/>
      </left>
      <right style="medium"/>
      <top style="thin"/>
      <bottom style="thin">
        <color indexed="8"/>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color indexed="8"/>
      </left>
      <right>
        <color indexed="63"/>
      </right>
      <top style="thin">
        <color indexed="8"/>
      </top>
      <bottom style="thin"/>
    </border>
    <border>
      <left style="thin">
        <color indexed="8"/>
      </left>
      <right style="medium"/>
      <top style="thin">
        <color indexed="8"/>
      </top>
      <bottom style="thin"/>
    </border>
    <border>
      <left style="thin">
        <color indexed="8"/>
      </left>
      <right>
        <color indexed="63"/>
      </right>
      <top>
        <color indexed="63"/>
      </top>
      <bottom style="thin">
        <color indexed="8"/>
      </bottom>
    </border>
    <border>
      <left>
        <color indexed="63"/>
      </left>
      <right style="thin"/>
      <top style="thin"/>
      <bottom>
        <color indexed="63"/>
      </bottom>
    </border>
    <border>
      <left style="medium"/>
      <right style="medium"/>
      <top style="medium"/>
      <bottom style="medium"/>
    </border>
    <border>
      <left style="thin"/>
      <right style="thin"/>
      <top>
        <color indexed="63"/>
      </top>
      <bottom style="medium"/>
    </border>
    <border>
      <left style="medium"/>
      <right style="thin"/>
      <top style="thin"/>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color indexed="63"/>
      </right>
      <top style="thin">
        <color indexed="8"/>
      </top>
      <bottom style="thin"/>
    </border>
    <border>
      <left>
        <color indexed="63"/>
      </left>
      <right style="medium"/>
      <top style="thin">
        <color indexed="8"/>
      </top>
      <bottom style="thin"/>
    </border>
    <border>
      <left style="medium"/>
      <right style="thin"/>
      <top>
        <color indexed="63"/>
      </top>
      <bottom style="medium"/>
    </border>
    <border>
      <left>
        <color indexed="63"/>
      </left>
      <right>
        <color indexed="63"/>
      </right>
      <top>
        <color indexed="63"/>
      </top>
      <bottom style="thin">
        <color indexed="8"/>
      </bottom>
    </border>
    <border>
      <left style="medium"/>
      <right style="thin"/>
      <top>
        <color indexed="63"/>
      </top>
      <bottom style="thin"/>
    </border>
    <border>
      <left>
        <color indexed="63"/>
      </left>
      <right style="thin"/>
      <top>
        <color indexed="63"/>
      </top>
      <bottom style="medium"/>
    </border>
    <border>
      <left style="thin">
        <color indexed="8"/>
      </left>
      <right style="thin"/>
      <top>
        <color indexed="63"/>
      </top>
      <bottom>
        <color indexed="63"/>
      </bottom>
    </border>
    <border>
      <left style="thin"/>
      <right style="medium"/>
      <top style="thin"/>
      <bottom style="thin">
        <color indexed="8"/>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border>
    <border>
      <left style="thin"/>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medium"/>
    </border>
    <border>
      <left style="thin"/>
      <right style="thin">
        <color indexed="8"/>
      </right>
      <top>
        <color indexed="63"/>
      </top>
      <bottom style="thin"/>
    </border>
    <border>
      <left style="thin"/>
      <right style="thin">
        <color indexed="8"/>
      </right>
      <top style="thin"/>
      <bottom>
        <color indexed="63"/>
      </bottom>
    </border>
    <border>
      <left style="medium"/>
      <right style="thin"/>
      <top style="medium"/>
      <bottom style="thin"/>
    </border>
    <border>
      <left style="thin">
        <color indexed="8"/>
      </left>
      <right style="thin">
        <color indexed="8"/>
      </right>
      <top style="thin"/>
      <bottom style="medium"/>
    </border>
    <border>
      <left style="thin">
        <color indexed="8"/>
      </left>
      <right style="medium"/>
      <top style="thin"/>
      <bottom style="medium"/>
    </border>
    <border>
      <left style="thin"/>
      <right style="thin">
        <color indexed="8"/>
      </right>
      <top style="thin"/>
      <bottom style="thin"/>
    </border>
    <border>
      <left>
        <color indexed="63"/>
      </left>
      <right style="thin">
        <color indexed="8"/>
      </right>
      <top style="thin"/>
      <bottom style="thin"/>
    </border>
    <border>
      <left>
        <color indexed="63"/>
      </left>
      <right style="medium"/>
      <top style="thin"/>
      <bottom style="medium"/>
    </border>
    <border>
      <left style="thin"/>
      <right style="thin"/>
      <top style="medium"/>
      <bottom style="thin"/>
    </border>
    <border>
      <left style="thin"/>
      <right style="medium"/>
      <top style="thin">
        <color indexed="8"/>
      </top>
      <bottom style="thin"/>
    </border>
    <border>
      <left style="thin"/>
      <right style="medium"/>
      <top style="medium"/>
      <bottom style="thin"/>
    </border>
    <border>
      <left style="thin">
        <color indexed="8"/>
      </left>
      <right>
        <color indexed="63"/>
      </right>
      <top>
        <color indexed="63"/>
      </top>
      <bottom style="thin"/>
    </border>
    <border>
      <left style="thin">
        <color indexed="8"/>
      </left>
      <right style="medium"/>
      <top>
        <color indexed="63"/>
      </top>
      <bottom style="thin"/>
    </border>
    <border>
      <left style="thin">
        <color indexed="8"/>
      </left>
      <right>
        <color indexed="63"/>
      </right>
      <top style="medium"/>
      <bottom style="thin"/>
    </border>
    <border>
      <left style="thin">
        <color indexed="8"/>
      </left>
      <right style="medium"/>
      <top style="medium"/>
      <bottom style="thin"/>
    </border>
    <border>
      <left style="thin"/>
      <right style="thin">
        <color indexed="8"/>
      </right>
      <top style="medium"/>
      <bottom style="thin"/>
    </border>
    <border>
      <left style="thin"/>
      <right style="medium"/>
      <top>
        <color indexed="63"/>
      </top>
      <bottom style="thin">
        <color indexed="8"/>
      </bottom>
    </border>
    <border>
      <left style="thin"/>
      <right style="thin">
        <color indexed="8"/>
      </right>
      <top>
        <color indexed="63"/>
      </top>
      <bottom>
        <color indexed="63"/>
      </bottom>
    </border>
    <border>
      <left style="thin"/>
      <right>
        <color indexed="63"/>
      </right>
      <top style="medium"/>
      <bottom style="medium"/>
    </border>
    <border>
      <left>
        <color indexed="63"/>
      </left>
      <right style="medium"/>
      <top style="thin"/>
      <bottom style="thin"/>
    </border>
    <border>
      <left style="thin">
        <color indexed="8"/>
      </left>
      <right>
        <color indexed="63"/>
      </right>
      <top style="medium"/>
      <bottom>
        <color indexed="63"/>
      </bottom>
    </border>
    <border>
      <left style="thin"/>
      <right>
        <color indexed="63"/>
      </right>
      <top style="thin">
        <color indexed="8"/>
      </top>
      <bottom style="thin"/>
    </border>
    <border>
      <left style="thin"/>
      <right>
        <color indexed="63"/>
      </right>
      <top style="thin">
        <color indexed="8"/>
      </top>
      <bottom style="medium"/>
    </border>
    <border>
      <left>
        <color indexed="63"/>
      </left>
      <right style="medium"/>
      <top style="thin">
        <color indexed="8"/>
      </top>
      <bottom style="medium"/>
    </border>
    <border>
      <left style="thin"/>
      <right>
        <color indexed="63"/>
      </right>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
      <left style="thin"/>
      <right>
        <color indexed="63"/>
      </right>
      <top style="thin">
        <color indexed="8"/>
      </top>
      <bottom style="thin">
        <color indexed="8"/>
      </bottom>
    </border>
    <border>
      <left>
        <color indexed="63"/>
      </left>
      <right>
        <color indexed="63"/>
      </right>
      <top style="thin"/>
      <bottom style="thin">
        <color indexed="8"/>
      </bottom>
    </border>
    <border>
      <left style="thin">
        <color indexed="8"/>
      </left>
      <right>
        <color indexed="63"/>
      </right>
      <top style="thin"/>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675">
    <xf numFmtId="0" fontId="0" fillId="0" borderId="0" xfId="0" applyAlignment="1">
      <alignment/>
    </xf>
    <xf numFmtId="0" fontId="22" fillId="0" borderId="0" xfId="0" applyFont="1" applyAlignment="1">
      <alignment/>
    </xf>
    <xf numFmtId="0" fontId="23" fillId="0" borderId="0" xfId="0" applyFont="1" applyAlignment="1">
      <alignment/>
    </xf>
    <xf numFmtId="0" fontId="0" fillId="0" borderId="0" xfId="0" applyAlignment="1">
      <alignment vertical="top" wrapText="1"/>
    </xf>
    <xf numFmtId="0" fontId="23" fillId="0" borderId="0" xfId="0" applyFont="1" applyAlignment="1">
      <alignment vertical="top" wrapText="1"/>
    </xf>
    <xf numFmtId="0" fontId="0" fillId="0" borderId="0" xfId="0" applyFont="1" applyAlignment="1">
      <alignment vertical="top" wrapText="1"/>
    </xf>
    <xf numFmtId="0" fontId="0" fillId="22" borderId="0" xfId="0" applyFont="1" applyFill="1" applyAlignment="1">
      <alignment vertical="top" wrapText="1"/>
    </xf>
    <xf numFmtId="0" fontId="0" fillId="24" borderId="0" xfId="0" applyFont="1" applyFill="1" applyAlignment="1">
      <alignment vertical="top" wrapText="1"/>
    </xf>
    <xf numFmtId="0" fontId="0" fillId="0" borderId="0" xfId="0" applyAlignment="1">
      <alignment wrapText="1"/>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3" fillId="20" borderId="15" xfId="0" applyNumberFormat="1" applyFont="1" applyFill="1" applyBorder="1" applyAlignment="1">
      <alignment/>
    </xf>
    <xf numFmtId="0" fontId="0" fillId="20" borderId="11" xfId="0" applyNumberFormat="1" applyFont="1" applyFill="1" applyBorder="1" applyAlignment="1">
      <alignment horizontal="left"/>
    </xf>
    <xf numFmtId="0" fontId="0" fillId="20" borderId="16" xfId="0" applyNumberFormat="1" applyFont="1" applyFill="1" applyBorder="1" applyAlignment="1">
      <alignment horizontal="left"/>
    </xf>
    <xf numFmtId="0" fontId="23" fillId="25" borderId="11" xfId="0" applyNumberFormat="1" applyFont="1" applyFill="1" applyBorder="1" applyAlignment="1">
      <alignment horizontal="left"/>
    </xf>
    <xf numFmtId="0" fontId="0" fillId="25" borderId="11" xfId="0" applyNumberFormat="1" applyFont="1" applyFill="1" applyBorder="1" applyAlignment="1">
      <alignment horizontal="left"/>
    </xf>
    <xf numFmtId="0" fontId="0" fillId="25" borderId="16" xfId="0" applyNumberFormat="1" applyFont="1" applyFill="1" applyBorder="1" applyAlignment="1">
      <alignment horizontal="left"/>
    </xf>
    <xf numFmtId="0" fontId="0" fillId="0" borderId="0" xfId="0" applyFill="1" applyAlignment="1">
      <alignment/>
    </xf>
    <xf numFmtId="0" fontId="0" fillId="20" borderId="0" xfId="0" applyNumberFormat="1" applyFont="1" applyFill="1" applyBorder="1" applyAlignment="1">
      <alignment horizontal="left"/>
    </xf>
    <xf numFmtId="0" fontId="0" fillId="20" borderId="10" xfId="0" applyNumberFormat="1" applyFont="1" applyFill="1" applyBorder="1" applyAlignment="1">
      <alignment horizontal="left"/>
    </xf>
    <xf numFmtId="0" fontId="23" fillId="25" borderId="0" xfId="0" applyNumberFormat="1" applyFont="1" applyFill="1" applyBorder="1" applyAlignment="1">
      <alignment horizontal="left"/>
    </xf>
    <xf numFmtId="0" fontId="0" fillId="25" borderId="0" xfId="0" applyNumberFormat="1" applyFont="1" applyFill="1" applyBorder="1" applyAlignment="1">
      <alignment horizontal="left"/>
    </xf>
    <xf numFmtId="0" fontId="0" fillId="25" borderId="10" xfId="0" applyNumberFormat="1" applyFont="1" applyFill="1" applyBorder="1" applyAlignment="1">
      <alignment horizontal="left"/>
    </xf>
    <xf numFmtId="0" fontId="23" fillId="20" borderId="17" xfId="0" applyNumberFormat="1" applyFont="1" applyFill="1" applyBorder="1" applyAlignment="1">
      <alignment horizontal="left"/>
    </xf>
    <xf numFmtId="0" fontId="0" fillId="20" borderId="18" xfId="0" applyNumberFormat="1" applyFont="1" applyFill="1" applyBorder="1" applyAlignment="1">
      <alignment horizontal="left"/>
    </xf>
    <xf numFmtId="0" fontId="0" fillId="20" borderId="19" xfId="0" applyNumberFormat="1" applyFont="1" applyFill="1" applyBorder="1" applyAlignment="1">
      <alignment horizontal="left"/>
    </xf>
    <xf numFmtId="0" fontId="0" fillId="25" borderId="18" xfId="0" applyNumberFormat="1" applyFont="1" applyFill="1" applyBorder="1" applyAlignment="1">
      <alignment horizontal="left"/>
    </xf>
    <xf numFmtId="0" fontId="0" fillId="25" borderId="19" xfId="0" applyNumberFormat="1" applyFont="1" applyFill="1" applyBorder="1" applyAlignment="1">
      <alignment horizontal="left"/>
    </xf>
    <xf numFmtId="0" fontId="16" fillId="0" borderId="0" xfId="0" applyNumberFormat="1" applyFont="1" applyBorder="1" applyAlignment="1">
      <alignment horizontal="left"/>
    </xf>
    <xf numFmtId="0" fontId="16" fillId="0" borderId="10" xfId="0" applyNumberFormat="1" applyFont="1" applyBorder="1" applyAlignment="1">
      <alignment horizontal="left"/>
    </xf>
    <xf numFmtId="0" fontId="0" fillId="0" borderId="20" xfId="0" applyNumberFormat="1" applyFont="1" applyFill="1" applyBorder="1" applyAlignment="1" applyProtection="1">
      <alignment horizontal="left"/>
      <protection/>
    </xf>
    <xf numFmtId="0" fontId="0" fillId="0" borderId="21" xfId="0" applyNumberFormat="1" applyFont="1" applyFill="1" applyBorder="1" applyAlignment="1" applyProtection="1">
      <alignment horizontal="right"/>
      <protection/>
    </xf>
    <xf numFmtId="0" fontId="0" fillId="0" borderId="22" xfId="0" applyNumberFormat="1" applyFont="1" applyFill="1" applyBorder="1" applyAlignment="1" applyProtection="1">
      <alignment horizontal="left"/>
      <protection/>
    </xf>
    <xf numFmtId="0" fontId="0" fillId="24" borderId="23" xfId="0" applyNumberFormat="1" applyFont="1" applyFill="1" applyBorder="1" applyAlignment="1" applyProtection="1">
      <alignment horizontal="left"/>
      <protection/>
    </xf>
    <xf numFmtId="0" fontId="0" fillId="24" borderId="24" xfId="0" applyNumberFormat="1" applyFont="1" applyFill="1" applyBorder="1" applyAlignment="1" applyProtection="1">
      <alignment horizontal="left"/>
      <protection/>
    </xf>
    <xf numFmtId="0" fontId="0" fillId="0" borderId="17" xfId="0" applyNumberFormat="1" applyFont="1" applyFill="1" applyBorder="1" applyAlignment="1" applyProtection="1">
      <alignment horizontal="left"/>
      <protection/>
    </xf>
    <xf numFmtId="0" fontId="0" fillId="0" borderId="18" xfId="0" applyNumberFormat="1" applyFont="1" applyBorder="1" applyAlignment="1" applyProtection="1">
      <alignment horizontal="left"/>
      <protection/>
    </xf>
    <xf numFmtId="0" fontId="0" fillId="22" borderId="25" xfId="0" applyNumberFormat="1" applyFont="1" applyFill="1" applyBorder="1" applyAlignment="1" applyProtection="1">
      <alignment horizontal="left"/>
      <protection locked="0"/>
    </xf>
    <xf numFmtId="0" fontId="0" fillId="0" borderId="25" xfId="0" applyNumberFormat="1" applyFont="1" applyBorder="1" applyAlignment="1" applyProtection="1">
      <alignment horizontal="left"/>
      <protection/>
    </xf>
    <xf numFmtId="0" fontId="0" fillId="0" borderId="26" xfId="0" applyBorder="1" applyAlignment="1">
      <alignment/>
    </xf>
    <xf numFmtId="0" fontId="0" fillId="0" borderId="27" xfId="0" applyBorder="1" applyAlignment="1">
      <alignment/>
    </xf>
    <xf numFmtId="0" fontId="0" fillId="0" borderId="18" xfId="0" applyBorder="1" applyAlignment="1">
      <alignment/>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right"/>
      <protection/>
    </xf>
    <xf numFmtId="0" fontId="23" fillId="0" borderId="12" xfId="0" applyNumberFormat="1" applyFont="1" applyBorder="1" applyAlignment="1" applyProtection="1">
      <alignment horizontal="left"/>
      <protection/>
    </xf>
    <xf numFmtId="0" fontId="0" fillId="0" borderId="13" xfId="0" applyNumberFormat="1" applyFont="1" applyBorder="1" applyAlignment="1" applyProtection="1">
      <alignment horizontal="left"/>
      <protection/>
    </xf>
    <xf numFmtId="0" fontId="0" fillId="0" borderId="28" xfId="0" applyNumberFormat="1" applyFont="1" applyBorder="1" applyAlignment="1" applyProtection="1">
      <alignment horizontal="left"/>
      <protection/>
    </xf>
    <xf numFmtId="0" fontId="0" fillId="0" borderId="29" xfId="0" applyNumberFormat="1" applyFont="1" applyBorder="1" applyAlignment="1" applyProtection="1">
      <alignment horizontal="left"/>
      <protection/>
    </xf>
    <xf numFmtId="0" fontId="0" fillId="0" borderId="30" xfId="0" applyNumberFormat="1" applyFont="1" applyFill="1" applyBorder="1" applyAlignment="1" applyProtection="1">
      <alignment horizontal="left"/>
      <protection/>
    </xf>
    <xf numFmtId="0" fontId="0" fillId="0" borderId="31" xfId="0" applyNumberFormat="1" applyFont="1" applyBorder="1" applyAlignment="1" applyProtection="1">
      <alignment horizontal="left"/>
      <protection/>
    </xf>
    <xf numFmtId="0" fontId="0" fillId="0" borderId="32" xfId="0" applyNumberFormat="1" applyFont="1" applyBorder="1" applyAlignment="1" applyProtection="1">
      <alignment horizontal="left"/>
      <protection/>
    </xf>
    <xf numFmtId="0" fontId="0" fillId="0" borderId="12" xfId="0" applyNumberFormat="1" applyFont="1" applyFill="1" applyBorder="1" applyAlignment="1" applyProtection="1">
      <alignment horizontal="left"/>
      <protection/>
    </xf>
    <xf numFmtId="0" fontId="0" fillId="0" borderId="10" xfId="0" applyNumberFormat="1" applyFont="1" applyBorder="1" applyAlignment="1" applyProtection="1">
      <alignment horizontal="left"/>
      <protection/>
    </xf>
    <xf numFmtId="0" fontId="0" fillId="0" borderId="0" xfId="0" applyNumberFormat="1" applyFont="1" applyFill="1" applyBorder="1" applyAlignment="1" applyProtection="1">
      <alignment horizontal="center"/>
      <protection/>
    </xf>
    <xf numFmtId="0" fontId="16" fillId="0" borderId="12" xfId="0" applyNumberFormat="1" applyFont="1" applyFill="1" applyBorder="1" applyAlignment="1">
      <alignment horizontal="left"/>
    </xf>
    <xf numFmtId="0" fontId="16" fillId="0" borderId="0" xfId="0" applyNumberFormat="1" applyFont="1" applyFill="1" applyAlignment="1">
      <alignment horizontal="left"/>
    </xf>
    <xf numFmtId="0" fontId="16" fillId="0" borderId="28" xfId="0" applyNumberFormat="1" applyFont="1" applyBorder="1" applyAlignment="1">
      <alignment horizontal="left"/>
    </xf>
    <xf numFmtId="0" fontId="0" fillId="0" borderId="28" xfId="0" applyNumberFormat="1" applyFont="1" applyBorder="1" applyAlignment="1">
      <alignment horizontal="left"/>
    </xf>
    <xf numFmtId="0" fontId="16" fillId="0" borderId="0" xfId="0" applyNumberFormat="1" applyFont="1" applyAlignment="1">
      <alignment horizontal="left"/>
    </xf>
    <xf numFmtId="0" fontId="0" fillId="0" borderId="10" xfId="0" applyNumberFormat="1" applyFont="1" applyBorder="1" applyAlignment="1">
      <alignment horizontal="right"/>
    </xf>
    <xf numFmtId="0" fontId="0" fillId="0" borderId="12" xfId="0" applyNumberFormat="1" applyFont="1" applyFill="1" applyBorder="1" applyAlignment="1">
      <alignment horizontal="left"/>
    </xf>
    <xf numFmtId="0" fontId="25" fillId="0" borderId="30" xfId="0" applyNumberFormat="1" applyFont="1" applyFill="1" applyBorder="1" applyAlignment="1">
      <alignment horizontal="left"/>
    </xf>
    <xf numFmtId="0" fontId="25" fillId="0" borderId="0" xfId="0" applyNumberFormat="1" applyFont="1" applyFill="1" applyBorder="1" applyAlignment="1">
      <alignment horizontal="left"/>
    </xf>
    <xf numFmtId="0" fontId="0" fillId="0" borderId="0" xfId="0" applyNumberFormat="1" applyFont="1" applyBorder="1" applyAlignment="1">
      <alignment horizontal="left"/>
    </xf>
    <xf numFmtId="0" fontId="0" fillId="0" borderId="0" xfId="0" applyNumberFormat="1" applyFont="1" applyFill="1" applyBorder="1" applyAlignment="1">
      <alignment horizontal="left"/>
    </xf>
    <xf numFmtId="0" fontId="0" fillId="0" borderId="28" xfId="0" applyBorder="1" applyAlignment="1">
      <alignment/>
    </xf>
    <xf numFmtId="0" fontId="0" fillId="0" borderId="29" xfId="0" applyNumberFormat="1" applyFont="1" applyBorder="1" applyAlignment="1">
      <alignment horizontal="left"/>
    </xf>
    <xf numFmtId="0" fontId="0" fillId="0" borderId="0" xfId="0" applyNumberFormat="1" applyFont="1" applyFill="1" applyBorder="1" applyAlignment="1">
      <alignment/>
    </xf>
    <xf numFmtId="0" fontId="0" fillId="0" borderId="30" xfId="0" applyNumberFormat="1" applyFont="1" applyFill="1" applyBorder="1" applyAlignment="1">
      <alignment horizontal="left"/>
    </xf>
    <xf numFmtId="0" fontId="0" fillId="0" borderId="33" xfId="0" applyNumberFormat="1" applyFont="1" applyFill="1" applyBorder="1" applyAlignment="1" applyProtection="1">
      <alignment horizontal="center"/>
      <protection locked="0"/>
    </xf>
    <xf numFmtId="0" fontId="0" fillId="0" borderId="10" xfId="0" applyNumberFormat="1" applyFont="1" applyBorder="1" applyAlignment="1">
      <alignment horizontal="left"/>
    </xf>
    <xf numFmtId="0" fontId="26" fillId="0" borderId="0" xfId="0" applyFont="1" applyAlignment="1">
      <alignment/>
    </xf>
    <xf numFmtId="0" fontId="25" fillId="0" borderId="18" xfId="0" applyNumberFormat="1" applyFont="1" applyFill="1" applyBorder="1" applyAlignment="1">
      <alignment horizontal="left"/>
    </xf>
    <xf numFmtId="0" fontId="16" fillId="0" borderId="18" xfId="0" applyNumberFormat="1" applyFont="1" applyBorder="1" applyAlignment="1">
      <alignment/>
    </xf>
    <xf numFmtId="0" fontId="0" fillId="0" borderId="18" xfId="0" applyNumberFormat="1" applyFont="1" applyBorder="1" applyAlignment="1">
      <alignment horizontal="left"/>
    </xf>
    <xf numFmtId="0" fontId="0" fillId="0" borderId="19" xfId="0" applyNumberFormat="1" applyFont="1" applyBorder="1" applyAlignment="1">
      <alignment horizontal="left"/>
    </xf>
    <xf numFmtId="0" fontId="23" fillId="0" borderId="33" xfId="0" applyNumberFormat="1" applyFont="1" applyBorder="1" applyAlignment="1">
      <alignment vertical="top" wrapText="1"/>
    </xf>
    <xf numFmtId="0" fontId="23" fillId="0" borderId="26" xfId="0" applyNumberFormat="1" applyFont="1" applyBorder="1" applyAlignment="1">
      <alignment vertical="top" wrapText="1"/>
    </xf>
    <xf numFmtId="0" fontId="0" fillId="0" borderId="18" xfId="0" applyNumberFormat="1" applyFont="1" applyBorder="1" applyAlignment="1">
      <alignment/>
    </xf>
    <xf numFmtId="0" fontId="25" fillId="0" borderId="0" xfId="0" applyNumberFormat="1" applyFont="1" applyBorder="1" applyAlignment="1">
      <alignment horizontal="left"/>
    </xf>
    <xf numFmtId="0" fontId="16" fillId="0" borderId="0" xfId="0" applyNumberFormat="1" applyFont="1" applyBorder="1" applyAlignment="1">
      <alignment/>
    </xf>
    <xf numFmtId="0" fontId="23" fillId="20" borderId="34" xfId="0" applyNumberFormat="1" applyFont="1" applyFill="1" applyBorder="1" applyAlignment="1">
      <alignment/>
    </xf>
    <xf numFmtId="0" fontId="0" fillId="20" borderId="35" xfId="0" applyFill="1" applyBorder="1" applyAlignment="1">
      <alignment/>
    </xf>
    <xf numFmtId="0" fontId="0" fillId="20" borderId="36" xfId="0" applyFill="1" applyBorder="1" applyAlignment="1">
      <alignment/>
    </xf>
    <xf numFmtId="0" fontId="16" fillId="0" borderId="12" xfId="0" applyNumberFormat="1" applyFont="1" applyBorder="1" applyAlignment="1">
      <alignment/>
    </xf>
    <xf numFmtId="0" fontId="0" fillId="0" borderId="37" xfId="0" applyNumberFormat="1" applyFont="1" applyBorder="1" applyAlignment="1">
      <alignment horizontal="center"/>
    </xf>
    <xf numFmtId="0" fontId="0" fillId="0" borderId="37" xfId="0" applyNumberFormat="1" applyFont="1" applyFill="1" applyBorder="1" applyAlignment="1">
      <alignment horizontal="center"/>
    </xf>
    <xf numFmtId="0" fontId="0" fillId="0" borderId="28" xfId="0" applyNumberFormat="1" applyFont="1" applyFill="1" applyBorder="1" applyAlignment="1" applyProtection="1">
      <alignment horizontal="left"/>
      <protection/>
    </xf>
    <xf numFmtId="0" fontId="0" fillId="0" borderId="38" xfId="0" applyNumberFormat="1" applyFont="1" applyFill="1" applyBorder="1" applyAlignment="1">
      <alignment horizontal="center"/>
    </xf>
    <xf numFmtId="0" fontId="16" fillId="0" borderId="0" xfId="0" applyNumberFormat="1" applyFont="1" applyBorder="1" applyAlignment="1" applyProtection="1">
      <alignment/>
      <protection/>
    </xf>
    <xf numFmtId="0" fontId="0" fillId="0" borderId="39" xfId="0" applyNumberFormat="1" applyFont="1" applyBorder="1" applyAlignment="1">
      <alignment horizontal="center"/>
    </xf>
    <xf numFmtId="0" fontId="0" fillId="0" borderId="40" xfId="0" applyNumberFormat="1" applyFont="1" applyBorder="1" applyAlignment="1">
      <alignment horizontal="center"/>
    </xf>
    <xf numFmtId="0" fontId="23" fillId="0" borderId="12" xfId="0" applyNumberFormat="1" applyFont="1" applyBorder="1" applyAlignment="1">
      <alignment/>
    </xf>
    <xf numFmtId="168" fontId="0" fillId="22" borderId="41" xfId="0" applyNumberFormat="1" applyFont="1" applyFill="1" applyBorder="1" applyAlignment="1" applyProtection="1">
      <alignment horizontal="center"/>
      <protection locked="0"/>
    </xf>
    <xf numFmtId="20" fontId="16" fillId="0" borderId="0" xfId="0" applyNumberFormat="1" applyFont="1" applyBorder="1" applyAlignment="1" applyProtection="1">
      <alignment/>
      <protection/>
    </xf>
    <xf numFmtId="0" fontId="16" fillId="0" borderId="0" xfId="0" applyNumberFormat="1" applyFont="1" applyBorder="1" applyAlignment="1" applyProtection="1">
      <alignment/>
      <protection locked="0"/>
    </xf>
    <xf numFmtId="169" fontId="0" fillId="24" borderId="41" xfId="0" applyNumberFormat="1" applyFont="1" applyFill="1" applyBorder="1" applyAlignment="1">
      <alignment horizontal="center"/>
    </xf>
    <xf numFmtId="1" fontId="16" fillId="0" borderId="0" xfId="0" applyNumberFormat="1" applyFont="1" applyBorder="1" applyAlignment="1">
      <alignment/>
    </xf>
    <xf numFmtId="0" fontId="0" fillId="0" borderId="12" xfId="0" applyNumberFormat="1" applyFont="1" applyBorder="1" applyAlignment="1">
      <alignment/>
    </xf>
    <xf numFmtId="14" fontId="0" fillId="22" borderId="42" xfId="0" applyNumberFormat="1" applyFont="1" applyFill="1" applyBorder="1" applyAlignment="1" applyProtection="1">
      <alignment horizontal="center"/>
      <protection locked="0"/>
    </xf>
    <xf numFmtId="171" fontId="0" fillId="22" borderId="25" xfId="0" applyNumberFormat="1" applyFont="1" applyFill="1" applyBorder="1" applyAlignment="1" applyProtection="1">
      <alignment horizontal="center"/>
      <protection locked="0"/>
    </xf>
    <xf numFmtId="0" fontId="16" fillId="0" borderId="27" xfId="0" applyNumberFormat="1" applyFont="1" applyBorder="1" applyAlignment="1" applyProtection="1">
      <alignment/>
      <protection locked="0"/>
    </xf>
    <xf numFmtId="169" fontId="0" fillId="0" borderId="18" xfId="0" applyNumberFormat="1" applyFont="1" applyBorder="1" applyAlignment="1">
      <alignment horizontal="center"/>
    </xf>
    <xf numFmtId="1" fontId="23" fillId="0" borderId="18" xfId="0" applyNumberFormat="1" applyFont="1" applyBorder="1" applyAlignment="1">
      <alignment horizontal="center"/>
    </xf>
    <xf numFmtId="1" fontId="23" fillId="0" borderId="19" xfId="0" applyNumberFormat="1" applyFont="1" applyBorder="1" applyAlignment="1">
      <alignment horizontal="center"/>
    </xf>
    <xf numFmtId="168" fontId="0" fillId="20" borderId="18" xfId="0" applyNumberFormat="1" applyFont="1" applyFill="1" applyBorder="1" applyAlignment="1">
      <alignment horizontal="center"/>
    </xf>
    <xf numFmtId="0" fontId="16" fillId="20" borderId="35" xfId="0" applyNumberFormat="1" applyFont="1" applyFill="1" applyBorder="1" applyAlignment="1">
      <alignment/>
    </xf>
    <xf numFmtId="0" fontId="16" fillId="20" borderId="18" xfId="0" applyNumberFormat="1" applyFont="1" applyFill="1" applyBorder="1" applyAlignment="1">
      <alignment/>
    </xf>
    <xf numFmtId="169" fontId="0" fillId="20" borderId="18" xfId="0" applyNumberFormat="1" applyFont="1" applyFill="1" applyBorder="1" applyAlignment="1">
      <alignment horizontal="center"/>
    </xf>
    <xf numFmtId="1" fontId="16" fillId="20" borderId="18" xfId="0" applyNumberFormat="1" applyFont="1" applyFill="1" applyBorder="1" applyAlignment="1">
      <alignment/>
    </xf>
    <xf numFmtId="1" fontId="23" fillId="20" borderId="18" xfId="0" applyNumberFormat="1" applyFont="1" applyFill="1" applyBorder="1" applyAlignment="1">
      <alignment horizontal="center"/>
    </xf>
    <xf numFmtId="1" fontId="23" fillId="20" borderId="19" xfId="0" applyNumberFormat="1" applyFont="1" applyFill="1" applyBorder="1" applyAlignment="1">
      <alignment horizontal="center"/>
    </xf>
    <xf numFmtId="0" fontId="16" fillId="0" borderId="22" xfId="0" applyNumberFormat="1" applyFont="1" applyBorder="1" applyAlignment="1">
      <alignment horizontal="left"/>
    </xf>
    <xf numFmtId="0" fontId="0" fillId="0" borderId="43" xfId="0" applyNumberFormat="1" applyFont="1" applyBorder="1" applyAlignment="1">
      <alignment horizontal="center"/>
    </xf>
    <xf numFmtId="0" fontId="0" fillId="0" borderId="44" xfId="0" applyNumberFormat="1" applyFont="1" applyBorder="1" applyAlignment="1">
      <alignment horizontal="center"/>
    </xf>
    <xf numFmtId="0" fontId="0" fillId="0" borderId="12" xfId="0" applyNumberFormat="1" applyFont="1" applyBorder="1" applyAlignment="1">
      <alignment/>
    </xf>
    <xf numFmtId="0" fontId="0" fillId="0" borderId="45" xfId="0" applyNumberFormat="1" applyFont="1" applyBorder="1" applyAlignment="1">
      <alignment horizontal="center"/>
    </xf>
    <xf numFmtId="0" fontId="0" fillId="0" borderId="39" xfId="0" applyNumberFormat="1" applyFont="1" applyBorder="1" applyAlignment="1" applyProtection="1">
      <alignment horizontal="center"/>
      <protection/>
    </xf>
    <xf numFmtId="0" fontId="0" fillId="0" borderId="46" xfId="0" applyNumberFormat="1" applyFont="1" applyBorder="1" applyAlignment="1" applyProtection="1">
      <alignment horizontal="center"/>
      <protection/>
    </xf>
    <xf numFmtId="0" fontId="0" fillId="0" borderId="40" xfId="0" applyNumberFormat="1" applyFont="1" applyBorder="1" applyAlignment="1" applyProtection="1">
      <alignment horizontal="center"/>
      <protection/>
    </xf>
    <xf numFmtId="0" fontId="0" fillId="0" borderId="12" xfId="0" applyNumberFormat="1" applyFont="1" applyBorder="1" applyAlignment="1">
      <alignment horizontal="left"/>
    </xf>
    <xf numFmtId="1" fontId="0" fillId="22" borderId="41" xfId="0" applyNumberFormat="1" applyFont="1" applyFill="1" applyBorder="1" applyAlignment="1" applyProtection="1">
      <alignment horizontal="center"/>
      <protection locked="0"/>
    </xf>
    <xf numFmtId="0" fontId="16" fillId="0" borderId="0" xfId="0" applyNumberFormat="1" applyFont="1" applyBorder="1" applyAlignment="1" applyProtection="1">
      <alignment horizontal="left"/>
      <protection/>
    </xf>
    <xf numFmtId="0" fontId="23" fillId="24" borderId="47" xfId="0" applyNumberFormat="1" applyFont="1" applyFill="1" applyBorder="1" applyAlignment="1" applyProtection="1">
      <alignment horizontal="center"/>
      <protection/>
    </xf>
    <xf numFmtId="0" fontId="23" fillId="24" borderId="48" xfId="0" applyNumberFormat="1" applyFont="1" applyFill="1" applyBorder="1" applyAlignment="1" applyProtection="1">
      <alignment horizontal="center"/>
      <protection/>
    </xf>
    <xf numFmtId="0" fontId="23" fillId="0" borderId="17" xfId="0" applyNumberFormat="1" applyFont="1" applyBorder="1" applyAlignment="1">
      <alignment horizontal="left"/>
    </xf>
    <xf numFmtId="0" fontId="23" fillId="20" borderId="34" xfId="0" applyNumberFormat="1" applyFont="1" applyFill="1" applyBorder="1" applyAlignment="1">
      <alignment horizontal="left"/>
    </xf>
    <xf numFmtId="0" fontId="0" fillId="20" borderId="35" xfId="0" applyNumberFormat="1" applyFont="1" applyFill="1" applyBorder="1" applyAlignment="1">
      <alignment horizontal="left"/>
    </xf>
    <xf numFmtId="0" fontId="23" fillId="20" borderId="35" xfId="0" applyNumberFormat="1" applyFont="1" applyFill="1" applyBorder="1" applyAlignment="1">
      <alignment horizontal="left"/>
    </xf>
    <xf numFmtId="0" fontId="0" fillId="20" borderId="36" xfId="0" applyNumberFormat="1" applyFont="1" applyFill="1" applyBorder="1" applyAlignment="1">
      <alignment horizontal="left"/>
    </xf>
    <xf numFmtId="0" fontId="23" fillId="0" borderId="15" xfId="0" applyNumberFormat="1" applyFont="1" applyFill="1" applyBorder="1" applyAlignment="1">
      <alignment horizontal="left"/>
    </xf>
    <xf numFmtId="0" fontId="0" fillId="0" borderId="11" xfId="0" applyNumberFormat="1" applyFont="1" applyFill="1" applyBorder="1" applyAlignment="1">
      <alignment horizontal="left"/>
    </xf>
    <xf numFmtId="0" fontId="23" fillId="0" borderId="0" xfId="0" applyNumberFormat="1" applyFont="1" applyFill="1" applyBorder="1" applyAlignment="1">
      <alignment horizontal="left"/>
    </xf>
    <xf numFmtId="0" fontId="0" fillId="0" borderId="23" xfId="0" applyNumberFormat="1" applyFont="1" applyFill="1" applyBorder="1" applyAlignment="1">
      <alignment horizontal="left"/>
    </xf>
    <xf numFmtId="0" fontId="0" fillId="0" borderId="49" xfId="0" applyNumberFormat="1" applyFont="1" applyFill="1" applyBorder="1" applyAlignment="1">
      <alignment horizontal="left"/>
    </xf>
    <xf numFmtId="0" fontId="16" fillId="0" borderId="50" xfId="0" applyNumberFormat="1" applyFont="1" applyBorder="1" applyAlignment="1">
      <alignment horizontal="left"/>
    </xf>
    <xf numFmtId="0" fontId="0" fillId="0" borderId="51" xfId="0" applyNumberFormat="1" applyFont="1" applyBorder="1" applyAlignment="1">
      <alignment horizontal="left"/>
    </xf>
    <xf numFmtId="0" fontId="0" fillId="0" borderId="52" xfId="0" applyNumberFormat="1" applyFont="1" applyBorder="1" applyAlignment="1">
      <alignment horizontal="center"/>
    </xf>
    <xf numFmtId="0" fontId="16" fillId="0" borderId="52" xfId="0" applyNumberFormat="1" applyFont="1" applyBorder="1" applyAlignment="1">
      <alignment horizontal="left"/>
    </xf>
    <xf numFmtId="0" fontId="0" fillId="0" borderId="33" xfId="0" applyNumberFormat="1" applyFont="1" applyBorder="1" applyAlignment="1">
      <alignment horizontal="left"/>
    </xf>
    <xf numFmtId="0" fontId="0" fillId="0" borderId="53" xfId="0" applyNumberFormat="1" applyFont="1" applyBorder="1" applyAlignment="1">
      <alignment horizontal="left"/>
    </xf>
    <xf numFmtId="0" fontId="0" fillId="0" borderId="50" xfId="0" applyNumberFormat="1" applyFont="1" applyBorder="1" applyAlignment="1">
      <alignment horizontal="left"/>
    </xf>
    <xf numFmtId="0" fontId="0" fillId="0" borderId="38" xfId="0" applyNumberFormat="1" applyFont="1" applyBorder="1" applyAlignment="1">
      <alignment horizontal="center"/>
    </xf>
    <xf numFmtId="0" fontId="0" fillId="0" borderId="29" xfId="0" applyNumberFormat="1" applyFont="1" applyBorder="1" applyAlignment="1">
      <alignment horizontal="center"/>
    </xf>
    <xf numFmtId="0" fontId="0" fillId="0" borderId="41" xfId="0" applyNumberFormat="1" applyFont="1" applyBorder="1" applyAlignment="1" quotePrefix="1">
      <alignment horizontal="center"/>
    </xf>
    <xf numFmtId="169" fontId="0" fillId="22" borderId="41" xfId="0" applyNumberFormat="1" applyFont="1" applyFill="1" applyBorder="1" applyAlignment="1" applyProtection="1">
      <alignment horizontal="center"/>
      <protection locked="0"/>
    </xf>
    <xf numFmtId="0" fontId="0" fillId="0" borderId="0" xfId="0" applyNumberFormat="1" applyFont="1" applyBorder="1" applyAlignment="1">
      <alignment horizontal="center"/>
    </xf>
    <xf numFmtId="0" fontId="23" fillId="24" borderId="54" xfId="0" applyNumberFormat="1" applyFont="1" applyFill="1" applyBorder="1" applyAlignment="1">
      <alignment horizontal="center"/>
    </xf>
    <xf numFmtId="0" fontId="23" fillId="24" borderId="55" xfId="0" applyNumberFormat="1" applyFont="1" applyFill="1" applyBorder="1" applyAlignment="1">
      <alignment horizontal="center"/>
    </xf>
    <xf numFmtId="2" fontId="0" fillId="0" borderId="0" xfId="0" applyNumberFormat="1" applyFont="1" applyFill="1" applyBorder="1" applyAlignment="1" applyProtection="1">
      <alignment horizontal="center"/>
      <protection locked="0"/>
    </xf>
    <xf numFmtId="169"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10" xfId="0" applyNumberFormat="1" applyFont="1" applyFill="1" applyBorder="1" applyAlignment="1">
      <alignment horizontal="center"/>
    </xf>
    <xf numFmtId="0" fontId="23" fillId="0" borderId="12" xfId="0" applyNumberFormat="1" applyFont="1" applyBorder="1" applyAlignment="1">
      <alignment horizontal="left"/>
    </xf>
    <xf numFmtId="2" fontId="0" fillId="0" borderId="0" xfId="0" applyNumberFormat="1" applyFont="1" applyBorder="1" applyAlignment="1">
      <alignment horizontal="left"/>
    </xf>
    <xf numFmtId="0" fontId="23" fillId="0" borderId="28" xfId="0" applyNumberFormat="1" applyFont="1" applyBorder="1" applyAlignment="1">
      <alignment horizontal="center"/>
    </xf>
    <xf numFmtId="0" fontId="23" fillId="0" borderId="29" xfId="0" applyNumberFormat="1" applyFont="1" applyBorder="1" applyAlignment="1">
      <alignment horizontal="center"/>
    </xf>
    <xf numFmtId="0" fontId="0" fillId="0" borderId="51" xfId="0" applyBorder="1" applyAlignment="1">
      <alignment/>
    </xf>
    <xf numFmtId="0" fontId="0" fillId="0" borderId="52" xfId="0" applyBorder="1" applyAlignment="1">
      <alignment/>
    </xf>
    <xf numFmtId="0" fontId="16" fillId="0" borderId="33" xfId="0" applyNumberFormat="1" applyFont="1" applyBorder="1" applyAlignment="1">
      <alignment horizontal="left"/>
    </xf>
    <xf numFmtId="0" fontId="16" fillId="0" borderId="12" xfId="0" applyNumberFormat="1" applyFont="1" applyBorder="1" applyAlignment="1">
      <alignment horizontal="left"/>
    </xf>
    <xf numFmtId="0" fontId="0" fillId="0" borderId="10" xfId="0" applyNumberFormat="1" applyFont="1" applyBorder="1" applyAlignment="1">
      <alignment horizontal="center"/>
    </xf>
    <xf numFmtId="169" fontId="0" fillId="22" borderId="45" xfId="0" applyNumberFormat="1" applyFont="1" applyFill="1" applyBorder="1" applyAlignment="1" applyProtection="1">
      <alignment horizontal="center"/>
      <protection locked="0"/>
    </xf>
    <xf numFmtId="0" fontId="23" fillId="24" borderId="54" xfId="0" applyNumberFormat="1" applyFont="1" applyFill="1" applyBorder="1" applyAlignment="1" applyProtection="1">
      <alignment horizontal="center"/>
      <protection/>
    </xf>
    <xf numFmtId="0" fontId="23" fillId="24" borderId="55" xfId="0" applyNumberFormat="1" applyFont="1" applyFill="1" applyBorder="1" applyAlignment="1" applyProtection="1">
      <alignment horizontal="center"/>
      <protection/>
    </xf>
    <xf numFmtId="0" fontId="16" fillId="0" borderId="56" xfId="0" applyNumberFormat="1" applyFont="1" applyBorder="1" applyAlignment="1">
      <alignment/>
    </xf>
    <xf numFmtId="0" fontId="16" fillId="0" borderId="28" xfId="0" applyNumberFormat="1" applyFont="1" applyBorder="1" applyAlignment="1">
      <alignment/>
    </xf>
    <xf numFmtId="0" fontId="16" fillId="0" borderId="28" xfId="0" applyNumberFormat="1" applyFont="1" applyBorder="1" applyAlignment="1" applyProtection="1">
      <alignment horizontal="left"/>
      <protection/>
    </xf>
    <xf numFmtId="0" fontId="16" fillId="0" borderId="29" xfId="0" applyNumberFormat="1" applyFont="1" applyBorder="1" applyAlignment="1" applyProtection="1">
      <alignment horizontal="left"/>
      <protection/>
    </xf>
    <xf numFmtId="0" fontId="16" fillId="20" borderId="34" xfId="0" applyNumberFormat="1" applyFont="1" applyFill="1" applyBorder="1" applyAlignment="1">
      <alignment horizontal="left"/>
    </xf>
    <xf numFmtId="0" fontId="22" fillId="20" borderId="35" xfId="0" applyNumberFormat="1" applyFont="1" applyFill="1" applyBorder="1" applyAlignment="1">
      <alignment horizontal="left"/>
    </xf>
    <xf numFmtId="0" fontId="0" fillId="20" borderId="35" xfId="0" applyNumberFormat="1" applyFont="1" applyFill="1" applyBorder="1" applyAlignment="1" applyProtection="1">
      <alignment horizontal="left"/>
      <protection/>
    </xf>
    <xf numFmtId="0" fontId="0" fillId="20" borderId="36" xfId="0" applyNumberFormat="1" applyFont="1" applyFill="1" applyBorder="1" applyAlignment="1" applyProtection="1">
      <alignment horizontal="left"/>
      <protection/>
    </xf>
    <xf numFmtId="0" fontId="23" fillId="0" borderId="12" xfId="0" applyNumberFormat="1" applyFont="1" applyBorder="1" applyAlignment="1">
      <alignment horizontal="left"/>
    </xf>
    <xf numFmtId="0" fontId="0" fillId="0" borderId="57" xfId="0" applyNumberFormat="1" applyFont="1" applyBorder="1" applyAlignment="1">
      <alignment horizontal="left"/>
    </xf>
    <xf numFmtId="0" fontId="0" fillId="0" borderId="58" xfId="0" applyNumberFormat="1" applyFont="1" applyBorder="1" applyAlignment="1">
      <alignment horizontal="center"/>
    </xf>
    <xf numFmtId="0" fontId="16" fillId="0" borderId="58" xfId="0" applyNumberFormat="1" applyFont="1" applyBorder="1" applyAlignment="1">
      <alignment horizontal="left"/>
    </xf>
    <xf numFmtId="0" fontId="0" fillId="0" borderId="21" xfId="0" applyNumberFormat="1" applyFont="1" applyBorder="1" applyAlignment="1">
      <alignment horizontal="left"/>
    </xf>
    <xf numFmtId="0" fontId="0" fillId="0" borderId="44" xfId="0" applyNumberFormat="1" applyFont="1" applyBorder="1" applyAlignment="1">
      <alignment horizontal="left"/>
    </xf>
    <xf numFmtId="0" fontId="0" fillId="0" borderId="13" xfId="0" applyNumberFormat="1" applyFont="1" applyBorder="1" applyAlignment="1">
      <alignment horizontal="left"/>
    </xf>
    <xf numFmtId="0" fontId="0" fillId="0" borderId="46" xfId="0" applyNumberFormat="1" applyFont="1" applyBorder="1" applyAlignment="1">
      <alignment horizontal="center"/>
    </xf>
    <xf numFmtId="169" fontId="0" fillId="0" borderId="41" xfId="0" applyNumberFormat="1" applyFont="1" applyFill="1" applyBorder="1" applyAlignment="1" applyProtection="1">
      <alignment horizontal="center"/>
      <protection/>
    </xf>
    <xf numFmtId="169" fontId="0" fillId="24" borderId="41" xfId="0" applyNumberFormat="1" applyFont="1" applyFill="1" applyBorder="1" applyAlignment="1" applyProtection="1">
      <alignment horizontal="center"/>
      <protection/>
    </xf>
    <xf numFmtId="0" fontId="23" fillId="24" borderId="48" xfId="0" applyNumberFormat="1" applyFont="1" applyFill="1" applyBorder="1" applyAlignment="1">
      <alignment horizontal="center"/>
    </xf>
    <xf numFmtId="169" fontId="0" fillId="0" borderId="0" xfId="0" applyNumberFormat="1" applyFont="1" applyFill="1" applyBorder="1" applyAlignment="1" applyProtection="1">
      <alignment horizontal="center"/>
      <protection/>
    </xf>
    <xf numFmtId="2" fontId="0" fillId="0" borderId="0" xfId="0" applyNumberFormat="1" applyFont="1" applyFill="1" applyBorder="1" applyAlignment="1">
      <alignment horizontal="center"/>
    </xf>
    <xf numFmtId="2" fontId="0" fillId="0" borderId="28" xfId="0" applyNumberFormat="1" applyFont="1" applyBorder="1" applyAlignment="1">
      <alignment horizontal="left"/>
    </xf>
    <xf numFmtId="2" fontId="0" fillId="0" borderId="28" xfId="0" applyNumberFormat="1" applyFont="1" applyBorder="1" applyAlignment="1">
      <alignment horizontal="center"/>
    </xf>
    <xf numFmtId="0" fontId="22" fillId="0" borderId="52" xfId="0" applyNumberFormat="1" applyFont="1" applyBorder="1" applyAlignment="1">
      <alignment/>
    </xf>
    <xf numFmtId="2" fontId="0" fillId="0" borderId="53" xfId="0" applyNumberFormat="1" applyFont="1" applyBorder="1" applyAlignment="1">
      <alignment horizontal="left"/>
    </xf>
    <xf numFmtId="0" fontId="0" fillId="0" borderId="43" xfId="0" applyNumberFormat="1" applyFont="1" applyBorder="1" applyAlignment="1">
      <alignment horizontal="left"/>
    </xf>
    <xf numFmtId="2" fontId="0" fillId="0" borderId="45" xfId="0" applyNumberFormat="1" applyFont="1" applyBorder="1" applyAlignment="1">
      <alignment horizontal="center"/>
    </xf>
    <xf numFmtId="0" fontId="0" fillId="20" borderId="35" xfId="0" applyNumberFormat="1" applyFont="1" applyFill="1" applyBorder="1" applyAlignment="1">
      <alignment/>
    </xf>
    <xf numFmtId="0" fontId="16" fillId="20" borderId="36" xfId="0" applyNumberFormat="1" applyFont="1" applyFill="1" applyBorder="1" applyAlignment="1">
      <alignment/>
    </xf>
    <xf numFmtId="0" fontId="0" fillId="0" borderId="59" xfId="0" applyNumberFormat="1" applyFont="1" applyBorder="1" applyAlignment="1">
      <alignment horizontal="left"/>
    </xf>
    <xf numFmtId="0" fontId="0" fillId="0" borderId="23" xfId="0" applyNumberFormat="1" applyFont="1" applyBorder="1" applyAlignment="1">
      <alignment horizontal="center"/>
    </xf>
    <xf numFmtId="0" fontId="0" fillId="0" borderId="23" xfId="0" applyNumberFormat="1" applyFont="1" applyBorder="1" applyAlignment="1">
      <alignment horizontal="left"/>
    </xf>
    <xf numFmtId="0" fontId="0" fillId="0" borderId="24" xfId="0" applyNumberFormat="1" applyFont="1" applyBorder="1" applyAlignment="1">
      <alignment horizontal="left"/>
    </xf>
    <xf numFmtId="0" fontId="0" fillId="0" borderId="60" xfId="0" applyNumberFormat="1" applyFont="1" applyBorder="1" applyAlignment="1">
      <alignment/>
    </xf>
    <xf numFmtId="0" fontId="23" fillId="24" borderId="61" xfId="0" applyNumberFormat="1" applyFont="1" applyFill="1" applyBorder="1" applyAlignment="1">
      <alignment horizontal="center"/>
    </xf>
    <xf numFmtId="0" fontId="23" fillId="24" borderId="62" xfId="0" applyNumberFormat="1" applyFont="1" applyFill="1" applyBorder="1" applyAlignment="1">
      <alignment horizontal="center"/>
    </xf>
    <xf numFmtId="0" fontId="23" fillId="0" borderId="0" xfId="0" applyNumberFormat="1" applyFont="1" applyBorder="1" applyAlignment="1">
      <alignment horizontal="center"/>
    </xf>
    <xf numFmtId="0" fontId="0" fillId="0" borderId="28" xfId="0" applyNumberFormat="1" applyFont="1" applyBorder="1" applyAlignment="1">
      <alignment horizontal="center"/>
    </xf>
    <xf numFmtId="0" fontId="23" fillId="0" borderId="63" xfId="0" applyNumberFormat="1" applyFont="1" applyFill="1" applyBorder="1" applyAlignment="1">
      <alignment horizontal="center"/>
    </xf>
    <xf numFmtId="0" fontId="23" fillId="0" borderId="64" xfId="0" applyNumberFormat="1" applyFont="1" applyFill="1" applyBorder="1" applyAlignment="1">
      <alignment horizontal="center"/>
    </xf>
    <xf numFmtId="0" fontId="23" fillId="24" borderId="65" xfId="0" applyNumberFormat="1" applyFont="1" applyFill="1" applyBorder="1" applyAlignment="1">
      <alignment horizontal="center"/>
    </xf>
    <xf numFmtId="0" fontId="23" fillId="24" borderId="66" xfId="0" applyNumberFormat="1" applyFont="1" applyFill="1" applyBorder="1" applyAlignment="1">
      <alignment horizontal="center"/>
    </xf>
    <xf numFmtId="0" fontId="0" fillId="0" borderId="37" xfId="0" applyNumberFormat="1" applyFont="1" applyBorder="1" applyAlignment="1">
      <alignment horizontal="left"/>
    </xf>
    <xf numFmtId="0" fontId="0" fillId="0" borderId="28" xfId="0" applyNumberFormat="1" applyFont="1" applyBorder="1" applyAlignment="1" applyProtection="1">
      <alignment horizontal="center"/>
      <protection/>
    </xf>
    <xf numFmtId="0" fontId="0" fillId="0" borderId="24" xfId="0" applyNumberFormat="1" applyFont="1" applyBorder="1" applyAlignment="1" applyProtection="1">
      <alignment horizontal="left"/>
      <protection/>
    </xf>
    <xf numFmtId="0" fontId="0" fillId="0" borderId="60" xfId="0" applyNumberFormat="1" applyFont="1" applyBorder="1" applyAlignment="1" applyProtection="1">
      <alignment/>
      <protection/>
    </xf>
    <xf numFmtId="0" fontId="0" fillId="0" borderId="45" xfId="0" applyNumberFormat="1" applyFont="1" applyBorder="1" applyAlignment="1" applyProtection="1">
      <alignment horizontal="center"/>
      <protection/>
    </xf>
    <xf numFmtId="0" fontId="0" fillId="0" borderId="67" xfId="0" applyNumberFormat="1" applyFont="1" applyBorder="1" applyAlignment="1" applyProtection="1">
      <alignment horizontal="center"/>
      <protection/>
    </xf>
    <xf numFmtId="0" fontId="0" fillId="22" borderId="45" xfId="0" applyNumberFormat="1" applyFont="1" applyFill="1" applyBorder="1" applyAlignment="1" applyProtection="1">
      <alignment horizontal="center"/>
      <protection locked="0"/>
    </xf>
    <xf numFmtId="0" fontId="0" fillId="24" borderId="41" xfId="0" applyNumberFormat="1" applyFont="1" applyFill="1" applyBorder="1" applyAlignment="1" applyProtection="1">
      <alignment horizontal="center"/>
      <protection/>
    </xf>
    <xf numFmtId="0" fontId="23" fillId="24" borderId="65" xfId="0" applyNumberFormat="1" applyFont="1" applyFill="1" applyBorder="1" applyAlignment="1" applyProtection="1">
      <alignment horizontal="center"/>
      <protection/>
    </xf>
    <xf numFmtId="0" fontId="23" fillId="24" borderId="66" xfId="0" applyNumberFormat="1" applyFont="1" applyFill="1" applyBorder="1" applyAlignment="1" applyProtection="1">
      <alignment horizontal="center"/>
      <protection/>
    </xf>
    <xf numFmtId="0" fontId="23" fillId="0" borderId="12" xfId="0" applyNumberFormat="1" applyFont="1" applyBorder="1" applyAlignment="1">
      <alignment/>
    </xf>
    <xf numFmtId="0" fontId="22" fillId="0" borderId="0" xfId="0" applyFont="1" applyBorder="1" applyAlignment="1">
      <alignment/>
    </xf>
    <xf numFmtId="0" fontId="0" fillId="22" borderId="41" xfId="0" applyNumberFormat="1" applyFont="1" applyFill="1" applyBorder="1" applyAlignment="1" applyProtection="1">
      <alignment horizontal="center"/>
      <protection locked="0"/>
    </xf>
    <xf numFmtId="0" fontId="16" fillId="0" borderId="17" xfId="0" applyNumberFormat="1" applyFont="1" applyBorder="1" applyAlignment="1">
      <alignment horizontal="left"/>
    </xf>
    <xf numFmtId="0" fontId="0" fillId="0" borderId="19" xfId="0" applyNumberFormat="1" applyFont="1" applyBorder="1" applyAlignment="1" applyProtection="1">
      <alignment horizontal="left"/>
      <protection/>
    </xf>
    <xf numFmtId="0" fontId="0" fillId="0" borderId="19" xfId="0" applyBorder="1" applyAlignment="1">
      <alignment/>
    </xf>
    <xf numFmtId="0" fontId="16" fillId="0" borderId="12" xfId="0" applyNumberFormat="1" applyFont="1" applyFill="1" applyBorder="1" applyAlignment="1" applyProtection="1">
      <alignment horizontal="left"/>
      <protection/>
    </xf>
    <xf numFmtId="0" fontId="16" fillId="0" borderId="0" xfId="0" applyNumberFormat="1" applyFont="1" applyFill="1" applyAlignment="1" applyProtection="1">
      <alignment horizontal="left"/>
      <protection/>
    </xf>
    <xf numFmtId="0" fontId="16" fillId="0" borderId="0" xfId="0" applyNumberFormat="1" applyFont="1" applyAlignment="1" applyProtection="1">
      <alignment horizontal="left"/>
      <protection/>
    </xf>
    <xf numFmtId="0" fontId="16" fillId="0" borderId="10" xfId="0" applyNumberFormat="1" applyFont="1" applyBorder="1" applyAlignment="1" applyProtection="1">
      <alignment horizontal="left"/>
      <protection/>
    </xf>
    <xf numFmtId="0" fontId="0" fillId="0" borderId="13" xfId="0" applyNumberFormat="1" applyFont="1" applyBorder="1" applyAlignment="1">
      <alignment horizontal="right"/>
    </xf>
    <xf numFmtId="0" fontId="0" fillId="0" borderId="0" xfId="0" applyNumberFormat="1" applyFont="1" applyFill="1" applyBorder="1" applyAlignment="1">
      <alignment horizontal="right"/>
    </xf>
    <xf numFmtId="0" fontId="0" fillId="0" borderId="52" xfId="0" applyNumberFormat="1" applyFont="1" applyFill="1" applyBorder="1" applyAlignment="1" applyProtection="1">
      <alignment horizontal="center"/>
      <protection locked="0"/>
    </xf>
    <xf numFmtId="0" fontId="23" fillId="0" borderId="68" xfId="0" applyNumberFormat="1" applyFont="1" applyBorder="1" applyAlignment="1">
      <alignment vertical="top" wrapText="1"/>
    </xf>
    <xf numFmtId="0" fontId="0" fillId="0" borderId="0" xfId="0" applyFont="1" applyBorder="1" applyAlignment="1">
      <alignment/>
    </xf>
    <xf numFmtId="0" fontId="23" fillId="0" borderId="69" xfId="0" applyNumberFormat="1" applyFont="1" applyBorder="1" applyAlignment="1">
      <alignment vertical="top" wrapText="1"/>
    </xf>
    <xf numFmtId="0" fontId="0" fillId="0" borderId="0" xfId="0" applyNumberFormat="1" applyFont="1" applyBorder="1" applyAlignment="1">
      <alignment/>
    </xf>
    <xf numFmtId="168" fontId="0" fillId="22" borderId="53" xfId="0" applyNumberFormat="1" applyFont="1" applyFill="1" applyBorder="1" applyAlignment="1" applyProtection="1">
      <alignment horizontal="center"/>
      <protection locked="0"/>
    </xf>
    <xf numFmtId="0" fontId="16" fillId="0" borderId="27" xfId="0" applyNumberFormat="1" applyFont="1" applyBorder="1" applyAlignment="1" applyProtection="1">
      <alignment/>
      <protection/>
    </xf>
    <xf numFmtId="171" fontId="0" fillId="22" borderId="42" xfId="0" applyNumberFormat="1" applyFont="1" applyFill="1" applyBorder="1" applyAlignment="1" applyProtection="1">
      <alignment horizontal="center"/>
      <protection locked="0"/>
    </xf>
    <xf numFmtId="0" fontId="16" fillId="0" borderId="68" xfId="0" applyNumberFormat="1" applyFont="1" applyBorder="1" applyAlignment="1">
      <alignment horizontal="left"/>
    </xf>
    <xf numFmtId="0" fontId="0" fillId="0" borderId="51" xfId="0" applyNumberFormat="1" applyFont="1" applyBorder="1" applyAlignment="1">
      <alignment horizontal="center"/>
    </xf>
    <xf numFmtId="0" fontId="0" fillId="0" borderId="41" xfId="0" applyNumberFormat="1" applyFont="1" applyBorder="1" applyAlignment="1">
      <alignment horizontal="center"/>
    </xf>
    <xf numFmtId="0" fontId="16" fillId="0" borderId="23" xfId="0" applyNumberFormat="1" applyFont="1" applyBorder="1" applyAlignment="1">
      <alignment horizontal="left"/>
    </xf>
    <xf numFmtId="2" fontId="0" fillId="0" borderId="0" xfId="0" applyNumberFormat="1" applyFont="1" applyBorder="1" applyAlignment="1">
      <alignment horizontal="center"/>
    </xf>
    <xf numFmtId="0" fontId="22" fillId="0" borderId="33" xfId="0" applyNumberFormat="1" applyFont="1" applyBorder="1" applyAlignment="1">
      <alignment/>
    </xf>
    <xf numFmtId="0" fontId="0" fillId="0" borderId="23" xfId="0" applyNumberFormat="1" applyFont="1" applyBorder="1" applyAlignment="1" applyProtection="1">
      <alignment horizontal="center"/>
      <protection/>
    </xf>
    <xf numFmtId="0" fontId="0" fillId="0" borderId="23" xfId="0" applyNumberFormat="1" applyFont="1" applyBorder="1" applyAlignment="1" applyProtection="1">
      <alignment horizontal="left"/>
      <protection/>
    </xf>
    <xf numFmtId="0" fontId="16" fillId="0" borderId="0" xfId="57" applyNumberFormat="1" applyFont="1" applyAlignment="1">
      <alignment horizontal="left"/>
      <protection/>
    </xf>
    <xf numFmtId="0" fontId="16" fillId="0" borderId="0" xfId="57" applyNumberFormat="1" applyFont="1" applyFill="1" applyAlignment="1">
      <alignment horizontal="left"/>
      <protection/>
    </xf>
    <xf numFmtId="0" fontId="27" fillId="0" borderId="12" xfId="0" applyNumberFormat="1" applyFont="1" applyBorder="1" applyAlignment="1">
      <alignment horizontal="left"/>
    </xf>
    <xf numFmtId="0" fontId="16" fillId="0" borderId="21" xfId="0" applyNumberFormat="1" applyFont="1" applyBorder="1" applyAlignment="1">
      <alignment horizontal="left"/>
    </xf>
    <xf numFmtId="0" fontId="0" fillId="0" borderId="0" xfId="57" applyNumberFormat="1" applyFont="1" applyAlignment="1">
      <alignment horizontal="left"/>
      <protection/>
    </xf>
    <xf numFmtId="0" fontId="0" fillId="0" borderId="17" xfId="0" applyNumberFormat="1" applyFont="1" applyBorder="1" applyAlignment="1">
      <alignment horizontal="left"/>
    </xf>
    <xf numFmtId="0" fontId="0" fillId="22" borderId="70" xfId="0" applyNumberFormat="1" applyFont="1" applyFill="1" applyBorder="1" applyAlignment="1" applyProtection="1">
      <alignment horizontal="left"/>
      <protection locked="0"/>
    </xf>
    <xf numFmtId="0" fontId="0" fillId="0" borderId="27" xfId="0" applyNumberFormat="1" applyFont="1" applyBorder="1" applyAlignment="1">
      <alignment horizontal="left"/>
    </xf>
    <xf numFmtId="0" fontId="0" fillId="0" borderId="0" xfId="57" applyNumberFormat="1" applyFont="1" applyFill="1" applyAlignment="1">
      <alignment horizontal="left"/>
      <protection/>
    </xf>
    <xf numFmtId="0" fontId="0" fillId="0" borderId="12" xfId="0" applyNumberFormat="1" applyFont="1" applyBorder="1" applyAlignment="1">
      <alignment horizontal="left"/>
    </xf>
    <xf numFmtId="0" fontId="24" fillId="0" borderId="0" xfId="57" applyNumberFormat="1" applyFont="1" applyFill="1" applyAlignment="1">
      <alignment horizontal="left"/>
      <protection/>
    </xf>
    <xf numFmtId="0" fontId="16" fillId="0" borderId="0" xfId="57" applyNumberFormat="1" applyFont="1" applyAlignment="1" applyProtection="1">
      <alignment horizontal="left"/>
      <protection/>
    </xf>
    <xf numFmtId="0" fontId="0" fillId="0" borderId="52" xfId="0" applyNumberFormat="1" applyFont="1" applyBorder="1" applyAlignment="1" applyProtection="1">
      <alignment horizontal="left"/>
      <protection/>
    </xf>
    <xf numFmtId="0" fontId="16" fillId="0" borderId="0" xfId="0" applyNumberFormat="1" applyFont="1" applyFill="1" applyBorder="1" applyAlignment="1" applyProtection="1">
      <alignment horizontal="left"/>
      <protection/>
    </xf>
    <xf numFmtId="0" fontId="16" fillId="0" borderId="0" xfId="57" applyBorder="1" applyAlignment="1">
      <alignment/>
      <protection/>
    </xf>
    <xf numFmtId="0" fontId="16" fillId="0" borderId="12" xfId="0" applyNumberFormat="1" applyFont="1" applyBorder="1" applyAlignment="1" applyProtection="1">
      <alignment horizontal="left"/>
      <protection/>
    </xf>
    <xf numFmtId="0" fontId="16" fillId="0" borderId="0" xfId="0" applyNumberFormat="1" applyFont="1" applyFill="1" applyBorder="1" applyAlignment="1">
      <alignment horizontal="left"/>
    </xf>
    <xf numFmtId="0" fontId="16" fillId="0" borderId="0" xfId="57" applyNumberFormat="1" applyFont="1" applyAlignment="1">
      <alignment horizontal="center"/>
      <protection/>
    </xf>
    <xf numFmtId="0" fontId="16" fillId="0" borderId="0" xfId="57" applyNumberFormat="1" applyFont="1" applyBorder="1" applyAlignment="1">
      <alignment horizontal="left"/>
      <protection/>
    </xf>
    <xf numFmtId="0" fontId="23" fillId="0" borderId="71" xfId="0" applyNumberFormat="1" applyFont="1" applyBorder="1" applyAlignment="1">
      <alignment vertical="top" wrapText="1"/>
    </xf>
    <xf numFmtId="0" fontId="0" fillId="0" borderId="11" xfId="0" applyNumberFormat="1" applyFont="1" applyBorder="1" applyAlignment="1">
      <alignment/>
    </xf>
    <xf numFmtId="0" fontId="0" fillId="0" borderId="60" xfId="0" applyNumberFormat="1" applyFont="1" applyBorder="1" applyAlignment="1" applyProtection="1">
      <alignment horizontal="left"/>
      <protection/>
    </xf>
    <xf numFmtId="0" fontId="16" fillId="0" borderId="10" xfId="0" applyNumberFormat="1" applyFont="1" applyBorder="1" applyAlignment="1" applyProtection="1">
      <alignment/>
      <protection/>
    </xf>
    <xf numFmtId="0" fontId="0" fillId="0" borderId="28" xfId="0" applyNumberFormat="1" applyFont="1" applyFill="1" applyBorder="1" applyAlignment="1">
      <alignment horizontal="left"/>
    </xf>
    <xf numFmtId="1" fontId="16" fillId="0" borderId="0" xfId="0" applyNumberFormat="1" applyFont="1" applyBorder="1" applyAlignment="1" applyProtection="1">
      <alignment/>
      <protection/>
    </xf>
    <xf numFmtId="169" fontId="0" fillId="0" borderId="0" xfId="0" applyNumberFormat="1" applyFont="1" applyBorder="1" applyAlignment="1" applyProtection="1">
      <alignment horizontal="center"/>
      <protection/>
    </xf>
    <xf numFmtId="1" fontId="23" fillId="0" borderId="0" xfId="0" applyNumberFormat="1" applyFont="1" applyBorder="1" applyAlignment="1" applyProtection="1">
      <alignment horizontal="center"/>
      <protection/>
    </xf>
    <xf numFmtId="1" fontId="23" fillId="0" borderId="10" xfId="0" applyNumberFormat="1" applyFont="1" applyBorder="1" applyAlignment="1" applyProtection="1">
      <alignment horizontal="center"/>
      <protection/>
    </xf>
    <xf numFmtId="168" fontId="0" fillId="20" borderId="35" xfId="0" applyNumberFormat="1" applyFont="1" applyFill="1" applyBorder="1" applyAlignment="1">
      <alignment horizontal="center"/>
    </xf>
    <xf numFmtId="169" fontId="0" fillId="20" borderId="35" xfId="0" applyNumberFormat="1" applyFont="1" applyFill="1" applyBorder="1" applyAlignment="1">
      <alignment horizontal="center"/>
    </xf>
    <xf numFmtId="1" fontId="16" fillId="20" borderId="35" xfId="0" applyNumberFormat="1" applyFont="1" applyFill="1" applyBorder="1" applyAlignment="1">
      <alignment/>
    </xf>
    <xf numFmtId="1" fontId="23" fillId="20" borderId="35" xfId="0" applyNumberFormat="1" applyFont="1" applyFill="1" applyBorder="1" applyAlignment="1">
      <alignment horizontal="center"/>
    </xf>
    <xf numFmtId="1" fontId="23" fillId="20" borderId="36" xfId="0" applyNumberFormat="1" applyFont="1" applyFill="1" applyBorder="1" applyAlignment="1">
      <alignment horizontal="center"/>
    </xf>
    <xf numFmtId="0" fontId="16" fillId="0" borderId="0" xfId="57" applyNumberFormat="1" applyFont="1" applyBorder="1">
      <alignment/>
      <protection/>
    </xf>
    <xf numFmtId="167" fontId="0" fillId="22" borderId="41" xfId="0" applyNumberFormat="1" applyFont="1" applyFill="1" applyBorder="1" applyAlignment="1" applyProtection="1">
      <alignment horizontal="center"/>
      <protection locked="0"/>
    </xf>
    <xf numFmtId="0" fontId="0" fillId="0" borderId="17" xfId="0" applyNumberFormat="1" applyFont="1" applyBorder="1" applyAlignment="1">
      <alignment horizontal="left"/>
    </xf>
    <xf numFmtId="167" fontId="0" fillId="22" borderId="42" xfId="0" applyNumberFormat="1" applyFont="1" applyFill="1" applyBorder="1" applyAlignment="1" applyProtection="1">
      <alignment horizontal="center"/>
      <protection locked="0"/>
    </xf>
    <xf numFmtId="0" fontId="16" fillId="0" borderId="18" xfId="0" applyNumberFormat="1" applyFont="1" applyBorder="1" applyAlignment="1" applyProtection="1">
      <alignment/>
      <protection/>
    </xf>
    <xf numFmtId="0" fontId="23" fillId="24" borderId="72" xfId="0" applyNumberFormat="1" applyFont="1" applyFill="1" applyBorder="1" applyAlignment="1">
      <alignment horizontal="center"/>
    </xf>
    <xf numFmtId="0" fontId="23" fillId="24" borderId="73" xfId="0" applyNumberFormat="1" applyFont="1" applyFill="1" applyBorder="1" applyAlignment="1">
      <alignment horizontal="center"/>
    </xf>
    <xf numFmtId="0" fontId="0" fillId="0" borderId="33" xfId="0" applyNumberFormat="1" applyFont="1" applyBorder="1" applyAlignment="1" applyProtection="1">
      <alignment horizontal="left"/>
      <protection/>
    </xf>
    <xf numFmtId="2" fontId="0" fillId="22" borderId="41" xfId="0" applyNumberFormat="1" applyFont="1" applyFill="1" applyBorder="1" applyAlignment="1" applyProtection="1">
      <alignment horizontal="center"/>
      <protection locked="0"/>
    </xf>
    <xf numFmtId="0" fontId="0" fillId="0" borderId="0" xfId="0" applyNumberFormat="1" applyFont="1" applyBorder="1" applyAlignment="1" applyProtection="1">
      <alignment horizontal="center"/>
      <protection/>
    </xf>
    <xf numFmtId="0" fontId="23" fillId="0" borderId="74" xfId="0" applyNumberFormat="1" applyFont="1" applyBorder="1" applyAlignment="1">
      <alignment horizontal="center"/>
    </xf>
    <xf numFmtId="0" fontId="23" fillId="0" borderId="75" xfId="0" applyNumberFormat="1" applyFont="1" applyBorder="1" applyAlignment="1">
      <alignment horizontal="center"/>
    </xf>
    <xf numFmtId="0" fontId="22" fillId="0" borderId="51" xfId="0" applyNumberFormat="1" applyFont="1" applyBorder="1" applyAlignment="1">
      <alignment/>
    </xf>
    <xf numFmtId="0" fontId="0" fillId="0" borderId="52" xfId="0" applyNumberFormat="1" applyFont="1" applyBorder="1" applyAlignment="1" applyProtection="1">
      <alignment horizontal="center"/>
      <protection/>
    </xf>
    <xf numFmtId="2" fontId="0" fillId="22" borderId="45" xfId="0" applyNumberFormat="1" applyFont="1" applyFill="1" applyBorder="1" applyAlignment="1" applyProtection="1">
      <alignment horizontal="center"/>
      <protection locked="0"/>
    </xf>
    <xf numFmtId="0" fontId="0" fillId="0" borderId="42" xfId="0" applyNumberFormat="1" applyFont="1" applyBorder="1" applyAlignment="1" quotePrefix="1">
      <alignment horizontal="center"/>
    </xf>
    <xf numFmtId="2" fontId="0" fillId="22" borderId="42" xfId="0" applyNumberFormat="1" applyFont="1" applyFill="1" applyBorder="1" applyAlignment="1" applyProtection="1">
      <alignment horizontal="center"/>
      <protection locked="0"/>
    </xf>
    <xf numFmtId="169" fontId="0" fillId="22" borderId="42" xfId="0" applyNumberFormat="1" applyFont="1" applyFill="1" applyBorder="1" applyAlignment="1" applyProtection="1">
      <alignment horizontal="center"/>
      <protection locked="0"/>
    </xf>
    <xf numFmtId="0" fontId="16" fillId="0" borderId="0" xfId="57" applyNumberFormat="1" applyFont="1" applyBorder="1" applyAlignment="1" applyProtection="1">
      <alignment horizontal="left"/>
      <protection/>
    </xf>
    <xf numFmtId="0" fontId="23" fillId="20" borderId="34" xfId="0" applyNumberFormat="1" applyFont="1" applyFill="1" applyBorder="1" applyAlignment="1">
      <alignment horizontal="left"/>
    </xf>
    <xf numFmtId="0" fontId="0" fillId="0" borderId="59" xfId="0" applyNumberFormat="1" applyFont="1" applyBorder="1" applyAlignment="1" applyProtection="1">
      <alignment horizontal="left"/>
      <protection/>
    </xf>
    <xf numFmtId="0" fontId="16" fillId="0" borderId="23" xfId="0" applyNumberFormat="1" applyFont="1" applyBorder="1" applyAlignment="1" applyProtection="1">
      <alignment horizontal="left"/>
      <protection/>
    </xf>
    <xf numFmtId="0" fontId="0" fillId="0" borderId="44" xfId="0" applyNumberFormat="1" applyFont="1" applyBorder="1" applyAlignment="1" applyProtection="1">
      <alignment horizontal="left"/>
      <protection/>
    </xf>
    <xf numFmtId="0" fontId="0" fillId="0" borderId="57" xfId="0" applyNumberFormat="1" applyFont="1" applyBorder="1" applyAlignment="1" applyProtection="1">
      <alignment horizontal="left"/>
      <protection/>
    </xf>
    <xf numFmtId="0" fontId="0" fillId="0" borderId="12" xfId="0" applyNumberFormat="1" applyFont="1" applyBorder="1" applyAlignment="1" applyProtection="1">
      <alignment horizontal="left"/>
      <protection/>
    </xf>
    <xf numFmtId="0" fontId="0" fillId="0" borderId="41" xfId="0" applyNumberFormat="1" applyFont="1" applyBorder="1" applyAlignment="1" applyProtection="1">
      <alignment horizontal="center"/>
      <protection/>
    </xf>
    <xf numFmtId="0" fontId="0" fillId="0" borderId="37" xfId="0" applyNumberFormat="1" applyFont="1" applyBorder="1" applyAlignment="1" applyProtection="1">
      <alignment horizontal="center"/>
      <protection/>
    </xf>
    <xf numFmtId="0" fontId="0" fillId="0" borderId="29" xfId="0" applyNumberFormat="1" applyFont="1" applyBorder="1" applyAlignment="1" applyProtection="1">
      <alignment horizontal="center"/>
      <protection/>
    </xf>
    <xf numFmtId="0" fontId="23" fillId="0" borderId="12" xfId="0" applyNumberFormat="1" applyFont="1" applyBorder="1" applyAlignment="1" applyProtection="1">
      <alignment horizontal="left"/>
      <protection/>
    </xf>
    <xf numFmtId="2" fontId="0" fillId="0" borderId="0" xfId="0" applyNumberFormat="1" applyFont="1" applyBorder="1" applyAlignment="1" applyProtection="1">
      <alignment horizontal="left"/>
      <protection/>
    </xf>
    <xf numFmtId="0" fontId="23" fillId="0" borderId="74" xfId="0" applyNumberFormat="1" applyFont="1" applyBorder="1" applyAlignment="1" applyProtection="1">
      <alignment horizontal="center"/>
      <protection/>
    </xf>
    <xf numFmtId="0" fontId="23" fillId="0" borderId="75" xfId="0" applyNumberFormat="1" applyFont="1" applyBorder="1" applyAlignment="1" applyProtection="1">
      <alignment horizontal="center"/>
      <protection/>
    </xf>
    <xf numFmtId="0" fontId="16" fillId="0" borderId="22" xfId="0" applyNumberFormat="1" applyFont="1" applyBorder="1" applyAlignment="1" applyProtection="1">
      <alignment horizontal="left"/>
      <protection/>
    </xf>
    <xf numFmtId="0" fontId="22" fillId="0" borderId="51" xfId="0" applyNumberFormat="1" applyFont="1" applyBorder="1" applyAlignment="1" applyProtection="1">
      <alignment/>
      <protection/>
    </xf>
    <xf numFmtId="0" fontId="16" fillId="0" borderId="52" xfId="0" applyNumberFormat="1" applyFont="1" applyBorder="1" applyAlignment="1" applyProtection="1">
      <alignment horizontal="left"/>
      <protection/>
    </xf>
    <xf numFmtId="0" fontId="0" fillId="0" borderId="43" xfId="0" applyNumberFormat="1" applyFont="1" applyBorder="1" applyAlignment="1" applyProtection="1">
      <alignment horizontal="left"/>
      <protection/>
    </xf>
    <xf numFmtId="0" fontId="0" fillId="0" borderId="50" xfId="0" applyNumberFormat="1" applyFont="1" applyBorder="1" applyAlignment="1" applyProtection="1">
      <alignment horizontal="left"/>
      <protection/>
    </xf>
    <xf numFmtId="0" fontId="0" fillId="0" borderId="10" xfId="0" applyNumberFormat="1" applyFont="1" applyBorder="1" applyAlignment="1" applyProtection="1">
      <alignment horizontal="center"/>
      <protection/>
    </xf>
    <xf numFmtId="0" fontId="16" fillId="0" borderId="12" xfId="0" applyNumberFormat="1" applyFont="1" applyBorder="1" applyAlignment="1" applyProtection="1">
      <alignment/>
      <protection/>
    </xf>
    <xf numFmtId="0" fontId="0" fillId="20" borderId="35" xfId="0" applyFill="1" applyBorder="1" applyAlignment="1" applyProtection="1">
      <alignment/>
      <protection/>
    </xf>
    <xf numFmtId="0" fontId="0" fillId="20" borderId="35" xfId="0" applyNumberFormat="1" applyFont="1" applyFill="1" applyBorder="1" applyAlignment="1" applyProtection="1">
      <alignment/>
      <protection/>
    </xf>
    <xf numFmtId="0" fontId="16" fillId="20" borderId="35" xfId="0" applyNumberFormat="1" applyFont="1" applyFill="1" applyBorder="1" applyAlignment="1" applyProtection="1">
      <alignment/>
      <protection/>
    </xf>
    <xf numFmtId="0" fontId="16" fillId="20" borderId="36" xfId="0" applyNumberFormat="1" applyFont="1" applyFill="1" applyBorder="1" applyAlignment="1" applyProtection="1">
      <alignment/>
      <protection/>
    </xf>
    <xf numFmtId="0" fontId="0" fillId="0" borderId="38" xfId="0" applyNumberFormat="1" applyFont="1" applyBorder="1" applyAlignment="1" applyProtection="1">
      <alignment horizontal="center"/>
      <protection/>
    </xf>
    <xf numFmtId="0" fontId="0" fillId="0" borderId="76" xfId="0" applyNumberFormat="1" applyFont="1" applyBorder="1" applyAlignment="1">
      <alignment horizontal="left"/>
    </xf>
    <xf numFmtId="0" fontId="0" fillId="0" borderId="18" xfId="0" applyNumberFormat="1" applyFont="1" applyBorder="1" applyAlignment="1">
      <alignment horizontal="center"/>
    </xf>
    <xf numFmtId="0" fontId="0" fillId="0" borderId="56" xfId="0" applyNumberFormat="1" applyFont="1" applyBorder="1" applyAlignment="1" applyProtection="1">
      <alignment horizontal="left"/>
      <protection/>
    </xf>
    <xf numFmtId="169" fontId="0" fillId="0" borderId="28"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23" fillId="0" borderId="74" xfId="0" applyNumberFormat="1" applyFont="1" applyFill="1" applyBorder="1" applyAlignment="1" applyProtection="1">
      <alignment horizontal="center"/>
      <protection/>
    </xf>
    <xf numFmtId="0" fontId="23" fillId="0" borderId="75" xfId="0" applyNumberFormat="1" applyFont="1" applyFill="1" applyBorder="1" applyAlignment="1" applyProtection="1">
      <alignment horizontal="center"/>
      <protection/>
    </xf>
    <xf numFmtId="0" fontId="16" fillId="0" borderId="28" xfId="57" applyNumberFormat="1" applyFont="1" applyBorder="1" applyAlignment="1" applyProtection="1">
      <alignment horizontal="left"/>
      <protection/>
    </xf>
    <xf numFmtId="0" fontId="23" fillId="0" borderId="0" xfId="0" applyNumberFormat="1" applyFont="1" applyBorder="1" applyAlignment="1" applyProtection="1">
      <alignment horizontal="center"/>
      <protection/>
    </xf>
    <xf numFmtId="0" fontId="23" fillId="0" borderId="77" xfId="0" applyNumberFormat="1" applyFont="1" applyFill="1" applyBorder="1" applyAlignment="1" applyProtection="1">
      <alignment horizontal="center"/>
      <protection/>
    </xf>
    <xf numFmtId="0" fontId="23" fillId="0" borderId="40" xfId="0" applyNumberFormat="1" applyFont="1" applyFill="1" applyBorder="1" applyAlignment="1" applyProtection="1">
      <alignment horizontal="center"/>
      <protection/>
    </xf>
    <xf numFmtId="0" fontId="23" fillId="0" borderId="31" xfId="0" applyNumberFormat="1" applyFont="1" applyBorder="1" applyAlignment="1">
      <alignment horizontal="center"/>
    </xf>
    <xf numFmtId="0" fontId="23" fillId="0" borderId="32" xfId="0" applyNumberFormat="1" applyFont="1" applyBorder="1" applyAlignment="1">
      <alignment horizontal="center"/>
    </xf>
    <xf numFmtId="0" fontId="16" fillId="0" borderId="50" xfId="0" applyNumberFormat="1" applyFont="1" applyBorder="1" applyAlignment="1">
      <alignment/>
    </xf>
    <xf numFmtId="0" fontId="16" fillId="0" borderId="30" xfId="0" applyNumberFormat="1" applyFont="1" applyBorder="1" applyAlignment="1">
      <alignment horizontal="left"/>
    </xf>
    <xf numFmtId="0" fontId="0" fillId="0" borderId="25" xfId="0" applyNumberFormat="1" applyFont="1" applyBorder="1" applyAlignment="1">
      <alignment horizontal="left"/>
    </xf>
    <xf numFmtId="0" fontId="0" fillId="0" borderId="14" xfId="0" applyNumberFormat="1" applyFont="1" applyBorder="1" applyAlignment="1">
      <alignment horizontal="left"/>
    </xf>
    <xf numFmtId="0" fontId="23" fillId="0" borderId="76" xfId="0" applyNumberFormat="1" applyFont="1" applyBorder="1" applyAlignment="1">
      <alignment vertical="top" wrapText="1"/>
    </xf>
    <xf numFmtId="0" fontId="23" fillId="0" borderId="23" xfId="0" applyNumberFormat="1" applyFont="1" applyFill="1" applyBorder="1" applyAlignment="1">
      <alignment horizontal="left"/>
    </xf>
    <xf numFmtId="0" fontId="16" fillId="0" borderId="50" xfId="0" applyNumberFormat="1" applyFont="1" applyBorder="1" applyAlignment="1" applyProtection="1">
      <alignment/>
      <protection/>
    </xf>
    <xf numFmtId="0" fontId="16" fillId="0" borderId="30" xfId="0" applyNumberFormat="1" applyFont="1" applyBorder="1" applyAlignment="1" applyProtection="1">
      <alignment horizontal="left"/>
      <protection/>
    </xf>
    <xf numFmtId="0" fontId="0" fillId="0" borderId="38" xfId="0" applyNumberFormat="1" applyFont="1" applyBorder="1" applyAlignment="1" applyProtection="1">
      <alignment horizontal="left"/>
      <protection/>
    </xf>
    <xf numFmtId="0" fontId="0" fillId="0" borderId="21" xfId="0" applyNumberFormat="1" applyFont="1" applyBorder="1" applyAlignment="1" applyProtection="1">
      <alignment horizontal="left"/>
      <protection/>
    </xf>
    <xf numFmtId="0" fontId="27" fillId="0" borderId="0" xfId="0" applyFont="1" applyAlignment="1">
      <alignment/>
    </xf>
    <xf numFmtId="0" fontId="0" fillId="0" borderId="0" xfId="0" applyFont="1" applyAlignment="1">
      <alignment/>
    </xf>
    <xf numFmtId="0" fontId="23" fillId="25" borderId="12" xfId="0" applyNumberFormat="1" applyFont="1" applyFill="1" applyBorder="1" applyAlignment="1">
      <alignment horizontal="left"/>
    </xf>
    <xf numFmtId="0" fontId="0" fillId="22" borderId="42" xfId="0" applyNumberFormat="1" applyFont="1" applyFill="1" applyBorder="1" applyAlignment="1" applyProtection="1">
      <alignment horizontal="left"/>
      <protection locked="0"/>
    </xf>
    <xf numFmtId="0" fontId="0" fillId="0" borderId="26" xfId="0" applyNumberFormat="1" applyFont="1" applyBorder="1" applyAlignment="1" applyProtection="1">
      <alignment horizontal="left"/>
      <protection/>
    </xf>
    <xf numFmtId="0" fontId="0" fillId="0" borderId="17" xfId="0" applyNumberFormat="1" applyFont="1" applyFill="1" applyBorder="1" applyAlignment="1">
      <alignment/>
    </xf>
    <xf numFmtId="0" fontId="0" fillId="0" borderId="18" xfId="0" applyNumberFormat="1" applyFont="1" applyFill="1" applyBorder="1" applyAlignment="1">
      <alignment horizontal="left"/>
    </xf>
    <xf numFmtId="0" fontId="0" fillId="0" borderId="26" xfId="0" applyNumberFormat="1" applyFont="1" applyFill="1" applyBorder="1" applyAlignment="1" applyProtection="1">
      <alignment horizontal="center"/>
      <protection locked="0"/>
    </xf>
    <xf numFmtId="0" fontId="0" fillId="0" borderId="17" xfId="0" applyNumberFormat="1" applyFont="1" applyFill="1" applyBorder="1" applyAlignment="1">
      <alignment horizontal="left"/>
    </xf>
    <xf numFmtId="0" fontId="0" fillId="0" borderId="18" xfId="0" applyNumberFormat="1" applyFont="1" applyFill="1" applyBorder="1" applyAlignment="1">
      <alignment horizontal="right"/>
    </xf>
    <xf numFmtId="0" fontId="0" fillId="0" borderId="18" xfId="0" applyNumberFormat="1" applyFont="1" applyFill="1" applyBorder="1" applyAlignment="1">
      <alignment/>
    </xf>
    <xf numFmtId="0" fontId="25" fillId="0" borderId="11" xfId="0" applyNumberFormat="1" applyFont="1" applyFill="1" applyBorder="1" applyAlignment="1">
      <alignment horizontal="left"/>
    </xf>
    <xf numFmtId="0" fontId="0" fillId="0" borderId="11" xfId="0" applyNumberFormat="1" applyFont="1" applyBorder="1" applyAlignment="1">
      <alignment horizontal="left"/>
    </xf>
    <xf numFmtId="0" fontId="0" fillId="0" borderId="11" xfId="0" applyNumberFormat="1" applyFont="1" applyFill="1" applyBorder="1" applyAlignment="1">
      <alignment horizontal="right"/>
    </xf>
    <xf numFmtId="0" fontId="0" fillId="0" borderId="16" xfId="0" applyNumberFormat="1" applyFont="1" applyBorder="1" applyAlignment="1">
      <alignment horizontal="left"/>
    </xf>
    <xf numFmtId="0" fontId="23" fillId="0" borderId="12" xfId="0" applyNumberFormat="1" applyFont="1" applyFill="1" applyBorder="1" applyAlignment="1">
      <alignment horizontal="left"/>
    </xf>
    <xf numFmtId="0" fontId="23" fillId="0" borderId="12" xfId="0" applyNumberFormat="1" applyFont="1" applyFill="1" applyBorder="1" applyAlignment="1">
      <alignment/>
    </xf>
    <xf numFmtId="0" fontId="0" fillId="0" borderId="26" xfId="0" applyNumberFormat="1" applyFont="1" applyFill="1" applyBorder="1" applyAlignment="1">
      <alignment horizontal="right"/>
    </xf>
    <xf numFmtId="0" fontId="0" fillId="0" borderId="76" xfId="0" applyNumberFormat="1" applyFont="1" applyFill="1" applyBorder="1" applyAlignment="1">
      <alignment horizontal="right"/>
    </xf>
    <xf numFmtId="0" fontId="0" fillId="0" borderId="30" xfId="0" applyNumberFormat="1" applyFont="1" applyFill="1" applyBorder="1" applyAlignment="1">
      <alignment horizontal="right"/>
    </xf>
    <xf numFmtId="0" fontId="0" fillId="0" borderId="78" xfId="0" applyNumberFormat="1" applyFont="1" applyFill="1" applyBorder="1" applyAlignment="1">
      <alignment horizontal="right"/>
    </xf>
    <xf numFmtId="0" fontId="0" fillId="0" borderId="56" xfId="0" applyNumberFormat="1" applyFont="1" applyFill="1" applyBorder="1" applyAlignment="1">
      <alignment/>
    </xf>
    <xf numFmtId="0" fontId="0" fillId="0" borderId="28" xfId="0" applyNumberFormat="1" applyFont="1" applyFill="1" applyBorder="1" applyAlignment="1">
      <alignment horizontal="right"/>
    </xf>
    <xf numFmtId="0" fontId="0" fillId="0" borderId="28" xfId="0" applyNumberFormat="1" applyFont="1" applyFill="1" applyBorder="1" applyAlignment="1">
      <alignment/>
    </xf>
    <xf numFmtId="0" fontId="0" fillId="0" borderId="33" xfId="0" applyNumberFormat="1" applyFont="1" applyFill="1" applyBorder="1" applyAlignment="1">
      <alignment horizontal="right"/>
    </xf>
    <xf numFmtId="0" fontId="16" fillId="0" borderId="10" xfId="57" applyNumberFormat="1" applyFont="1" applyBorder="1" applyAlignment="1">
      <alignment horizontal="left"/>
      <protection/>
    </xf>
    <xf numFmtId="0" fontId="0" fillId="0" borderId="18" xfId="0" applyBorder="1" applyAlignment="1">
      <alignment/>
    </xf>
    <xf numFmtId="0" fontId="0" fillId="0" borderId="19" xfId="0" applyBorder="1" applyAlignment="1">
      <alignment/>
    </xf>
    <xf numFmtId="0" fontId="25" fillId="0" borderId="79" xfId="0" applyNumberFormat="1" applyFont="1" applyFill="1" applyBorder="1" applyAlignment="1">
      <alignment horizontal="left"/>
    </xf>
    <xf numFmtId="3" fontId="0" fillId="0" borderId="16" xfId="0" applyNumberFormat="1" applyFont="1" applyFill="1" applyBorder="1" applyAlignment="1" applyProtection="1">
      <alignment horizontal="left"/>
      <protection/>
    </xf>
    <xf numFmtId="0" fontId="0" fillId="0" borderId="58" xfId="0" applyNumberFormat="1" applyFont="1" applyFill="1" applyBorder="1" applyAlignment="1" applyProtection="1">
      <alignment horizontal="right"/>
      <protection/>
    </xf>
    <xf numFmtId="0" fontId="0" fillId="0" borderId="13" xfId="0" applyNumberFormat="1" applyFont="1" applyFill="1" applyBorder="1" applyAlignment="1" applyProtection="1" quotePrefix="1">
      <alignment horizontal="left"/>
      <protection/>
    </xf>
    <xf numFmtId="0" fontId="0" fillId="0" borderId="18" xfId="0" applyNumberFormat="1" applyFont="1" applyFill="1" applyBorder="1" applyAlignment="1" applyProtection="1">
      <alignment horizontal="right"/>
      <protection/>
    </xf>
    <xf numFmtId="0" fontId="0" fillId="0" borderId="19" xfId="0" applyNumberFormat="1" applyFont="1" applyFill="1" applyBorder="1" applyAlignment="1" applyProtection="1" quotePrefix="1">
      <alignment horizontal="left"/>
      <protection/>
    </xf>
    <xf numFmtId="0" fontId="0" fillId="0" borderId="58" xfId="0" applyNumberFormat="1" applyFont="1" applyFill="1" applyBorder="1" applyAlignment="1" applyProtection="1" quotePrefix="1">
      <alignment horizontal="left"/>
      <protection/>
    </xf>
    <xf numFmtId="0" fontId="0" fillId="0" borderId="18" xfId="0" applyNumberFormat="1" applyFont="1" applyFill="1" applyBorder="1" applyAlignment="1" applyProtection="1" quotePrefix="1">
      <alignment horizontal="left"/>
      <protection/>
    </xf>
    <xf numFmtId="1" fontId="23" fillId="24" borderId="41" xfId="0" applyNumberFormat="1" applyFont="1" applyFill="1" applyBorder="1" applyAlignment="1" applyProtection="1">
      <alignment horizontal="center"/>
      <protection/>
    </xf>
    <xf numFmtId="0" fontId="0" fillId="0" borderId="80" xfId="0" applyNumberFormat="1" applyFont="1" applyBorder="1" applyAlignment="1" applyProtection="1">
      <alignment horizontal="center"/>
      <protection/>
    </xf>
    <xf numFmtId="0" fontId="0" fillId="0" borderId="12" xfId="0" applyNumberFormat="1" applyFont="1" applyBorder="1" applyAlignment="1">
      <alignment horizontal="right"/>
    </xf>
    <xf numFmtId="0" fontId="0" fillId="0" borderId="81" xfId="0" applyNumberFormat="1" applyFont="1" applyBorder="1" applyAlignment="1">
      <alignment horizontal="center"/>
    </xf>
    <xf numFmtId="0" fontId="0" fillId="0" borderId="82" xfId="0" applyNumberFormat="1" applyFont="1" applyBorder="1" applyAlignment="1">
      <alignment horizontal="center"/>
    </xf>
    <xf numFmtId="0" fontId="23" fillId="24" borderId="83" xfId="0" applyNumberFormat="1" applyFont="1" applyFill="1" applyBorder="1" applyAlignment="1">
      <alignment horizontal="center"/>
    </xf>
    <xf numFmtId="0" fontId="23" fillId="24" borderId="84" xfId="0" applyNumberFormat="1" applyFont="1" applyFill="1" applyBorder="1" applyAlignment="1">
      <alignment horizontal="center"/>
    </xf>
    <xf numFmtId="0" fontId="0" fillId="0" borderId="85" xfId="0" applyNumberFormat="1" applyFont="1" applyBorder="1" applyAlignment="1">
      <alignment horizontal="center"/>
    </xf>
    <xf numFmtId="0" fontId="23" fillId="24" borderId="86" xfId="0" applyNumberFormat="1" applyFont="1" applyFill="1" applyBorder="1" applyAlignment="1">
      <alignment horizontal="center"/>
    </xf>
    <xf numFmtId="0" fontId="23" fillId="24" borderId="87" xfId="0" applyNumberFormat="1" applyFont="1" applyFill="1" applyBorder="1" applyAlignment="1">
      <alignment horizontal="center"/>
    </xf>
    <xf numFmtId="0" fontId="16" fillId="0" borderId="0" xfId="57" applyNumberFormat="1" applyFont="1" applyAlignment="1">
      <alignment horizontal="left"/>
      <protection/>
    </xf>
    <xf numFmtId="14" fontId="0" fillId="22" borderId="42" xfId="0" applyNumberFormat="1" applyFont="1" applyFill="1" applyBorder="1" applyAlignment="1" applyProtection="1">
      <alignment horizontal="center"/>
      <protection locked="0"/>
    </xf>
    <xf numFmtId="0" fontId="23" fillId="24" borderId="47" xfId="0" applyNumberFormat="1" applyFont="1" applyFill="1" applyBorder="1" applyAlignment="1" applyProtection="1">
      <alignment horizontal="center"/>
      <protection/>
    </xf>
    <xf numFmtId="0" fontId="0" fillId="0" borderId="0" xfId="0" applyNumberFormat="1" applyBorder="1" applyAlignment="1" applyProtection="1">
      <alignment horizontal="right"/>
      <protection/>
    </xf>
    <xf numFmtId="0" fontId="0" fillId="0" borderId="51" xfId="0" applyNumberFormat="1" applyFont="1" applyFill="1" applyBorder="1" applyAlignment="1">
      <alignment horizontal="left"/>
    </xf>
    <xf numFmtId="0" fontId="0" fillId="0" borderId="41" xfId="0" applyNumberFormat="1" applyFont="1" applyFill="1" applyBorder="1" applyAlignment="1">
      <alignment horizontal="center"/>
    </xf>
    <xf numFmtId="0" fontId="16" fillId="0" borderId="45" xfId="0" applyNumberFormat="1" applyFont="1" applyBorder="1" applyAlignment="1" applyProtection="1">
      <alignment/>
      <protection/>
    </xf>
    <xf numFmtId="0" fontId="16" fillId="0" borderId="88" xfId="0" applyNumberFormat="1" applyFont="1" applyBorder="1" applyAlignment="1" applyProtection="1">
      <alignment/>
      <protection/>
    </xf>
    <xf numFmtId="0" fontId="0" fillId="0" borderId="37" xfId="0" applyNumberFormat="1" applyFont="1" applyBorder="1" applyAlignment="1" applyProtection="1">
      <alignment horizontal="left"/>
      <protection/>
    </xf>
    <xf numFmtId="0" fontId="16" fillId="0" borderId="38" xfId="0" applyNumberFormat="1" applyFont="1" applyBorder="1" applyAlignment="1" applyProtection="1">
      <alignment horizontal="left"/>
      <protection/>
    </xf>
    <xf numFmtId="0" fontId="0" fillId="0" borderId="45" xfId="0" applyNumberFormat="1" applyFont="1" applyBorder="1" applyAlignment="1" applyProtection="1">
      <alignment horizontal="left"/>
      <protection/>
    </xf>
    <xf numFmtId="0" fontId="0" fillId="0" borderId="89" xfId="0" applyNumberFormat="1" applyFont="1" applyBorder="1" applyAlignment="1" applyProtection="1">
      <alignment horizontal="center"/>
      <protection/>
    </xf>
    <xf numFmtId="0" fontId="0" fillId="0" borderId="88" xfId="0" applyNumberFormat="1" applyFont="1" applyBorder="1" applyAlignment="1" applyProtection="1">
      <alignment horizontal="center"/>
      <protection/>
    </xf>
    <xf numFmtId="0" fontId="0" fillId="0" borderId="89" xfId="0" applyNumberFormat="1" applyFont="1" applyBorder="1" applyAlignment="1">
      <alignment horizontal="left"/>
    </xf>
    <xf numFmtId="0" fontId="0" fillId="0" borderId="88" xfId="0" applyNumberFormat="1" applyFont="1" applyBorder="1" applyAlignment="1" applyProtection="1">
      <alignment horizontal="left"/>
      <protection/>
    </xf>
    <xf numFmtId="0" fontId="0" fillId="0" borderId="89" xfId="0" applyNumberFormat="1" applyFont="1" applyBorder="1" applyAlignment="1">
      <alignment horizontal="center"/>
    </xf>
    <xf numFmtId="0" fontId="0" fillId="0" borderId="88" xfId="0" applyNumberFormat="1" applyFont="1" applyBorder="1" applyAlignment="1">
      <alignment horizontal="left"/>
    </xf>
    <xf numFmtId="0" fontId="0" fillId="0" borderId="52" xfId="0" applyNumberFormat="1" applyFont="1" applyFill="1" applyBorder="1" applyAlignment="1" applyProtection="1">
      <alignment horizontal="center"/>
      <protection/>
    </xf>
    <xf numFmtId="0" fontId="0" fillId="0" borderId="88" xfId="0" applyNumberFormat="1" applyFont="1" applyBorder="1" applyAlignment="1">
      <alignment horizontal="center"/>
    </xf>
    <xf numFmtId="0" fontId="0" fillId="0" borderId="17" xfId="0" applyBorder="1" applyAlignment="1">
      <alignment/>
    </xf>
    <xf numFmtId="0" fontId="23" fillId="0" borderId="90" xfId="0" applyNumberFormat="1" applyFont="1" applyBorder="1" applyAlignment="1">
      <alignment vertical="top" wrapText="1"/>
    </xf>
    <xf numFmtId="0" fontId="16" fillId="0" borderId="53" xfId="0" applyNumberFormat="1" applyFont="1" applyBorder="1" applyAlignment="1" applyProtection="1">
      <alignment/>
      <protection/>
    </xf>
    <xf numFmtId="0" fontId="0" fillId="0" borderId="52" xfId="0" applyNumberFormat="1" applyFont="1" applyBorder="1" applyAlignment="1">
      <alignment horizontal="left"/>
    </xf>
    <xf numFmtId="0" fontId="0" fillId="0" borderId="45" xfId="0" applyNumberFormat="1" applyFont="1" applyBorder="1" applyAlignment="1">
      <alignment horizontal="left"/>
    </xf>
    <xf numFmtId="0" fontId="0" fillId="0" borderId="53" xfId="0" applyNumberFormat="1" applyFont="1" applyBorder="1" applyAlignment="1" applyProtection="1">
      <alignment horizontal="left"/>
      <protection/>
    </xf>
    <xf numFmtId="0" fontId="0" fillId="24" borderId="42" xfId="0" applyNumberFormat="1" applyFont="1" applyFill="1" applyBorder="1" applyAlignment="1" applyProtection="1">
      <alignment horizontal="center"/>
      <protection/>
    </xf>
    <xf numFmtId="0" fontId="23" fillId="24" borderId="91" xfId="0" applyNumberFormat="1" applyFont="1" applyFill="1" applyBorder="1" applyAlignment="1" applyProtection="1">
      <alignment horizontal="center"/>
      <protection/>
    </xf>
    <xf numFmtId="0" fontId="23" fillId="24" borderId="92" xfId="0" applyNumberFormat="1" applyFont="1" applyFill="1" applyBorder="1" applyAlignment="1" applyProtection="1">
      <alignment horizontal="center"/>
      <protection/>
    </xf>
    <xf numFmtId="0" fontId="23" fillId="24" borderId="73" xfId="0" applyNumberFormat="1" applyFont="1" applyFill="1" applyBorder="1" applyAlignment="1" applyProtection="1">
      <alignment horizontal="center"/>
      <protection/>
    </xf>
    <xf numFmtId="0" fontId="0" fillId="0" borderId="93" xfId="0" applyNumberFormat="1" applyFont="1" applyBorder="1" applyAlignment="1">
      <alignment horizontal="center"/>
    </xf>
    <xf numFmtId="0" fontId="23" fillId="24" borderId="72" xfId="0" applyNumberFormat="1" applyFont="1" applyFill="1" applyBorder="1" applyAlignment="1" applyProtection="1">
      <alignment horizontal="center"/>
      <protection/>
    </xf>
    <xf numFmtId="0" fontId="0" fillId="0" borderId="58" xfId="0" applyNumberFormat="1" applyFont="1" applyBorder="1" applyAlignment="1">
      <alignment horizontal="left"/>
    </xf>
    <xf numFmtId="167" fontId="0" fillId="22" borderId="41" xfId="0" applyNumberFormat="1" applyFill="1" applyBorder="1" applyAlignment="1" applyProtection="1">
      <alignment horizontal="center"/>
      <protection locked="0"/>
    </xf>
    <xf numFmtId="0" fontId="16" fillId="0" borderId="12" xfId="57" applyNumberFormat="1" applyFont="1" applyBorder="1" applyAlignment="1">
      <alignment horizontal="left"/>
      <protection/>
    </xf>
    <xf numFmtId="1" fontId="23" fillId="24" borderId="65" xfId="0" applyNumberFormat="1" applyFont="1" applyFill="1" applyBorder="1" applyAlignment="1" applyProtection="1">
      <alignment horizontal="center"/>
      <protection/>
    </xf>
    <xf numFmtId="1" fontId="23" fillId="24" borderId="66" xfId="0" applyNumberFormat="1" applyFont="1" applyFill="1" applyBorder="1" applyAlignment="1" applyProtection="1">
      <alignment horizontal="center"/>
      <protection/>
    </xf>
    <xf numFmtId="169" fontId="0" fillId="24" borderId="45" xfId="0" applyNumberFormat="1" applyFont="1" applyFill="1" applyBorder="1" applyAlignment="1">
      <alignment horizontal="center"/>
    </xf>
    <xf numFmtId="0" fontId="16" fillId="0" borderId="37" xfId="0" applyNumberFormat="1" applyFont="1" applyBorder="1" applyAlignment="1">
      <alignment/>
    </xf>
    <xf numFmtId="0" fontId="16" fillId="0" borderId="37" xfId="0" applyNumberFormat="1" applyFont="1" applyBorder="1" applyAlignment="1" applyProtection="1">
      <alignment/>
      <protection/>
    </xf>
    <xf numFmtId="0" fontId="16" fillId="0" borderId="38" xfId="0" applyNumberFormat="1" applyFont="1" applyBorder="1" applyAlignment="1">
      <alignment horizontal="left"/>
    </xf>
    <xf numFmtId="0" fontId="16" fillId="0" borderId="51" xfId="0" applyNumberFormat="1" applyFont="1" applyBorder="1" applyAlignment="1" applyProtection="1">
      <alignment horizontal="left"/>
      <protection/>
    </xf>
    <xf numFmtId="0" fontId="0" fillId="0" borderId="94" xfId="0" applyNumberFormat="1" applyFont="1" applyBorder="1" applyAlignment="1" applyProtection="1">
      <alignment horizontal="left"/>
      <protection/>
    </xf>
    <xf numFmtId="0" fontId="16" fillId="0" borderId="14" xfId="0" applyNumberFormat="1" applyFont="1" applyBorder="1" applyAlignment="1" applyProtection="1">
      <alignment horizontal="left"/>
      <protection/>
    </xf>
    <xf numFmtId="0" fontId="0" fillId="0" borderId="82" xfId="0" applyNumberFormat="1" applyFont="1" applyBorder="1" applyAlignment="1" applyProtection="1">
      <alignment horizontal="center"/>
      <protection/>
    </xf>
    <xf numFmtId="0" fontId="23" fillId="24" borderId="83" xfId="0" applyNumberFormat="1" applyFont="1" applyFill="1" applyBorder="1" applyAlignment="1" applyProtection="1">
      <alignment horizontal="center"/>
      <protection/>
    </xf>
    <xf numFmtId="0" fontId="23" fillId="24" borderId="86" xfId="0" applyNumberFormat="1" applyFont="1" applyFill="1" applyBorder="1" applyAlignment="1" applyProtection="1">
      <alignment horizontal="center"/>
      <protection/>
    </xf>
    <xf numFmtId="0" fontId="0" fillId="0" borderId="81" xfId="0" applyNumberFormat="1" applyFont="1" applyBorder="1" applyAlignment="1" applyProtection="1">
      <alignment horizontal="center"/>
      <protection/>
    </xf>
    <xf numFmtId="168" fontId="0" fillId="22" borderId="43" xfId="0" applyNumberFormat="1" applyFont="1" applyFill="1" applyBorder="1" applyAlignment="1" applyProtection="1">
      <alignment horizontal="center"/>
      <protection locked="0"/>
    </xf>
    <xf numFmtId="168" fontId="0" fillId="22" borderId="45" xfId="0" applyNumberFormat="1" applyFont="1" applyFill="1" applyBorder="1" applyAlignment="1" applyProtection="1">
      <alignment horizontal="center"/>
      <protection locked="0"/>
    </xf>
    <xf numFmtId="169" fontId="0" fillId="24" borderId="45" xfId="0" applyNumberFormat="1" applyFont="1" applyFill="1" applyBorder="1" applyAlignment="1" applyProtection="1">
      <alignment horizontal="center"/>
      <protection/>
    </xf>
    <xf numFmtId="1" fontId="23" fillId="24" borderId="45" xfId="0" applyNumberFormat="1" applyFont="1" applyFill="1" applyBorder="1" applyAlignment="1" applyProtection="1">
      <alignment horizontal="center"/>
      <protection/>
    </xf>
    <xf numFmtId="14" fontId="0" fillId="24" borderId="42" xfId="0" applyNumberFormat="1" applyFont="1" applyFill="1" applyBorder="1" applyAlignment="1" applyProtection="1">
      <alignment horizontal="center"/>
      <protection/>
    </xf>
    <xf numFmtId="0" fontId="0" fillId="0" borderId="18" xfId="0" applyNumberFormat="1" applyFont="1" applyBorder="1" applyAlignment="1" applyProtection="1">
      <alignment/>
      <protection/>
    </xf>
    <xf numFmtId="1" fontId="23" fillId="0" borderId="18" xfId="0" applyNumberFormat="1" applyFont="1" applyBorder="1" applyAlignment="1" applyProtection="1">
      <alignment horizontal="center"/>
      <protection/>
    </xf>
    <xf numFmtId="1" fontId="23" fillId="0" borderId="19" xfId="0" applyNumberFormat="1" applyFont="1" applyBorder="1" applyAlignment="1" applyProtection="1">
      <alignment horizontal="center"/>
      <protection/>
    </xf>
    <xf numFmtId="0" fontId="0" fillId="0" borderId="17" xfId="0" applyNumberFormat="1" applyFont="1" applyBorder="1" applyAlignment="1">
      <alignment horizontal="right"/>
    </xf>
    <xf numFmtId="0" fontId="23" fillId="0" borderId="12" xfId="0" applyNumberFormat="1" applyFont="1" applyBorder="1" applyAlignment="1">
      <alignment horizontal="right"/>
    </xf>
    <xf numFmtId="14" fontId="0" fillId="24" borderId="25" xfId="0" applyNumberFormat="1" applyFont="1" applyFill="1" applyBorder="1" applyAlignment="1" applyProtection="1">
      <alignment horizontal="center"/>
      <protection/>
    </xf>
    <xf numFmtId="0" fontId="0" fillId="0" borderId="70" xfId="0" applyNumberFormat="1" applyFont="1" applyBorder="1" applyAlignment="1">
      <alignment horizontal="right"/>
    </xf>
    <xf numFmtId="1" fontId="23" fillId="0" borderId="95" xfId="0" applyNumberFormat="1" applyFont="1" applyBorder="1" applyAlignment="1" applyProtection="1">
      <alignment horizontal="center"/>
      <protection/>
    </xf>
    <xf numFmtId="0" fontId="16" fillId="0" borderId="96" xfId="0" applyNumberFormat="1" applyFont="1" applyBorder="1" applyAlignment="1" applyProtection="1">
      <alignment/>
      <protection/>
    </xf>
    <xf numFmtId="0" fontId="0" fillId="0" borderId="42" xfId="0" applyNumberFormat="1" applyFont="1" applyBorder="1" applyAlignment="1" applyProtection="1">
      <alignment/>
      <protection/>
    </xf>
    <xf numFmtId="0" fontId="0" fillId="0" borderId="22" xfId="0" applyNumberFormat="1" applyFont="1" applyFill="1" applyBorder="1" applyAlignment="1" applyProtection="1">
      <alignment horizontal="left"/>
      <protection/>
    </xf>
    <xf numFmtId="1" fontId="23" fillId="24" borderId="97" xfId="0" applyNumberFormat="1" applyFont="1" applyFill="1" applyBorder="1" applyAlignment="1" applyProtection="1">
      <alignment horizontal="center"/>
      <protection/>
    </xf>
    <xf numFmtId="0" fontId="23" fillId="0" borderId="35" xfId="0" applyNumberFormat="1" applyFont="1" applyBorder="1" applyAlignment="1">
      <alignment horizontal="left"/>
    </xf>
    <xf numFmtId="1" fontId="23" fillId="24" borderId="98" xfId="0" applyNumberFormat="1" applyFont="1" applyFill="1" applyBorder="1" applyAlignment="1" applyProtection="1">
      <alignment horizontal="center"/>
      <protection/>
    </xf>
    <xf numFmtId="0" fontId="0" fillId="0" borderId="12" xfId="0" applyNumberFormat="1" applyFont="1" applyBorder="1" applyAlignment="1">
      <alignment horizontal="right"/>
    </xf>
    <xf numFmtId="1" fontId="23" fillId="24" borderId="99" xfId="0" applyNumberFormat="1" applyFont="1" applyFill="1" applyBorder="1" applyAlignment="1" applyProtection="1">
      <alignment horizontal="center"/>
      <protection/>
    </xf>
    <xf numFmtId="1" fontId="23" fillId="24" borderId="100" xfId="0" applyNumberFormat="1" applyFont="1" applyFill="1" applyBorder="1" applyAlignment="1" applyProtection="1">
      <alignment horizontal="center"/>
      <protection/>
    </xf>
    <xf numFmtId="169" fontId="0" fillId="0" borderId="18" xfId="0" applyNumberFormat="1" applyFont="1" applyBorder="1" applyAlignment="1" applyProtection="1">
      <alignment horizontal="center"/>
      <protection/>
    </xf>
    <xf numFmtId="1" fontId="23" fillId="0" borderId="14" xfId="0" applyNumberFormat="1" applyFont="1" applyBorder="1" applyAlignment="1">
      <alignment horizontal="center"/>
    </xf>
    <xf numFmtId="1" fontId="23" fillId="0" borderId="95" xfId="0" applyNumberFormat="1" applyFont="1" applyBorder="1" applyAlignment="1">
      <alignment horizontal="center"/>
    </xf>
    <xf numFmtId="1" fontId="23" fillId="24" borderId="101" xfId="0" applyNumberFormat="1" applyFont="1" applyFill="1" applyBorder="1" applyAlignment="1" applyProtection="1">
      <alignment horizontal="center"/>
      <protection/>
    </xf>
    <xf numFmtId="1" fontId="23" fillId="24" borderId="102" xfId="0" applyNumberFormat="1" applyFont="1" applyFill="1" applyBorder="1" applyAlignment="1" applyProtection="1">
      <alignment horizontal="center"/>
      <protection/>
    </xf>
    <xf numFmtId="0" fontId="16" fillId="0" borderId="14" xfId="0" applyNumberFormat="1" applyFont="1" applyBorder="1" applyAlignment="1">
      <alignment horizontal="left"/>
    </xf>
    <xf numFmtId="0" fontId="0" fillId="0" borderId="93" xfId="0" applyNumberFormat="1" applyFont="1" applyBorder="1" applyAlignment="1" applyProtection="1">
      <alignment horizontal="left"/>
      <protection/>
    </xf>
    <xf numFmtId="0" fontId="0" fillId="0" borderId="14" xfId="0" applyNumberFormat="1" applyFont="1" applyBorder="1" applyAlignment="1" applyProtection="1">
      <alignment horizontal="left"/>
      <protection/>
    </xf>
    <xf numFmtId="1" fontId="16" fillId="0" borderId="103" xfId="0" applyNumberFormat="1" applyFont="1" applyBorder="1" applyAlignment="1">
      <alignment/>
    </xf>
    <xf numFmtId="0" fontId="23" fillId="20" borderId="34" xfId="0" applyNumberFormat="1" applyFont="1" applyFill="1" applyBorder="1" applyAlignment="1">
      <alignment/>
    </xf>
    <xf numFmtId="0" fontId="0" fillId="0" borderId="104" xfId="0" applyNumberFormat="1" applyFont="1" applyBorder="1" applyAlignment="1" applyProtection="1">
      <alignment horizontal="center"/>
      <protection/>
    </xf>
    <xf numFmtId="0" fontId="0" fillId="0" borderId="77" xfId="0" applyNumberFormat="1" applyFont="1" applyBorder="1" applyAlignment="1" applyProtection="1">
      <alignment horizontal="center"/>
      <protection/>
    </xf>
    <xf numFmtId="2" fontId="0" fillId="22" borderId="41" xfId="0" applyNumberFormat="1" applyFont="1" applyFill="1" applyBorder="1" applyAlignment="1" applyProtection="1">
      <alignment horizontal="center"/>
      <protection locked="0"/>
    </xf>
    <xf numFmtId="0" fontId="0" fillId="0" borderId="105" xfId="0" applyNumberFormat="1" applyFont="1" applyBorder="1" applyAlignment="1">
      <alignment horizontal="center"/>
    </xf>
    <xf numFmtId="0" fontId="0" fillId="0" borderId="45" xfId="0" applyNumberFormat="1" applyBorder="1" applyAlignment="1">
      <alignment horizontal="center"/>
    </xf>
    <xf numFmtId="0" fontId="0" fillId="0" borderId="45" xfId="0" applyNumberFormat="1" applyBorder="1" applyAlignment="1" applyProtection="1">
      <alignment horizontal="center"/>
      <protection/>
    </xf>
    <xf numFmtId="0" fontId="0" fillId="0" borderId="50" xfId="0" applyNumberFormat="1" applyFont="1" applyBorder="1" applyAlignment="1">
      <alignment horizontal="left"/>
    </xf>
    <xf numFmtId="168" fontId="0" fillId="22" borderId="41" xfId="0" applyNumberFormat="1" applyFill="1" applyBorder="1" applyAlignment="1" applyProtection="1">
      <alignment horizontal="center"/>
      <protection locked="0"/>
    </xf>
    <xf numFmtId="0" fontId="0" fillId="0" borderId="58" xfId="0" applyNumberFormat="1" applyFont="1" applyBorder="1" applyAlignment="1" applyProtection="1">
      <alignment horizontal="left"/>
      <protection/>
    </xf>
    <xf numFmtId="0" fontId="0" fillId="4" borderId="0" xfId="0" applyFill="1" applyAlignment="1">
      <alignment/>
    </xf>
    <xf numFmtId="0" fontId="0" fillId="3" borderId="0" xfId="0" applyFill="1" applyAlignment="1">
      <alignment/>
    </xf>
    <xf numFmtId="0" fontId="23" fillId="20" borderId="12" xfId="0" applyNumberFormat="1" applyFont="1" applyFill="1" applyBorder="1" applyAlignment="1">
      <alignment horizontal="left"/>
    </xf>
    <xf numFmtId="0" fontId="23" fillId="20" borderId="34" xfId="0" applyNumberFormat="1" applyFont="1" applyFill="1" applyBorder="1" applyAlignment="1" applyProtection="1">
      <alignment horizontal="left"/>
      <protection/>
    </xf>
    <xf numFmtId="0" fontId="23" fillId="20" borderId="17" xfId="0" applyNumberFormat="1" applyFont="1" applyFill="1" applyBorder="1" applyAlignment="1">
      <alignment horizontal="left"/>
    </xf>
    <xf numFmtId="0" fontId="0" fillId="0" borderId="58" xfId="0" applyBorder="1" applyAlignment="1">
      <alignment/>
    </xf>
    <xf numFmtId="0" fontId="16" fillId="0" borderId="69" xfId="0" applyNumberFormat="1" applyFont="1" applyBorder="1" applyAlignment="1">
      <alignment horizontal="left"/>
    </xf>
    <xf numFmtId="0" fontId="16" fillId="0" borderId="34" xfId="0" applyNumberFormat="1" applyFont="1" applyBorder="1" applyAlignment="1">
      <alignment horizontal="left"/>
    </xf>
    <xf numFmtId="0" fontId="16" fillId="0" borderId="35" xfId="0" applyNumberFormat="1" applyFont="1" applyBorder="1" applyAlignment="1">
      <alignment horizontal="left"/>
    </xf>
    <xf numFmtId="0" fontId="16" fillId="0" borderId="106" xfId="0" applyNumberFormat="1" applyFont="1" applyBorder="1" applyAlignment="1">
      <alignment horizontal="left"/>
    </xf>
    <xf numFmtId="0" fontId="16" fillId="0" borderId="36" xfId="0" applyNumberFormat="1" applyFont="1" applyBorder="1" applyAlignment="1">
      <alignment horizontal="left"/>
    </xf>
    <xf numFmtId="0" fontId="0" fillId="0" borderId="43" xfId="0" applyNumberFormat="1" applyFont="1" applyBorder="1" applyAlignment="1">
      <alignment horizontal="center"/>
    </xf>
    <xf numFmtId="0" fontId="23" fillId="20" borderId="18" xfId="0" applyNumberFormat="1" applyFont="1" applyFill="1" applyBorder="1" applyAlignment="1">
      <alignment horizontal="left"/>
    </xf>
    <xf numFmtId="0" fontId="30" fillId="0" borderId="58" xfId="0" applyFont="1" applyFill="1" applyBorder="1" applyAlignment="1" applyProtection="1">
      <alignment horizontal="left"/>
      <protection/>
    </xf>
    <xf numFmtId="0" fontId="30" fillId="0" borderId="0" xfId="0" applyFont="1" applyFill="1" applyBorder="1" applyAlignment="1" applyProtection="1">
      <alignment horizontal="left"/>
      <protection/>
    </xf>
    <xf numFmtId="0" fontId="30" fillId="0" borderId="18" xfId="0" applyNumberFormat="1" applyFont="1" applyBorder="1" applyAlignment="1" applyProtection="1">
      <alignment/>
      <protection/>
    </xf>
    <xf numFmtId="0" fontId="30" fillId="0" borderId="27" xfId="0" applyNumberFormat="1" applyFont="1" applyBorder="1" applyAlignment="1" applyProtection="1">
      <alignment/>
      <protection/>
    </xf>
    <xf numFmtId="0" fontId="16" fillId="0" borderId="18" xfId="0" applyNumberFormat="1" applyFont="1" applyBorder="1" applyAlignment="1">
      <alignment horizontal="left"/>
    </xf>
    <xf numFmtId="0" fontId="16" fillId="0" borderId="10" xfId="57" applyNumberFormat="1" applyFont="1" applyBorder="1" applyAlignment="1" applyProtection="1">
      <alignment horizontal="left"/>
      <protection/>
    </xf>
    <xf numFmtId="0" fontId="0" fillId="24" borderId="41" xfId="0" applyNumberFormat="1" applyFont="1" applyFill="1" applyBorder="1" applyAlignment="1" applyProtection="1">
      <alignment horizontal="center"/>
      <protection/>
    </xf>
    <xf numFmtId="0" fontId="0" fillId="22" borderId="51" xfId="0" applyNumberFormat="1" applyFill="1" applyBorder="1" applyAlignment="1" applyProtection="1">
      <alignment horizontal="center"/>
      <protection locked="0"/>
    </xf>
    <xf numFmtId="0" fontId="0" fillId="0" borderId="52" xfId="0" applyBorder="1" applyAlignment="1" applyProtection="1">
      <alignment horizontal="center"/>
      <protection locked="0"/>
    </xf>
    <xf numFmtId="0" fontId="0" fillId="0" borderId="107" xfId="0" applyBorder="1" applyAlignment="1" applyProtection="1">
      <alignment horizontal="center"/>
      <protection locked="0"/>
    </xf>
    <xf numFmtId="14" fontId="0" fillId="22" borderId="51" xfId="0" applyNumberFormat="1" applyFont="1" applyFill="1" applyBorder="1" applyAlignment="1" applyProtection="1">
      <alignment horizontal="center"/>
      <protection locked="0"/>
    </xf>
    <xf numFmtId="0" fontId="0" fillId="22" borderId="52" xfId="0" applyNumberFormat="1" applyFont="1" applyFill="1" applyBorder="1" applyAlignment="1" applyProtection="1">
      <alignment horizontal="center"/>
      <protection locked="0"/>
    </xf>
    <xf numFmtId="0" fontId="0" fillId="22" borderId="33" xfId="0" applyNumberFormat="1" applyFont="1" applyFill="1" applyBorder="1" applyAlignment="1" applyProtection="1">
      <alignment horizontal="center"/>
      <protection locked="0"/>
    </xf>
    <xf numFmtId="0" fontId="0" fillId="22" borderId="37" xfId="0" applyFont="1" applyFill="1" applyBorder="1" applyAlignment="1" applyProtection="1">
      <alignment horizontal="left"/>
      <protection locked="0"/>
    </xf>
    <xf numFmtId="0" fontId="0" fillId="22" borderId="28" xfId="0" applyFont="1" applyFill="1" applyBorder="1" applyAlignment="1" applyProtection="1">
      <alignment horizontal="left"/>
      <protection locked="0"/>
    </xf>
    <xf numFmtId="0" fontId="0" fillId="22" borderId="38" xfId="0" applyFont="1" applyFill="1" applyBorder="1" applyAlignment="1" applyProtection="1">
      <alignment horizontal="left"/>
      <protection locked="0"/>
    </xf>
    <xf numFmtId="171" fontId="0" fillId="22" borderId="51" xfId="0" applyNumberFormat="1" applyFont="1" applyFill="1" applyBorder="1" applyAlignment="1" applyProtection="1">
      <alignment horizontal="left"/>
      <protection locked="0"/>
    </xf>
    <xf numFmtId="171" fontId="0" fillId="22" borderId="52" xfId="0" applyNumberFormat="1" applyFont="1" applyFill="1" applyBorder="1" applyAlignment="1" applyProtection="1">
      <alignment horizontal="left"/>
      <protection locked="0"/>
    </xf>
    <xf numFmtId="171" fontId="0" fillId="22" borderId="33" xfId="0" applyNumberFormat="1" applyFont="1" applyFill="1" applyBorder="1" applyAlignment="1" applyProtection="1">
      <alignment horizontal="left"/>
      <protection locked="0"/>
    </xf>
    <xf numFmtId="0" fontId="0" fillId="22" borderId="51" xfId="0" applyNumberFormat="1" applyFont="1" applyFill="1" applyBorder="1" applyAlignment="1" applyProtection="1">
      <alignment horizontal="left"/>
      <protection locked="0"/>
    </xf>
    <xf numFmtId="0" fontId="0" fillId="22" borderId="52" xfId="0" applyNumberFormat="1" applyFont="1" applyFill="1" applyBorder="1" applyAlignment="1" applyProtection="1">
      <alignment horizontal="left"/>
      <protection locked="0"/>
    </xf>
    <xf numFmtId="0" fontId="0" fillId="22" borderId="33" xfId="0" applyNumberFormat="1" applyFont="1" applyFill="1" applyBorder="1" applyAlignment="1" applyProtection="1">
      <alignment horizontal="left"/>
      <protection locked="0"/>
    </xf>
    <xf numFmtId="0" fontId="0" fillId="0" borderId="12" xfId="0" applyNumberFormat="1"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0" fontId="0" fillId="22" borderId="51" xfId="0" applyFont="1" applyFill="1" applyBorder="1" applyAlignment="1" applyProtection="1">
      <alignment horizontal="left"/>
      <protection locked="0"/>
    </xf>
    <xf numFmtId="0" fontId="0" fillId="22" borderId="52" xfId="0" applyFont="1" applyFill="1" applyBorder="1" applyAlignment="1" applyProtection="1">
      <alignment horizontal="left"/>
      <protection locked="0"/>
    </xf>
    <xf numFmtId="0" fontId="0" fillId="22" borderId="33" xfId="0" applyFont="1" applyFill="1" applyBorder="1" applyAlignment="1" applyProtection="1">
      <alignment horizontal="left"/>
      <protection locked="0"/>
    </xf>
    <xf numFmtId="0" fontId="0" fillId="22" borderId="51" xfId="0" applyFont="1" applyFill="1" applyBorder="1" applyAlignment="1" applyProtection="1">
      <alignment horizontal="center"/>
      <protection locked="0"/>
    </xf>
    <xf numFmtId="0" fontId="0" fillId="22" borderId="52" xfId="0" applyFont="1" applyFill="1" applyBorder="1" applyAlignment="1" applyProtection="1">
      <alignment horizontal="center"/>
      <protection locked="0"/>
    </xf>
    <xf numFmtId="0" fontId="0" fillId="22" borderId="33" xfId="0" applyFont="1" applyFill="1" applyBorder="1" applyAlignment="1" applyProtection="1">
      <alignment horizontal="center"/>
      <protection locked="0"/>
    </xf>
    <xf numFmtId="0" fontId="0" fillId="22" borderId="37" xfId="0" applyNumberFormat="1" applyFont="1" applyFill="1" applyBorder="1" applyAlignment="1" applyProtection="1">
      <alignment horizontal="center"/>
      <protection locked="0"/>
    </xf>
    <xf numFmtId="0" fontId="0" fillId="22" borderId="28" xfId="0" applyNumberFormat="1" applyFont="1" applyFill="1" applyBorder="1" applyAlignment="1" applyProtection="1">
      <alignment horizontal="center"/>
      <protection locked="0"/>
    </xf>
    <xf numFmtId="0" fontId="0" fillId="22" borderId="38" xfId="0" applyNumberFormat="1" applyFont="1" applyFill="1" applyBorder="1" applyAlignment="1" applyProtection="1">
      <alignment horizontal="center"/>
      <protection locked="0"/>
    </xf>
    <xf numFmtId="0" fontId="0" fillId="22" borderId="51" xfId="0" applyNumberFormat="1" applyFont="1" applyFill="1" applyBorder="1" applyAlignment="1" applyProtection="1">
      <alignment horizontal="center"/>
      <protection locked="0"/>
    </xf>
    <xf numFmtId="0" fontId="0" fillId="22" borderId="51" xfId="0" applyNumberFormat="1" applyFont="1" applyFill="1" applyBorder="1" applyAlignment="1" applyProtection="1">
      <alignment horizontal="left"/>
      <protection locked="0"/>
    </xf>
    <xf numFmtId="14" fontId="0" fillId="22" borderId="51" xfId="0" applyNumberFormat="1" applyFill="1" applyBorder="1" applyAlignment="1" applyProtection="1">
      <alignment horizontal="center" wrapText="1"/>
      <protection locked="0"/>
    </xf>
    <xf numFmtId="0" fontId="0" fillId="0" borderId="107" xfId="0" applyBorder="1" applyAlignment="1" applyProtection="1">
      <alignment horizontal="center" wrapText="1"/>
      <protection locked="0"/>
    </xf>
    <xf numFmtId="0" fontId="0" fillId="22" borderId="51" xfId="0" applyNumberFormat="1" applyFill="1" applyBorder="1" applyAlignment="1" applyProtection="1">
      <alignment horizontal="center" wrapText="1"/>
      <protection locked="0"/>
    </xf>
    <xf numFmtId="0" fontId="0" fillId="0" borderId="108" xfId="0" applyNumberFormat="1" applyFont="1" applyBorder="1" applyAlignment="1" applyProtection="1">
      <alignment horizontal="center"/>
      <protection/>
    </xf>
    <xf numFmtId="0" fontId="0" fillId="0" borderId="16" xfId="0" applyNumberFormat="1" applyFont="1" applyBorder="1" applyAlignment="1" applyProtection="1">
      <alignment horizontal="center"/>
      <protection/>
    </xf>
    <xf numFmtId="0" fontId="27" fillId="0" borderId="15" xfId="0" applyNumberFormat="1" applyFont="1" applyBorder="1" applyAlignment="1">
      <alignment wrapText="1"/>
    </xf>
    <xf numFmtId="0" fontId="27" fillId="0" borderId="11" xfId="0" applyFont="1" applyBorder="1" applyAlignment="1">
      <alignment wrapText="1"/>
    </xf>
    <xf numFmtId="0" fontId="27" fillId="0" borderId="16" xfId="0" applyFont="1" applyBorder="1" applyAlignment="1">
      <alignment wrapText="1"/>
    </xf>
    <xf numFmtId="0" fontId="27" fillId="0" borderId="12" xfId="0" applyFont="1" applyBorder="1" applyAlignment="1">
      <alignment wrapText="1"/>
    </xf>
    <xf numFmtId="0" fontId="27" fillId="0" borderId="0" xfId="0" applyFont="1" applyBorder="1" applyAlignment="1">
      <alignment wrapText="1"/>
    </xf>
    <xf numFmtId="0" fontId="27" fillId="0" borderId="10" xfId="0" applyFont="1" applyBorder="1" applyAlignment="1">
      <alignment wrapText="1"/>
    </xf>
    <xf numFmtId="0" fontId="27" fillId="0" borderId="56" xfId="0" applyFont="1" applyBorder="1" applyAlignment="1">
      <alignment wrapText="1"/>
    </xf>
    <xf numFmtId="0" fontId="27" fillId="0" borderId="28" xfId="0" applyFont="1" applyBorder="1" applyAlignment="1">
      <alignment wrapText="1"/>
    </xf>
    <xf numFmtId="0" fontId="27" fillId="0" borderId="29" xfId="0" applyFont="1" applyBorder="1" applyAlignment="1">
      <alignment wrapText="1"/>
    </xf>
    <xf numFmtId="0" fontId="0" fillId="22" borderId="109" xfId="0" applyNumberFormat="1" applyFill="1" applyBorder="1" applyAlignment="1" applyProtection="1">
      <alignment horizontal="center" wrapText="1"/>
      <protection locked="0"/>
    </xf>
    <xf numFmtId="0" fontId="0" fillId="0" borderId="75" xfId="0" applyBorder="1" applyAlignment="1" applyProtection="1">
      <alignment horizontal="center" wrapText="1"/>
      <protection locked="0"/>
    </xf>
    <xf numFmtId="0" fontId="0" fillId="0" borderId="43" xfId="0" applyNumberFormat="1" applyFont="1" applyBorder="1" applyAlignment="1" applyProtection="1">
      <alignment horizontal="center" wrapText="1"/>
      <protection/>
    </xf>
    <xf numFmtId="0" fontId="0" fillId="0" borderId="45" xfId="0" applyBorder="1" applyAlignment="1" applyProtection="1">
      <alignment wrapText="1"/>
      <protection/>
    </xf>
    <xf numFmtId="0" fontId="0" fillId="0" borderId="37" xfId="0" applyNumberFormat="1" applyFont="1"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0" fillId="22" borderId="11" xfId="0" applyNumberFormat="1" applyFill="1" applyBorder="1" applyAlignment="1" applyProtection="1">
      <alignment horizontal="left" vertical="top" wrapText="1"/>
      <protection locked="0"/>
    </xf>
    <xf numFmtId="0" fontId="0" fillId="22" borderId="11" xfId="0" applyNumberFormat="1" applyFont="1" applyFill="1" applyBorder="1" applyAlignment="1" applyProtection="1">
      <alignment horizontal="left" vertical="top" wrapText="1"/>
      <protection locked="0"/>
    </xf>
    <xf numFmtId="0" fontId="0" fillId="22" borderId="16" xfId="0" applyNumberFormat="1" applyFont="1" applyFill="1" applyBorder="1" applyAlignment="1" applyProtection="1">
      <alignment horizontal="left" vertical="top" wrapText="1"/>
      <protection locked="0"/>
    </xf>
    <xf numFmtId="0" fontId="0" fillId="22" borderId="77" xfId="0" applyNumberFormat="1" applyFill="1" applyBorder="1" applyAlignment="1" applyProtection="1">
      <alignment horizontal="center" wrapText="1"/>
      <protection locked="0"/>
    </xf>
    <xf numFmtId="0" fontId="0" fillId="0" borderId="40" xfId="0" applyBorder="1" applyAlignment="1" applyProtection="1">
      <alignment horizontal="center" wrapText="1"/>
      <protection locked="0"/>
    </xf>
    <xf numFmtId="0" fontId="0" fillId="22" borderId="25" xfId="0" applyNumberFormat="1" applyFont="1" applyFill="1" applyBorder="1" applyAlignment="1" applyProtection="1">
      <alignment horizontal="left"/>
      <protection locked="0"/>
    </xf>
    <xf numFmtId="0" fontId="0" fillId="22" borderId="26" xfId="0" applyNumberFormat="1" applyFont="1" applyFill="1" applyBorder="1" applyAlignment="1" applyProtection="1">
      <alignment horizontal="left"/>
      <protection locked="0"/>
    </xf>
    <xf numFmtId="0" fontId="0" fillId="22" borderId="110" xfId="0" applyNumberFormat="1" applyFill="1" applyBorder="1" applyAlignment="1" applyProtection="1">
      <alignment horizontal="center" wrapText="1"/>
      <protection locked="0"/>
    </xf>
    <xf numFmtId="0" fontId="0" fillId="0" borderId="111" xfId="0" applyBorder="1" applyAlignment="1" applyProtection="1">
      <alignment horizontal="center" wrapText="1"/>
      <protection locked="0"/>
    </xf>
    <xf numFmtId="0" fontId="0" fillId="22" borderId="52" xfId="0" applyNumberFormat="1" applyFont="1" applyFill="1" applyBorder="1" applyAlignment="1" applyProtection="1">
      <alignment horizontal="left"/>
      <protection locked="0"/>
    </xf>
    <xf numFmtId="0" fontId="0" fillId="0" borderId="108" xfId="0" applyNumberFormat="1" applyFont="1" applyBorder="1" applyAlignment="1">
      <alignment horizontal="center"/>
    </xf>
    <xf numFmtId="0" fontId="0" fillId="0" borderId="16" xfId="0" applyNumberFormat="1" applyFont="1" applyBorder="1" applyAlignment="1">
      <alignment horizontal="center"/>
    </xf>
    <xf numFmtId="171" fontId="0" fillId="22" borderId="50" xfId="0" applyNumberFormat="1" applyFont="1" applyFill="1" applyBorder="1" applyAlignment="1" applyProtection="1">
      <alignment horizontal="center"/>
      <protection locked="0"/>
    </xf>
    <xf numFmtId="171" fontId="0" fillId="22" borderId="0" xfId="0" applyNumberFormat="1" applyFont="1" applyFill="1" applyBorder="1" applyAlignment="1" applyProtection="1">
      <alignment horizontal="center"/>
      <protection locked="0"/>
    </xf>
    <xf numFmtId="171" fontId="0" fillId="22" borderId="10" xfId="0" applyNumberFormat="1" applyFont="1" applyFill="1" applyBorder="1" applyAlignment="1" applyProtection="1">
      <alignment horizontal="center"/>
      <protection locked="0"/>
    </xf>
    <xf numFmtId="0" fontId="0" fillId="0" borderId="59" xfId="0" applyNumberFormat="1" applyFont="1" applyBorder="1" applyAlignment="1">
      <alignment horizontal="center"/>
    </xf>
    <xf numFmtId="0" fontId="0" fillId="0" borderId="23" xfId="0" applyBorder="1" applyAlignment="1">
      <alignment horizontal="center"/>
    </xf>
    <xf numFmtId="0" fontId="0" fillId="0" borderId="49" xfId="0" applyBorder="1" applyAlignment="1">
      <alignment horizontal="center"/>
    </xf>
    <xf numFmtId="0" fontId="0" fillId="22" borderId="51" xfId="0" applyFont="1" applyFill="1" applyBorder="1" applyAlignment="1" applyProtection="1">
      <alignment horizontal="center" wrapText="1"/>
      <protection locked="0"/>
    </xf>
    <xf numFmtId="0" fontId="0" fillId="22" borderId="52" xfId="0" applyFont="1" applyFill="1" applyBorder="1" applyAlignment="1" applyProtection="1">
      <alignment horizontal="center" wrapText="1"/>
      <protection locked="0"/>
    </xf>
    <xf numFmtId="0" fontId="0" fillId="22" borderId="107" xfId="0" applyFont="1" applyFill="1" applyBorder="1" applyAlignment="1" applyProtection="1">
      <alignment horizontal="center" wrapText="1"/>
      <protection locked="0"/>
    </xf>
    <xf numFmtId="0" fontId="0" fillId="0" borderId="0" xfId="0" applyBorder="1" applyAlignment="1">
      <alignment/>
    </xf>
    <xf numFmtId="0" fontId="0" fillId="0" borderId="10" xfId="0" applyBorder="1" applyAlignment="1">
      <alignment/>
    </xf>
    <xf numFmtId="0" fontId="0" fillId="22" borderId="25" xfId="0" applyNumberFormat="1" applyFill="1" applyBorder="1" applyAlignment="1" applyProtection="1">
      <alignment horizontal="left" vertical="top" wrapText="1"/>
      <protection locked="0"/>
    </xf>
    <xf numFmtId="0" fontId="0" fillId="22" borderId="14" xfId="0" applyNumberFormat="1" applyFont="1" applyFill="1" applyBorder="1" applyAlignment="1" applyProtection="1">
      <alignment horizontal="left" vertical="top" wrapText="1"/>
      <protection locked="0"/>
    </xf>
    <xf numFmtId="0" fontId="0" fillId="22" borderId="95" xfId="0" applyNumberFormat="1" applyFont="1" applyFill="1" applyBorder="1" applyAlignment="1" applyProtection="1">
      <alignment horizontal="left" vertical="top" wrapText="1"/>
      <protection locked="0"/>
    </xf>
    <xf numFmtId="0" fontId="0" fillId="22" borderId="112" xfId="0" applyNumberFormat="1" applyFont="1" applyFill="1" applyBorder="1" applyAlignment="1" applyProtection="1">
      <alignment horizontal="center"/>
      <protection locked="0"/>
    </xf>
    <xf numFmtId="0" fontId="0" fillId="22" borderId="40" xfId="0" applyNumberFormat="1" applyFont="1" applyFill="1" applyBorder="1" applyAlignment="1" applyProtection="1">
      <alignment horizontal="center"/>
      <protection locked="0"/>
    </xf>
    <xf numFmtId="0" fontId="0" fillId="22" borderId="52" xfId="0" applyNumberFormat="1" applyFont="1" applyFill="1" applyBorder="1" applyAlignment="1" applyProtection="1">
      <alignment horizontal="center"/>
      <protection locked="0"/>
    </xf>
    <xf numFmtId="0" fontId="0" fillId="0" borderId="23" xfId="0" applyNumberFormat="1" applyBorder="1" applyAlignment="1">
      <alignment horizontal="center"/>
    </xf>
    <xf numFmtId="0" fontId="0" fillId="0" borderId="51" xfId="0" applyNumberFormat="1" applyFont="1" applyBorder="1" applyAlignment="1">
      <alignment horizontal="center"/>
    </xf>
    <xf numFmtId="0" fontId="0" fillId="0" borderId="52" xfId="0" applyNumberFormat="1" applyFont="1" applyBorder="1" applyAlignment="1">
      <alignment horizontal="center"/>
    </xf>
    <xf numFmtId="0" fontId="0" fillId="0" borderId="33" xfId="0" applyNumberFormat="1" applyFont="1" applyBorder="1" applyAlignment="1">
      <alignment horizontal="center"/>
    </xf>
    <xf numFmtId="0" fontId="0" fillId="22" borderId="113" xfId="0" applyNumberFormat="1" applyFont="1" applyFill="1" applyBorder="1" applyAlignment="1" applyProtection="1">
      <alignment horizontal="center"/>
      <protection locked="0"/>
    </xf>
    <xf numFmtId="0" fontId="0" fillId="22" borderId="114" xfId="0" applyNumberFormat="1" applyFont="1" applyFill="1" applyBorder="1" applyAlignment="1" applyProtection="1">
      <alignment horizontal="center"/>
      <protection locked="0"/>
    </xf>
    <xf numFmtId="0" fontId="0" fillId="22" borderId="35" xfId="0" applyNumberFormat="1" applyFont="1" applyFill="1" applyBorder="1" applyAlignment="1" applyProtection="1">
      <alignment horizontal="left" vertical="top" wrapText="1"/>
      <protection locked="0"/>
    </xf>
    <xf numFmtId="0" fontId="0" fillId="22" borderId="35" xfId="0" applyNumberFormat="1" applyFont="1" applyFill="1" applyBorder="1" applyAlignment="1" applyProtection="1">
      <alignment horizontal="left" vertical="top" wrapText="1"/>
      <protection locked="0"/>
    </xf>
    <xf numFmtId="0" fontId="0" fillId="22" borderId="36" xfId="0" applyNumberFormat="1" applyFont="1" applyFill="1" applyBorder="1" applyAlignment="1" applyProtection="1">
      <alignment horizontal="left" vertical="top" wrapText="1"/>
      <protection locked="0"/>
    </xf>
    <xf numFmtId="0" fontId="0" fillId="22" borderId="27" xfId="0" applyNumberFormat="1" applyFont="1" applyFill="1" applyBorder="1" applyAlignment="1" applyProtection="1">
      <alignment horizontal="left" vertical="top" wrapText="1"/>
      <protection locked="0"/>
    </xf>
    <xf numFmtId="0" fontId="0" fillId="22" borderId="18" xfId="0" applyNumberFormat="1" applyFont="1" applyFill="1" applyBorder="1" applyAlignment="1" applyProtection="1">
      <alignment horizontal="left" vertical="top" wrapText="1"/>
      <protection locked="0"/>
    </xf>
    <xf numFmtId="0" fontId="0" fillId="22" borderId="19" xfId="0" applyNumberFormat="1" applyFont="1" applyFill="1" applyBorder="1" applyAlignment="1" applyProtection="1">
      <alignment horizontal="left" vertical="top" wrapText="1"/>
      <protection locked="0"/>
    </xf>
    <xf numFmtId="0" fontId="0" fillId="22" borderId="115" xfId="0" applyNumberFormat="1" applyFont="1" applyFill="1" applyBorder="1" applyAlignment="1" applyProtection="1">
      <alignment horizontal="center"/>
      <protection locked="0"/>
    </xf>
    <xf numFmtId="0" fontId="0" fillId="22" borderId="64"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0" borderId="10" xfId="0" applyFont="1" applyFill="1" applyBorder="1" applyAlignment="1" applyProtection="1">
      <alignment horizontal="center"/>
      <protection locked="0"/>
    </xf>
    <xf numFmtId="0" fontId="0" fillId="22" borderId="28" xfId="0" applyNumberFormat="1" applyFont="1" applyFill="1"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24" borderId="52" xfId="0" applyNumberFormat="1" applyFont="1" applyFill="1" applyBorder="1" applyAlignment="1" applyProtection="1">
      <alignment/>
      <protection/>
    </xf>
    <xf numFmtId="0" fontId="0" fillId="24" borderId="33" xfId="0" applyNumberFormat="1" applyFont="1" applyFill="1" applyBorder="1" applyAlignment="1" applyProtection="1">
      <alignment/>
      <protection/>
    </xf>
    <xf numFmtId="0" fontId="0" fillId="24" borderId="51" xfId="0" applyNumberFormat="1" applyFont="1" applyFill="1" applyBorder="1" applyAlignment="1" applyProtection="1">
      <alignment horizontal="left"/>
      <protection/>
    </xf>
    <xf numFmtId="0" fontId="0" fillId="24" borderId="52" xfId="0" applyNumberFormat="1" applyFont="1" applyFill="1" applyBorder="1" applyAlignment="1" applyProtection="1">
      <alignment horizontal="left"/>
      <protection/>
    </xf>
    <xf numFmtId="0" fontId="0" fillId="24" borderId="107" xfId="0" applyNumberFormat="1" applyFont="1" applyFill="1" applyBorder="1" applyAlignment="1" applyProtection="1">
      <alignment horizontal="left"/>
      <protection/>
    </xf>
    <xf numFmtId="0" fontId="0" fillId="22" borderId="52" xfId="0" applyNumberFormat="1" applyFill="1" applyBorder="1" applyAlignment="1" applyProtection="1">
      <alignment horizontal="left"/>
      <protection locked="0"/>
    </xf>
    <xf numFmtId="0" fontId="0" fillId="22" borderId="25" xfId="0" applyNumberFormat="1" applyFill="1" applyBorder="1" applyAlignment="1" applyProtection="1">
      <alignment horizontal="left"/>
      <protection locked="0"/>
    </xf>
    <xf numFmtId="0" fontId="0" fillId="22" borderId="37" xfId="0" applyNumberFormat="1" applyFont="1" applyFill="1" applyBorder="1" applyAlignment="1" applyProtection="1">
      <alignment horizontal="left"/>
      <protection locked="0"/>
    </xf>
    <xf numFmtId="0" fontId="0" fillId="22" borderId="28" xfId="0" applyNumberFormat="1" applyFont="1" applyFill="1" applyBorder="1" applyAlignment="1" applyProtection="1">
      <alignment horizontal="left"/>
      <protection locked="0"/>
    </xf>
    <xf numFmtId="0" fontId="0" fillId="22" borderId="38" xfId="0" applyNumberFormat="1" applyFont="1" applyFill="1" applyBorder="1" applyAlignment="1" applyProtection="1">
      <alignment horizontal="left"/>
      <protection locked="0"/>
    </xf>
    <xf numFmtId="14" fontId="0" fillId="22" borderId="106" xfId="0" applyNumberFormat="1" applyFont="1" applyFill="1" applyBorder="1" applyAlignment="1" applyProtection="1">
      <alignment horizontal="center"/>
      <protection locked="0"/>
    </xf>
    <xf numFmtId="14" fontId="0" fillId="0" borderId="35" xfId="0" applyNumberFormat="1" applyBorder="1" applyAlignment="1" applyProtection="1">
      <alignment horizontal="center"/>
      <protection locked="0"/>
    </xf>
    <xf numFmtId="14" fontId="0" fillId="0" borderId="36" xfId="0" applyNumberFormat="1" applyBorder="1" applyAlignment="1" applyProtection="1">
      <alignment horizontal="center"/>
      <protection locked="0"/>
    </xf>
    <xf numFmtId="0" fontId="0" fillId="24" borderId="33" xfId="0" applyNumberFormat="1" applyFont="1" applyFill="1" applyBorder="1" applyAlignment="1" applyProtection="1">
      <alignment horizontal="left"/>
      <protection/>
    </xf>
    <xf numFmtId="0" fontId="0" fillId="24" borderId="28" xfId="0" applyNumberFormat="1" applyFont="1" applyFill="1" applyBorder="1" applyAlignment="1" applyProtection="1">
      <alignment/>
      <protection/>
    </xf>
    <xf numFmtId="0" fontId="0" fillId="24" borderId="38" xfId="0" applyNumberFormat="1" applyFont="1" applyFill="1" applyBorder="1" applyAlignment="1" applyProtection="1">
      <alignment/>
      <protection/>
    </xf>
    <xf numFmtId="0" fontId="0" fillId="22" borderId="28" xfId="0" applyNumberFormat="1" applyFill="1" applyBorder="1" applyAlignment="1" applyProtection="1">
      <alignment horizontal="center"/>
      <protection locked="0"/>
    </xf>
    <xf numFmtId="0" fontId="0" fillId="22" borderId="29" xfId="0" applyNumberFormat="1" applyFont="1" applyFill="1" applyBorder="1" applyAlignment="1" applyProtection="1">
      <alignment horizontal="center"/>
      <protection locked="0"/>
    </xf>
    <xf numFmtId="0" fontId="0" fillId="22" borderId="107" xfId="0" applyNumberFormat="1" applyFont="1" applyFill="1" applyBorder="1" applyAlignment="1" applyProtection="1">
      <alignment horizontal="left"/>
      <protection locked="0"/>
    </xf>
    <xf numFmtId="0" fontId="0" fillId="22" borderId="18" xfId="0" applyNumberFormat="1" applyFill="1" applyBorder="1" applyAlignment="1" applyProtection="1">
      <alignment horizontal="center"/>
      <protection locked="0"/>
    </xf>
    <xf numFmtId="0" fontId="0" fillId="22" borderId="18" xfId="0" applyNumberFormat="1" applyFont="1" applyFill="1" applyBorder="1" applyAlignment="1" applyProtection="1">
      <alignment horizontal="center"/>
      <protection locked="0"/>
    </xf>
    <xf numFmtId="0" fontId="0" fillId="24" borderId="113" xfId="0" applyNumberFormat="1" applyFont="1" applyFill="1" applyBorder="1" applyAlignment="1" applyProtection="1">
      <alignment horizontal="left"/>
      <protection/>
    </xf>
    <xf numFmtId="0" fontId="0" fillId="24" borderId="116" xfId="0" applyNumberFormat="1" applyFont="1" applyFill="1" applyBorder="1" applyAlignment="1" applyProtection="1">
      <alignment horizontal="left"/>
      <protection/>
    </xf>
    <xf numFmtId="0" fontId="0" fillId="24" borderId="114"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22" borderId="77" xfId="0" applyNumberFormat="1" applyFill="1" applyBorder="1" applyAlignment="1" applyProtection="1">
      <alignment horizontal="center"/>
      <protection locked="0"/>
    </xf>
    <xf numFmtId="0" fontId="0" fillId="22" borderId="14" xfId="0" applyNumberFormat="1" applyFill="1" applyBorder="1" applyAlignment="1" applyProtection="1">
      <alignment horizontal="left"/>
      <protection locked="0"/>
    </xf>
    <xf numFmtId="0" fontId="0" fillId="0" borderId="117" xfId="0" applyNumberFormat="1" applyFont="1" applyBorder="1" applyAlignment="1">
      <alignment horizontal="center"/>
    </xf>
    <xf numFmtId="0" fontId="0" fillId="0" borderId="13" xfId="0" applyNumberFormat="1" applyFont="1" applyBorder="1" applyAlignment="1">
      <alignment horizontal="center"/>
    </xf>
    <xf numFmtId="0" fontId="0" fillId="22" borderId="27" xfId="0" applyNumberFormat="1" applyFill="1" applyBorder="1" applyAlignment="1" applyProtection="1">
      <alignment horizontal="center"/>
      <protection locked="0"/>
    </xf>
    <xf numFmtId="0" fontId="0" fillId="22" borderId="19" xfId="0" applyNumberFormat="1" applyFont="1" applyFill="1" applyBorder="1" applyAlignment="1" applyProtection="1">
      <alignment horizontal="center"/>
      <protection locked="0"/>
    </xf>
    <xf numFmtId="0" fontId="0" fillId="24" borderId="59" xfId="0" applyNumberFormat="1" applyFont="1" applyFill="1" applyBorder="1" applyAlignment="1" applyProtection="1">
      <alignment/>
      <protection/>
    </xf>
    <xf numFmtId="0" fontId="0" fillId="24" borderId="23" xfId="0" applyNumberFormat="1" applyFont="1" applyFill="1" applyBorder="1" applyAlignment="1" applyProtection="1">
      <alignment/>
      <protection/>
    </xf>
    <xf numFmtId="0" fontId="0" fillId="24" borderId="24" xfId="0" applyNumberFormat="1" applyFont="1" applyFill="1" applyBorder="1" applyAlignment="1" applyProtection="1">
      <alignment/>
      <protection/>
    </xf>
    <xf numFmtId="0" fontId="0" fillId="24" borderId="37" xfId="0" applyNumberFormat="1" applyFont="1" applyFill="1" applyBorder="1" applyAlignment="1" applyProtection="1">
      <alignment horizontal="left"/>
      <protection/>
    </xf>
    <xf numFmtId="0" fontId="0" fillId="24" borderId="28" xfId="0" applyNumberFormat="1" applyFont="1" applyFill="1" applyBorder="1" applyAlignment="1" applyProtection="1">
      <alignment horizontal="left"/>
      <protection/>
    </xf>
    <xf numFmtId="0" fontId="0" fillId="24" borderId="38" xfId="0" applyNumberFormat="1" applyFont="1" applyFill="1" applyBorder="1" applyAlignment="1" applyProtection="1">
      <alignment horizontal="left"/>
      <protection/>
    </xf>
    <xf numFmtId="14" fontId="0" fillId="22" borderId="51" xfId="0" applyNumberFormat="1" applyFill="1" applyBorder="1" applyAlignment="1" applyProtection="1">
      <alignment horizontal="center"/>
      <protection locked="0"/>
    </xf>
    <xf numFmtId="14" fontId="0" fillId="22" borderId="52" xfId="0" applyNumberFormat="1" applyFont="1" applyFill="1" applyBorder="1" applyAlignment="1" applyProtection="1">
      <alignment horizontal="center"/>
      <protection locked="0"/>
    </xf>
    <xf numFmtId="14" fontId="0" fillId="22" borderId="107" xfId="0" applyNumberFormat="1" applyFont="1" applyFill="1" applyBorder="1" applyAlignment="1" applyProtection="1">
      <alignment horizontal="center"/>
      <protection locked="0"/>
    </xf>
    <xf numFmtId="0" fontId="0" fillId="22" borderId="51" xfId="0" applyNumberFormat="1" applyFill="1" applyBorder="1" applyAlignment="1" applyProtection="1">
      <alignment horizontal="left"/>
      <protection locked="0"/>
    </xf>
    <xf numFmtId="0" fontId="28" fillId="0" borderId="11" xfId="0" applyNumberFormat="1" applyFont="1" applyBorder="1" applyAlignment="1">
      <alignment vertical="top" wrapText="1"/>
    </xf>
    <xf numFmtId="0" fontId="28" fillId="0" borderId="11" xfId="0" applyFont="1" applyBorder="1" applyAlignment="1">
      <alignment vertical="top" wrapText="1"/>
    </xf>
    <xf numFmtId="0" fontId="27" fillId="0" borderId="12" xfId="0" applyNumberFormat="1" applyFont="1" applyBorder="1" applyAlignment="1">
      <alignment wrapText="1"/>
    </xf>
    <xf numFmtId="0" fontId="0" fillId="0" borderId="43" xfId="0" applyNumberFormat="1" applyFont="1" applyBorder="1" applyAlignment="1">
      <alignment horizontal="center" wrapText="1"/>
    </xf>
    <xf numFmtId="0" fontId="0" fillId="0" borderId="45" xfId="0" applyBorder="1" applyAlignment="1">
      <alignment wrapText="1"/>
    </xf>
    <xf numFmtId="0" fontId="0" fillId="0" borderId="101" xfId="0" applyNumberFormat="1" applyFont="1" applyBorder="1" applyAlignment="1">
      <alignment horizontal="center"/>
    </xf>
    <xf numFmtId="0" fontId="0" fillId="22" borderId="59" xfId="0" applyNumberFormat="1" applyFill="1" applyBorder="1" applyAlignment="1" applyProtection="1">
      <alignment horizontal="left" vertical="top"/>
      <protection locked="0"/>
    </xf>
    <xf numFmtId="0" fontId="0" fillId="22" borderId="23" xfId="0" applyNumberFormat="1" applyFont="1" applyFill="1" applyBorder="1" applyAlignment="1" applyProtection="1">
      <alignment horizontal="left" vertical="top"/>
      <protection locked="0"/>
    </xf>
    <xf numFmtId="0" fontId="0" fillId="22" borderId="49" xfId="0" applyNumberFormat="1" applyFont="1" applyFill="1" applyBorder="1" applyAlignment="1" applyProtection="1">
      <alignment horizontal="left" vertical="top"/>
      <protection locked="0"/>
    </xf>
    <xf numFmtId="0" fontId="0" fillId="22" borderId="25" xfId="0" applyNumberFormat="1" applyFill="1" applyBorder="1" applyAlignment="1" applyProtection="1">
      <alignment horizontal="left" vertical="top"/>
      <protection locked="0"/>
    </xf>
    <xf numFmtId="0" fontId="0" fillId="22" borderId="14" xfId="0" applyNumberFormat="1" applyFont="1" applyFill="1" applyBorder="1" applyAlignment="1" applyProtection="1">
      <alignment horizontal="left" vertical="top"/>
      <protection locked="0"/>
    </xf>
    <xf numFmtId="0" fontId="0" fillId="22" borderId="113" xfId="0" applyNumberFormat="1" applyFill="1" applyBorder="1" applyAlignment="1" applyProtection="1">
      <alignment horizontal="center"/>
      <protection locked="0"/>
    </xf>
    <xf numFmtId="0" fontId="0" fillId="22" borderId="110" xfId="0" applyNumberFormat="1" applyFill="1" applyBorder="1" applyAlignment="1" applyProtection="1">
      <alignment horizontal="center"/>
      <protection locked="0"/>
    </xf>
    <xf numFmtId="0" fontId="0" fillId="22" borderId="111" xfId="0" applyNumberFormat="1" applyFill="1" applyBorder="1" applyAlignment="1" applyProtection="1">
      <alignment horizontal="center"/>
      <protection locked="0"/>
    </xf>
    <xf numFmtId="0" fontId="0" fillId="0" borderId="60" xfId="0" applyNumberFormat="1"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22" borderId="118" xfId="0" applyNumberFormat="1" applyFill="1" applyBorder="1" applyAlignment="1" applyProtection="1">
      <alignment horizontal="left" vertical="top" wrapText="1"/>
      <protection locked="0"/>
    </xf>
    <xf numFmtId="0" fontId="0" fillId="22" borderId="34" xfId="0" applyNumberFormat="1" applyFill="1" applyBorder="1" applyAlignment="1" applyProtection="1">
      <alignment horizontal="left" vertical="top" wrapText="1"/>
      <protection locked="0"/>
    </xf>
    <xf numFmtId="0" fontId="0" fillId="22" borderId="115" xfId="0" applyNumberFormat="1" applyFill="1" applyBorder="1" applyAlignment="1" applyProtection="1">
      <alignment horizontal="center"/>
      <protection locked="0"/>
    </xf>
    <xf numFmtId="0" fontId="0" fillId="22" borderId="64" xfId="0" applyNumberFormat="1" applyFill="1" applyBorder="1" applyAlignment="1" applyProtection="1">
      <alignment horizontal="center"/>
      <protection locked="0"/>
    </xf>
    <xf numFmtId="0" fontId="0" fillId="0" borderId="18" xfId="0" applyBorder="1" applyAlignment="1">
      <alignment/>
    </xf>
    <xf numFmtId="0" fontId="0" fillId="0" borderId="19" xfId="0" applyBorder="1" applyAlignment="1">
      <alignment/>
    </xf>
    <xf numFmtId="14" fontId="0" fillId="22" borderId="25" xfId="0" applyNumberFormat="1" applyFont="1" applyFill="1" applyBorder="1" applyAlignment="1" applyProtection="1">
      <alignment horizontal="center"/>
      <protection locked="0"/>
    </xf>
    <xf numFmtId="0" fontId="0" fillId="22" borderId="14" xfId="0" applyNumberFormat="1" applyFont="1" applyFill="1" applyBorder="1" applyAlignment="1" applyProtection="1">
      <alignment horizontal="center"/>
      <protection locked="0"/>
    </xf>
    <xf numFmtId="0" fontId="0" fillId="22" borderId="26" xfId="0" applyNumberFormat="1" applyFont="1" applyFill="1" applyBorder="1" applyAlignment="1" applyProtection="1">
      <alignment horizontal="center"/>
      <protection locked="0"/>
    </xf>
    <xf numFmtId="0" fontId="0" fillId="24" borderId="118" xfId="0" applyNumberFormat="1" applyFont="1" applyFill="1" applyBorder="1" applyAlignment="1" applyProtection="1">
      <alignment/>
      <protection/>
    </xf>
    <xf numFmtId="0" fontId="0" fillId="24" borderId="11" xfId="0" applyNumberFormat="1" applyFont="1" applyFill="1" applyBorder="1" applyAlignment="1" applyProtection="1">
      <alignment/>
      <protection/>
    </xf>
    <xf numFmtId="0" fontId="0" fillId="24" borderId="21" xfId="0" applyNumberFormat="1"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b- STN MetOne Audit Work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6"/>
  <sheetViews>
    <sheetView tabSelected="1" zoomScalePageLayoutView="0" workbookViewId="0" topLeftCell="A1">
      <selection activeCell="A21" sqref="A21"/>
    </sheetView>
  </sheetViews>
  <sheetFormatPr defaultColWidth="9.140625" defaultRowHeight="12.75"/>
  <cols>
    <col min="1" max="1" width="101.421875" style="0" customWidth="1"/>
  </cols>
  <sheetData>
    <row r="1" ht="15.75">
      <c r="A1" s="1" t="s">
        <v>132</v>
      </c>
    </row>
    <row r="3" ht="12.75">
      <c r="A3" s="2" t="s">
        <v>0</v>
      </c>
    </row>
    <row r="4" ht="25.5">
      <c r="A4" s="3" t="s">
        <v>133</v>
      </c>
    </row>
    <row r="6" ht="38.25">
      <c r="A6" s="4" t="s">
        <v>154</v>
      </c>
    </row>
    <row r="7" ht="12.75">
      <c r="A7" s="4"/>
    </row>
    <row r="8" ht="38.25">
      <c r="A8" s="5" t="s">
        <v>153</v>
      </c>
    </row>
    <row r="9" ht="12.75">
      <c r="A9" s="4"/>
    </row>
    <row r="10" ht="12.75">
      <c r="A10" s="4" t="s">
        <v>1</v>
      </c>
    </row>
    <row r="11" ht="12.75">
      <c r="A11" s="5" t="s">
        <v>115</v>
      </c>
    </row>
    <row r="12" ht="12.75">
      <c r="A12" s="6" t="s">
        <v>2</v>
      </c>
    </row>
    <row r="13" ht="15.75" customHeight="1">
      <c r="A13" s="7" t="s">
        <v>116</v>
      </c>
    </row>
    <row r="15" ht="12.75">
      <c r="A15" s="2" t="s">
        <v>3</v>
      </c>
    </row>
    <row r="16" ht="38.25">
      <c r="A16" s="8" t="s">
        <v>4</v>
      </c>
    </row>
    <row r="18" ht="12.75">
      <c r="A18" s="2" t="s">
        <v>5</v>
      </c>
    </row>
    <row r="19" ht="12.75">
      <c r="A19" t="s">
        <v>134</v>
      </c>
    </row>
    <row r="20" ht="12.75">
      <c r="A20" t="s">
        <v>6</v>
      </c>
    </row>
    <row r="21" ht="12.75">
      <c r="A21" t="s">
        <v>7</v>
      </c>
    </row>
    <row r="23" ht="12.75">
      <c r="A23" s="2" t="s">
        <v>135</v>
      </c>
    </row>
    <row r="24" ht="12.75">
      <c r="A24" s="486" t="s">
        <v>136</v>
      </c>
    </row>
    <row r="25" ht="12.75">
      <c r="A25" s="487" t="s">
        <v>137</v>
      </c>
    </row>
    <row r="26" ht="12.75">
      <c r="A26" s="6" t="s">
        <v>138</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57"/>
  <sheetViews>
    <sheetView zoomScalePageLayoutView="0" workbookViewId="0" topLeftCell="A1">
      <selection activeCell="C5" sqref="C5:F5"/>
    </sheetView>
  </sheetViews>
  <sheetFormatPr defaultColWidth="11.140625" defaultRowHeight="12.75"/>
  <cols>
    <col min="1" max="1" width="1.28515625" style="252" customWidth="1"/>
    <col min="2" max="2" width="12.7109375" style="141" customWidth="1"/>
    <col min="3" max="3" width="13.28125" style="64" customWidth="1"/>
    <col min="4" max="4" width="9.00390625" style="64" customWidth="1"/>
    <col min="5" max="5" width="9.8515625" style="64" customWidth="1"/>
    <col min="6" max="6" width="13.28125" style="64" customWidth="1"/>
    <col min="7" max="7" width="12.8515625" style="64" customWidth="1"/>
    <col min="8" max="8" width="8.421875" style="64" customWidth="1"/>
    <col min="9" max="9" width="9.421875" style="64" customWidth="1"/>
    <col min="10" max="10" width="10.00390625" style="343" customWidth="1"/>
    <col min="11" max="16384" width="11.140625" style="252" customWidth="1"/>
  </cols>
  <sheetData>
    <row r="1" spans="2:10" ht="15">
      <c r="B1" s="15" t="s">
        <v>8</v>
      </c>
      <c r="C1" s="16"/>
      <c r="D1" s="16"/>
      <c r="E1" s="16"/>
      <c r="F1" s="17"/>
      <c r="G1" s="18">
        <f>IF(ISBLANK(Auditor_Affiliation),"",Auditor_Affiliation)</f>
      </c>
      <c r="H1" s="19"/>
      <c r="I1" s="19"/>
      <c r="J1" s="20"/>
    </row>
    <row r="2" spans="2:10" ht="15">
      <c r="B2" s="488" t="s">
        <v>139</v>
      </c>
      <c r="C2" s="22"/>
      <c r="D2" s="22"/>
      <c r="E2" s="22"/>
      <c r="F2" s="23"/>
      <c r="G2" s="354"/>
      <c r="H2" s="25"/>
      <c r="I2" s="25"/>
      <c r="J2" s="26"/>
    </row>
    <row r="3" spans="2:14" ht="15.75" thickBot="1">
      <c r="B3" s="27" t="s">
        <v>68</v>
      </c>
      <c r="C3" s="28"/>
      <c r="D3" s="28"/>
      <c r="E3" s="498" t="s">
        <v>152</v>
      </c>
      <c r="F3" s="29">
        <v>25</v>
      </c>
      <c r="G3" s="30"/>
      <c r="H3" s="30"/>
      <c r="I3" s="30"/>
      <c r="J3" s="31"/>
      <c r="K3" s="253"/>
      <c r="L3" s="253"/>
      <c r="M3" s="253"/>
      <c r="N3" s="253"/>
    </row>
    <row r="4" spans="2:10" ht="15.75" thickBot="1">
      <c r="B4" s="254" t="s">
        <v>149</v>
      </c>
      <c r="C4" s="492"/>
      <c r="D4" s="493"/>
      <c r="E4" s="494"/>
      <c r="F4" s="494"/>
      <c r="G4" s="255"/>
      <c r="H4" s="495"/>
      <c r="I4" s="494"/>
      <c r="J4" s="496"/>
    </row>
    <row r="5" spans="2:10" s="256" customFormat="1" ht="12.75">
      <c r="B5" s="34" t="s">
        <v>14</v>
      </c>
      <c r="C5" s="512"/>
      <c r="D5" s="513"/>
      <c r="E5" s="513"/>
      <c r="F5" s="514"/>
      <c r="G5" s="35" t="s">
        <v>15</v>
      </c>
      <c r="H5" s="568"/>
      <c r="I5" s="569"/>
      <c r="J5" s="570"/>
    </row>
    <row r="6" spans="2:10" s="256" customFormat="1" ht="12.75">
      <c r="B6" s="460" t="s">
        <v>16</v>
      </c>
      <c r="C6" s="527"/>
      <c r="D6" s="528"/>
      <c r="E6" s="528"/>
      <c r="F6" s="529"/>
      <c r="G6" s="499" t="str">
        <f>IF(OR(ISBLANK(Location_Name),ISBLANK(AQS_Site_Code),ISBLANK(SA_01_00_POC),ISBLANK(H5)),"Missing Date, Site Name, Site Code, or POC","")</f>
        <v>Missing Date, Site Name, Site Code, or POC</v>
      </c>
      <c r="H6" s="491"/>
      <c r="I6" s="491"/>
      <c r="J6" s="13"/>
    </row>
    <row r="7" spans="2:12" s="256" customFormat="1" ht="13.5" thickBot="1">
      <c r="B7" s="257" t="s">
        <v>17</v>
      </c>
      <c r="C7" s="80"/>
      <c r="D7" s="258">
        <v>5</v>
      </c>
      <c r="E7" s="259"/>
      <c r="F7" s="80"/>
      <c r="G7" s="45"/>
      <c r="H7" s="45"/>
      <c r="I7" s="45"/>
      <c r="J7" s="229"/>
      <c r="L7" s="260"/>
    </row>
    <row r="8" spans="2:10" ht="15">
      <c r="B8" s="160" t="s">
        <v>140</v>
      </c>
      <c r="C8" s="86"/>
      <c r="D8" s="86"/>
      <c r="E8" s="86"/>
      <c r="F8" s="86"/>
      <c r="G8" s="48"/>
      <c r="H8" s="47"/>
      <c r="I8" s="49"/>
      <c r="J8" s="381"/>
    </row>
    <row r="9" spans="2:13" ht="15">
      <c r="B9" s="261" t="s">
        <v>69</v>
      </c>
      <c r="C9" s="69"/>
      <c r="D9" s="69"/>
      <c r="E9" s="518" t="s">
        <v>117</v>
      </c>
      <c r="F9" s="519"/>
      <c r="G9" s="520"/>
      <c r="H9" s="69"/>
      <c r="I9" s="69"/>
      <c r="J9" s="76"/>
      <c r="K9" s="262"/>
      <c r="L9" s="253"/>
      <c r="M9" s="253"/>
    </row>
    <row r="10" spans="2:10" ht="15">
      <c r="B10" s="180"/>
      <c r="C10" s="69"/>
      <c r="D10" s="69"/>
      <c r="E10" s="69"/>
      <c r="F10" s="69"/>
      <c r="G10" s="69"/>
      <c r="H10" s="63"/>
      <c r="I10" s="63"/>
      <c r="J10" s="72"/>
    </row>
    <row r="11" spans="2:10" s="263" customFormat="1" ht="15">
      <c r="B11" s="460" t="s">
        <v>141</v>
      </c>
      <c r="C11" s="524"/>
      <c r="D11" s="525"/>
      <c r="E11" s="525"/>
      <c r="F11" s="526"/>
      <c r="G11" s="47" t="s">
        <v>19</v>
      </c>
      <c r="H11" s="574"/>
      <c r="I11" s="575"/>
      <c r="J11" s="576"/>
    </row>
    <row r="12" spans="2:10" s="263" customFormat="1" ht="15">
      <c r="B12" s="460" t="s">
        <v>142</v>
      </c>
      <c r="C12" s="515" t="s">
        <v>155</v>
      </c>
      <c r="D12" s="516"/>
      <c r="E12" s="516"/>
      <c r="F12" s="517"/>
      <c r="G12" s="500">
        <f>IF(OR(ISBLANK(Audit_Type),Audit_Type="Select From Dropdown List"),"Missing Audit Agency Type!","")</f>
      </c>
      <c r="H12" s="485"/>
      <c r="I12" s="485"/>
      <c r="J12" s="51"/>
    </row>
    <row r="13" spans="2:10" s="263" customFormat="1" ht="15">
      <c r="B13" s="230"/>
      <c r="C13" s="128"/>
      <c r="D13" s="128"/>
      <c r="E13" s="128"/>
      <c r="F13" s="128"/>
      <c r="G13" s="265"/>
      <c r="H13" s="128"/>
      <c r="I13" s="128"/>
      <c r="J13" s="233"/>
    </row>
    <row r="14" spans="2:21" ht="15">
      <c r="B14" s="521"/>
      <c r="C14" s="522"/>
      <c r="D14" s="523"/>
      <c r="E14" s="523"/>
      <c r="F14" s="523"/>
      <c r="G14" s="70" t="s">
        <v>25</v>
      </c>
      <c r="H14" s="506"/>
      <c r="I14" s="507"/>
      <c r="J14" s="508"/>
      <c r="M14" s="266"/>
      <c r="N14" s="266"/>
      <c r="O14" s="266"/>
      <c r="P14" s="266"/>
      <c r="Q14" s="266"/>
      <c r="R14" s="266"/>
      <c r="S14" s="266"/>
      <c r="T14" s="266"/>
      <c r="U14" s="266"/>
    </row>
    <row r="15" spans="2:21" ht="15">
      <c r="B15" s="57"/>
      <c r="C15" s="47"/>
      <c r="D15" s="59"/>
      <c r="E15" s="59"/>
      <c r="F15" s="59"/>
      <c r="G15" s="70" t="s">
        <v>71</v>
      </c>
      <c r="H15" s="506"/>
      <c r="I15" s="507"/>
      <c r="J15" s="508"/>
      <c r="M15" s="266"/>
      <c r="N15" s="266"/>
      <c r="O15" s="266"/>
      <c r="P15" s="266"/>
      <c r="Q15" s="266"/>
      <c r="R15" s="266"/>
      <c r="S15" s="266"/>
      <c r="T15" s="266"/>
      <c r="U15" s="266"/>
    </row>
    <row r="16" spans="2:21" ht="15">
      <c r="B16" s="57"/>
      <c r="C16" s="47"/>
      <c r="D16" s="59"/>
      <c r="E16" s="59"/>
      <c r="F16" s="59"/>
      <c r="G16" s="70" t="s">
        <v>24</v>
      </c>
      <c r="H16" s="506"/>
      <c r="I16" s="507"/>
      <c r="J16" s="508"/>
      <c r="M16" s="266"/>
      <c r="N16" s="266"/>
      <c r="O16" s="266"/>
      <c r="P16" s="266"/>
      <c r="Q16" s="266"/>
      <c r="R16" s="266"/>
      <c r="S16" s="266"/>
      <c r="T16" s="266"/>
      <c r="U16" s="266"/>
    </row>
    <row r="17" spans="2:21" ht="15">
      <c r="B17" s="267"/>
      <c r="C17" s="128"/>
      <c r="D17" s="128"/>
      <c r="E17" s="128"/>
      <c r="F17" s="46"/>
      <c r="G17" s="268"/>
      <c r="H17" s="32"/>
      <c r="I17" s="32"/>
      <c r="J17" s="65"/>
      <c r="K17" s="269"/>
      <c r="M17" s="266"/>
      <c r="N17" s="266"/>
      <c r="O17" s="266"/>
      <c r="P17" s="266"/>
      <c r="Q17" s="266"/>
      <c r="R17" s="266"/>
      <c r="S17" s="266"/>
      <c r="T17" s="266"/>
      <c r="U17" s="266"/>
    </row>
    <row r="18" spans="2:11" ht="15">
      <c r="B18" s="66" t="s">
        <v>26</v>
      </c>
      <c r="C18" s="68"/>
      <c r="D18" s="509"/>
      <c r="E18" s="510"/>
      <c r="F18" s="511"/>
      <c r="G18" s="9"/>
      <c r="H18" s="9"/>
      <c r="I18" s="577"/>
      <c r="J18" s="578"/>
      <c r="K18"/>
    </row>
    <row r="19" spans="2:11" ht="15.75" thickBot="1">
      <c r="B19" s="360"/>
      <c r="C19" s="78"/>
      <c r="D19" s="80"/>
      <c r="E19" s="80"/>
      <c r="F19" s="80"/>
      <c r="G19" s="358"/>
      <c r="H19" s="45"/>
      <c r="I19" s="45"/>
      <c r="J19" s="229"/>
      <c r="K19" s="270"/>
    </row>
    <row r="20" spans="2:10" ht="15">
      <c r="B20" s="367" t="s">
        <v>143</v>
      </c>
      <c r="C20" s="363"/>
      <c r="D20" s="364"/>
      <c r="E20" s="364"/>
      <c r="F20" s="364"/>
      <c r="G20" s="137"/>
      <c r="H20" s="365"/>
      <c r="I20" s="11"/>
      <c r="J20" s="366"/>
    </row>
    <row r="21" spans="2:10" ht="15">
      <c r="B21" s="368" t="s">
        <v>118</v>
      </c>
      <c r="C21" s="67"/>
      <c r="D21" s="533" t="s">
        <v>117</v>
      </c>
      <c r="E21" s="510"/>
      <c r="F21" s="511"/>
      <c r="H21" s="235" t="s">
        <v>28</v>
      </c>
      <c r="I21" s="537"/>
      <c r="J21" s="536"/>
    </row>
    <row r="22" spans="2:13" ht="15">
      <c r="B22" s="373"/>
      <c r="C22" s="62"/>
      <c r="D22" s="374" t="s">
        <v>29</v>
      </c>
      <c r="E22" s="534"/>
      <c r="F22" s="520"/>
      <c r="G22" s="62"/>
      <c r="H22" s="372" t="s">
        <v>30</v>
      </c>
      <c r="I22" s="535"/>
      <c r="J22" s="536"/>
      <c r="K22" s="21"/>
      <c r="L22" s="21"/>
      <c r="M22" s="21"/>
    </row>
    <row r="23" spans="2:10" ht="15">
      <c r="B23" s="368" t="s">
        <v>121</v>
      </c>
      <c r="C23" s="68"/>
      <c r="D23" s="530" t="s">
        <v>117</v>
      </c>
      <c r="E23" s="531"/>
      <c r="F23" s="532"/>
      <c r="H23" s="371" t="s">
        <v>28</v>
      </c>
      <c r="I23" s="559"/>
      <c r="J23" s="560"/>
    </row>
    <row r="24" spans="2:13" ht="12.75">
      <c r="B24" s="373"/>
      <c r="C24" s="275"/>
      <c r="D24" s="376" t="s">
        <v>29</v>
      </c>
      <c r="E24" s="565"/>
      <c r="F24" s="520"/>
      <c r="G24" s="375"/>
      <c r="H24" s="372" t="s">
        <v>30</v>
      </c>
      <c r="I24" s="549"/>
      <c r="J24" s="550"/>
      <c r="K24" s="21"/>
      <c r="L24" s="21"/>
      <c r="M24" s="21"/>
    </row>
    <row r="25" spans="2:10" ht="15">
      <c r="B25" s="368" t="s">
        <v>120</v>
      </c>
      <c r="C25" s="68"/>
      <c r="D25" s="530" t="s">
        <v>117</v>
      </c>
      <c r="E25" s="531"/>
      <c r="F25" s="532"/>
      <c r="H25" s="371" t="s">
        <v>28</v>
      </c>
      <c r="I25" s="559"/>
      <c r="J25" s="560"/>
    </row>
    <row r="26" spans="2:13" ht="13.5" thickBot="1">
      <c r="B26" s="357"/>
      <c r="C26" s="358"/>
      <c r="D26" s="361" t="s">
        <v>29</v>
      </c>
      <c r="E26" s="561"/>
      <c r="F26" s="562"/>
      <c r="G26" s="362"/>
      <c r="H26" s="370" t="s">
        <v>30</v>
      </c>
      <c r="I26" s="563"/>
      <c r="J26" s="564"/>
      <c r="K26" s="21"/>
      <c r="L26" s="21"/>
      <c r="M26" s="21"/>
    </row>
    <row r="27" spans="2:10" ht="15">
      <c r="B27" s="66"/>
      <c r="C27" s="68"/>
      <c r="D27" s="364"/>
      <c r="E27" s="69"/>
      <c r="F27" s="69"/>
      <c r="G27" s="69"/>
      <c r="H27" s="69"/>
      <c r="I27" s="69"/>
      <c r="J27" s="76"/>
    </row>
    <row r="28" spans="2:10" ht="15.75" thickBot="1">
      <c r="B28" s="12"/>
      <c r="C28"/>
      <c r="D28"/>
      <c r="E28"/>
      <c r="F28"/>
      <c r="G28" s="69"/>
      <c r="H28" s="69"/>
      <c r="I28" s="69"/>
      <c r="J28" s="76"/>
    </row>
    <row r="29" spans="2:10" ht="142.5" customHeight="1">
      <c r="B29" s="418" t="s">
        <v>31</v>
      </c>
      <c r="C29" s="556"/>
      <c r="D29" s="557"/>
      <c r="E29" s="557"/>
      <c r="F29" s="557"/>
      <c r="G29" s="557"/>
      <c r="H29" s="557"/>
      <c r="I29" s="557"/>
      <c r="J29" s="558"/>
    </row>
    <row r="30" spans="2:10" ht="126" customHeight="1" thickBot="1">
      <c r="B30" s="271" t="s">
        <v>32</v>
      </c>
      <c r="C30" s="579"/>
      <c r="D30" s="580"/>
      <c r="E30" s="580"/>
      <c r="F30" s="580"/>
      <c r="G30" s="580"/>
      <c r="H30" s="580"/>
      <c r="I30" s="580"/>
      <c r="J30" s="581"/>
    </row>
    <row r="31" spans="2:11" ht="15.75" thickBot="1">
      <c r="B31" s="272"/>
      <c r="C31" s="85"/>
      <c r="D31" s="86"/>
      <c r="E31" s="86"/>
      <c r="F31" s="69"/>
      <c r="G31" s="69"/>
      <c r="H31" s="69"/>
      <c r="I31" s="69"/>
      <c r="J31" s="69"/>
      <c r="K31" s="270"/>
    </row>
    <row r="32" spans="2:11" ht="15.75" thickBot="1">
      <c r="B32" s="87" t="str">
        <f>B3</f>
        <v>MetOne SASS - Primary Sampler</v>
      </c>
      <c r="C32" s="88"/>
      <c r="D32" s="88"/>
      <c r="E32" s="88"/>
      <c r="F32" s="88"/>
      <c r="G32" s="88"/>
      <c r="H32" s="88"/>
      <c r="I32" s="88"/>
      <c r="J32" s="89"/>
      <c r="K32" s="270"/>
    </row>
    <row r="33" spans="2:10" ht="15.75" thickBot="1">
      <c r="B33" s="476" t="s">
        <v>144</v>
      </c>
      <c r="C33" s="88"/>
      <c r="D33" s="88"/>
      <c r="E33" s="88"/>
      <c r="F33" s="88"/>
      <c r="G33" s="88"/>
      <c r="H33" s="88"/>
      <c r="I33" s="88"/>
      <c r="J33" s="89"/>
    </row>
    <row r="34" spans="2:10" ht="15" customHeight="1">
      <c r="B34" s="540" t="s">
        <v>33</v>
      </c>
      <c r="C34" s="541"/>
      <c r="D34" s="541"/>
      <c r="E34" s="541"/>
      <c r="F34" s="541"/>
      <c r="G34" s="541"/>
      <c r="H34" s="541"/>
      <c r="I34" s="541"/>
      <c r="J34" s="542"/>
    </row>
    <row r="35" spans="2:10" ht="15">
      <c r="B35" s="543"/>
      <c r="C35" s="544"/>
      <c r="D35" s="544"/>
      <c r="E35" s="544"/>
      <c r="F35" s="544"/>
      <c r="G35" s="544"/>
      <c r="H35" s="544"/>
      <c r="I35" s="544"/>
      <c r="J35" s="545"/>
    </row>
    <row r="36" spans="2:10" ht="15">
      <c r="B36" s="546"/>
      <c r="C36" s="547"/>
      <c r="D36" s="547"/>
      <c r="E36" s="547"/>
      <c r="F36" s="547"/>
      <c r="G36" s="547"/>
      <c r="H36" s="547"/>
      <c r="I36" s="547"/>
      <c r="J36" s="548"/>
    </row>
    <row r="37" spans="2:10" ht="15" customHeight="1">
      <c r="B37" s="90"/>
      <c r="C37" s="553" t="s">
        <v>34</v>
      </c>
      <c r="D37" s="554"/>
      <c r="E37" s="555"/>
      <c r="F37" s="46"/>
      <c r="G37" s="551" t="s">
        <v>35</v>
      </c>
      <c r="H37" s="46"/>
      <c r="I37" s="273" t="s">
        <v>72</v>
      </c>
      <c r="J37" s="274"/>
    </row>
    <row r="38" spans="2:10" ht="15">
      <c r="B38" s="90"/>
      <c r="C38" s="92" t="s">
        <v>37</v>
      </c>
      <c r="D38" s="275"/>
      <c r="E38" s="94" t="s">
        <v>73</v>
      </c>
      <c r="F38" s="95"/>
      <c r="G38" s="552"/>
      <c r="H38" s="405"/>
      <c r="I38" s="389" t="s">
        <v>39</v>
      </c>
      <c r="J38" s="125" t="s">
        <v>40</v>
      </c>
    </row>
    <row r="39" spans="2:10" ht="15">
      <c r="B39" s="454" t="s">
        <v>150</v>
      </c>
      <c r="C39" s="99"/>
      <c r="D39" s="95"/>
      <c r="E39" s="99"/>
      <c r="F39" s="419"/>
      <c r="G39" s="189">
        <f>IF(SA_01_00_TI_S="","",((SA_01_00_D_S+SA_01_00_TI_S)-(SA_01_00_D_R+SA_01_00_TI_R))*24*60)</f>
      </c>
      <c r="H39" s="276"/>
      <c r="I39" s="388">
        <f>IF(C39="","",IF(ABS(G39)&lt;=5,"X",""))</f>
      </c>
      <c r="J39" s="461">
        <f>IF(C39="","",IF(ABS(G39)&gt;5,"X",""))</f>
      </c>
    </row>
    <row r="40" spans="2:10" ht="15.75" thickBot="1">
      <c r="B40" s="453" t="s">
        <v>15</v>
      </c>
      <c r="C40" s="449">
        <f>Audit_Date</f>
        <v>0</v>
      </c>
      <c r="D40" s="459"/>
      <c r="E40" s="105"/>
      <c r="F40" s="501" t="str">
        <f>IF(ISBLANK(SA_01_00_D_S),"Missing Sampler Date!",IF(INT(SA_01_00_D_R)&lt;&gt;INT(SA_01_00_D_S),"Sampler and Audit Clock Dates Don't Match!",""))</f>
        <v>Missing Sampler Date!</v>
      </c>
      <c r="G40" s="45"/>
      <c r="H40" s="45"/>
      <c r="I40" s="451"/>
      <c r="J40" s="457"/>
    </row>
    <row r="41" spans="2:11" ht="15">
      <c r="B41" s="98" t="s">
        <v>123</v>
      </c>
      <c r="C41" s="445"/>
      <c r="D41" s="458"/>
      <c r="E41" s="446"/>
      <c r="F41" s="95"/>
      <c r="G41" s="447">
        <f>IF(SA_01_00_TI_S_R="","",((SA_01_00_D_S_R+SA_01_00_TI_S_R)-(SA_01_00_D_R_R+SA_01_00_TI_R_R))*24*60)</f>
      </c>
      <c r="H41" s="276"/>
      <c r="I41" s="448">
        <f>IF(C41="","",IF(ABS(G41)&lt;=5,"X",""))</f>
      </c>
      <c r="J41" s="463">
        <f>IF(C41="","",IF(ABS(G41)&gt;5,"X",""))</f>
      </c>
      <c r="K41" s="431"/>
    </row>
    <row r="42" spans="2:11" ht="15.75" thickBot="1">
      <c r="B42" s="390" t="s">
        <v>15</v>
      </c>
      <c r="C42" s="455">
        <f>Audit_Date</f>
        <v>0</v>
      </c>
      <c r="D42" s="456"/>
      <c r="E42" s="399"/>
      <c r="F42" s="95"/>
      <c r="G42"/>
      <c r="H42"/>
      <c r="I42" s="278"/>
      <c r="J42" s="279"/>
      <c r="K42" s="431"/>
    </row>
    <row r="43" spans="2:10" ht="15.75" thickBot="1">
      <c r="B43" s="132" t="s">
        <v>41</v>
      </c>
      <c r="C43" s="280"/>
      <c r="D43" s="112"/>
      <c r="E43" s="111"/>
      <c r="F43" s="112"/>
      <c r="G43" s="281"/>
      <c r="H43" s="282"/>
      <c r="I43" s="283"/>
      <c r="J43" s="284"/>
    </row>
    <row r="44" spans="2:10" ht="15">
      <c r="B44" s="118"/>
      <c r="C44" s="497" t="s">
        <v>151</v>
      </c>
      <c r="D44" s="128"/>
      <c r="E44" s="128"/>
      <c r="F44" s="119" t="s">
        <v>42</v>
      </c>
      <c r="G44" s="46"/>
      <c r="H44" s="571" t="s">
        <v>128</v>
      </c>
      <c r="I44" s="572"/>
      <c r="J44" s="573"/>
    </row>
    <row r="45" spans="2:11" ht="15">
      <c r="B45" s="121"/>
      <c r="C45" s="122" t="s">
        <v>74</v>
      </c>
      <c r="D45" s="406"/>
      <c r="E45" s="407"/>
      <c r="F45" s="122" t="s">
        <v>75</v>
      </c>
      <c r="G45" s="408"/>
      <c r="H45" s="395" t="s">
        <v>39</v>
      </c>
      <c r="I45" s="392" t="s">
        <v>46</v>
      </c>
      <c r="J45" s="391" t="s">
        <v>47</v>
      </c>
      <c r="K45" s="285"/>
    </row>
    <row r="46" spans="2:10" ht="15">
      <c r="B46" s="126" t="s">
        <v>48</v>
      </c>
      <c r="C46" s="430"/>
      <c r="D46" s="95"/>
      <c r="E46" s="46" t="s">
        <v>48</v>
      </c>
      <c r="F46" s="286"/>
      <c r="G46" s="46"/>
      <c r="H46" s="396" t="str">
        <f>IF(AND(F46&lt;&gt;"",F46&lt;=0.1),"X",IF(F46&gt;0.1,"",IF(AND(C46&lt;&gt;"",C46&lt;=0.1),"X"," ")))</f>
        <v> </v>
      </c>
      <c r="I46" s="393">
        <f>IF((C46&gt;0.1),"X","")</f>
      </c>
      <c r="J46" s="190">
        <f>IF((F46&gt;0.1),"X","")</f>
      </c>
    </row>
    <row r="47" spans="2:10" ht="15">
      <c r="B47" s="126" t="s">
        <v>76</v>
      </c>
      <c r="C47" s="286"/>
      <c r="D47" s="95"/>
      <c r="E47" s="46" t="s">
        <v>76</v>
      </c>
      <c r="F47" s="286"/>
      <c r="G47" s="46"/>
      <c r="H47" s="396" t="str">
        <f aca="true" t="shared" si="0" ref="H47:H53">IF(AND(F47&lt;&gt;"",F47&lt;=0.1),"X",IF(F47&gt;0.1,"",IF(AND(C47&lt;&gt;"",C47&lt;=0.1),"X"," ")))</f>
        <v> </v>
      </c>
      <c r="I47" s="393">
        <f aca="true" t="shared" si="1" ref="I47:I53">IF((C47&gt;0.1),"X","")</f>
      </c>
      <c r="J47" s="190">
        <f aca="true" t="shared" si="2" ref="J47:J53">IF((F47&gt;0.1),"X","")</f>
      </c>
    </row>
    <row r="48" spans="2:10" ht="15">
      <c r="B48" s="126" t="s">
        <v>77</v>
      </c>
      <c r="C48" s="286"/>
      <c r="D48" s="95"/>
      <c r="E48" s="46" t="s">
        <v>77</v>
      </c>
      <c r="F48" s="286"/>
      <c r="G48" s="46"/>
      <c r="H48" s="396" t="str">
        <f t="shared" si="0"/>
        <v> </v>
      </c>
      <c r="I48" s="393">
        <f t="shared" si="1"/>
      </c>
      <c r="J48" s="190">
        <f t="shared" si="2"/>
      </c>
    </row>
    <row r="49" spans="2:10" ht="15">
      <c r="B49" s="126" t="s">
        <v>78</v>
      </c>
      <c r="C49" s="286"/>
      <c r="D49" s="95"/>
      <c r="E49" s="46" t="s">
        <v>78</v>
      </c>
      <c r="F49" s="286"/>
      <c r="G49" s="46"/>
      <c r="H49" s="396" t="str">
        <f t="shared" si="0"/>
        <v> </v>
      </c>
      <c r="I49" s="393">
        <f t="shared" si="1"/>
      </c>
      <c r="J49" s="190">
        <f t="shared" si="2"/>
      </c>
    </row>
    <row r="50" spans="2:10" ht="15">
      <c r="B50" s="126" t="s">
        <v>79</v>
      </c>
      <c r="C50" s="286"/>
      <c r="D50" s="95"/>
      <c r="E50" s="46" t="s">
        <v>79</v>
      </c>
      <c r="F50" s="286"/>
      <c r="G50" s="46"/>
      <c r="H50" s="396" t="str">
        <f t="shared" si="0"/>
        <v> </v>
      </c>
      <c r="I50" s="393">
        <f t="shared" si="1"/>
      </c>
      <c r="J50" s="190">
        <f t="shared" si="2"/>
      </c>
    </row>
    <row r="51" spans="2:10" ht="15">
      <c r="B51" s="126" t="s">
        <v>80</v>
      </c>
      <c r="C51" s="286"/>
      <c r="D51" s="95"/>
      <c r="E51" s="46" t="s">
        <v>80</v>
      </c>
      <c r="F51" s="286"/>
      <c r="G51" s="46"/>
      <c r="H51" s="396" t="str">
        <f t="shared" si="0"/>
        <v> </v>
      </c>
      <c r="I51" s="393">
        <f t="shared" si="1"/>
      </c>
      <c r="J51" s="190">
        <f t="shared" si="2"/>
      </c>
    </row>
    <row r="52" spans="2:10" ht="15">
      <c r="B52" s="126" t="s">
        <v>81</v>
      </c>
      <c r="C52" s="286"/>
      <c r="D52" s="95"/>
      <c r="E52" s="46" t="s">
        <v>81</v>
      </c>
      <c r="F52" s="286"/>
      <c r="G52" s="46"/>
      <c r="H52" s="396" t="str">
        <f t="shared" si="0"/>
        <v> </v>
      </c>
      <c r="I52" s="393">
        <f t="shared" si="1"/>
      </c>
      <c r="J52" s="190">
        <f t="shared" si="2"/>
      </c>
    </row>
    <row r="53" spans="2:10" ht="15.75" thickBot="1">
      <c r="B53" s="287" t="s">
        <v>82</v>
      </c>
      <c r="C53" s="288"/>
      <c r="D53" s="289"/>
      <c r="E53" s="40" t="s">
        <v>82</v>
      </c>
      <c r="F53" s="288"/>
      <c r="G53" s="289"/>
      <c r="H53" s="397" t="str">
        <f t="shared" si="0"/>
        <v> </v>
      </c>
      <c r="I53" s="394">
        <f t="shared" si="1"/>
      </c>
      <c r="J53" s="291">
        <f t="shared" si="2"/>
      </c>
    </row>
    <row r="54" spans="2:11" ht="12" customHeight="1" thickBot="1">
      <c r="B54" s="462"/>
      <c r="C54" s="80"/>
      <c r="D54" s="40"/>
      <c r="E54" s="40"/>
      <c r="F54" s="80"/>
      <c r="G54" s="40"/>
      <c r="H54" s="80"/>
      <c r="I54" s="80"/>
      <c r="J54" s="80"/>
      <c r="K54" s="270"/>
    </row>
    <row r="55" spans="2:11" ht="15.75" thickBot="1">
      <c r="B55" s="304" t="s">
        <v>145</v>
      </c>
      <c r="C55" s="133"/>
      <c r="D55" s="133"/>
      <c r="E55" s="133"/>
      <c r="F55" s="134"/>
      <c r="G55" s="133"/>
      <c r="H55" s="133"/>
      <c r="I55" s="133"/>
      <c r="J55" s="135"/>
      <c r="K55" s="398"/>
    </row>
    <row r="56" spans="2:10" ht="15">
      <c r="B56" s="136" t="s">
        <v>49</v>
      </c>
      <c r="C56" s="139"/>
      <c r="D56" s="139"/>
      <c r="E56" s="139"/>
      <c r="F56" s="138"/>
      <c r="G56" s="139"/>
      <c r="H56" s="139"/>
      <c r="I56" s="139"/>
      <c r="J56" s="140"/>
    </row>
    <row r="57" spans="2:10" ht="15">
      <c r="B57" s="118"/>
      <c r="C57" s="142"/>
      <c r="D57" s="143" t="s">
        <v>50</v>
      </c>
      <c r="E57" s="144"/>
      <c r="F57" s="292"/>
      <c r="G57" s="122" t="s">
        <v>54</v>
      </c>
      <c r="H57" s="69"/>
      <c r="I57" s="483" t="s">
        <v>129</v>
      </c>
      <c r="J57" s="76"/>
    </row>
    <row r="58" spans="2:10" ht="15">
      <c r="B58" s="126"/>
      <c r="C58" s="91" t="s">
        <v>52</v>
      </c>
      <c r="D58" s="91" t="s">
        <v>37</v>
      </c>
      <c r="E58" s="148" t="s">
        <v>53</v>
      </c>
      <c r="F58" s="148" t="s">
        <v>73</v>
      </c>
      <c r="G58" s="481" t="s">
        <v>126</v>
      </c>
      <c r="H58" s="69"/>
      <c r="I58" s="122" t="s">
        <v>39</v>
      </c>
      <c r="J58" s="149" t="s">
        <v>40</v>
      </c>
    </row>
    <row r="59" spans="2:10" ht="15">
      <c r="B59" s="126" t="s">
        <v>48</v>
      </c>
      <c r="C59" s="150" t="str">
        <f aca="true" t="shared" si="3" ref="C59:C66">IF(ISBLANK(D59),"NA",D59*0.9)</f>
        <v>NA</v>
      </c>
      <c r="D59" s="479"/>
      <c r="E59" s="150" t="str">
        <f aca="true" t="shared" si="4" ref="E59:E66">IF(ISBLANK(D59),"NA",D59*1.1)</f>
        <v>NA</v>
      </c>
      <c r="F59" s="151"/>
      <c r="G59" s="221" t="str">
        <f>IF((D59&gt;0),(F59-D59)/D59*100," ")</f>
        <v> </v>
      </c>
      <c r="H59" s="409"/>
      <c r="I59" s="170">
        <f>IF(D59="","",IF(OR(D59="UR",D59="OR"),"",IF(ABS(G59)&lt;=10,"X","")))</f>
      </c>
      <c r="J59" s="171">
        <f>IF(D59="","",IF(OR(D59="UR",D59="OR",D59=""),"X",IF(AND(ABS(G59)&gt;10,G59&lt;&gt;" "),"X"," ")))</f>
      </c>
    </row>
    <row r="60" spans="2:10" ht="15">
      <c r="B60" s="126" t="s">
        <v>76</v>
      </c>
      <c r="C60" s="150" t="str">
        <f t="shared" si="3"/>
        <v>NA</v>
      </c>
      <c r="D60" s="293"/>
      <c r="E60" s="150" t="str">
        <f t="shared" si="4"/>
        <v>NA</v>
      </c>
      <c r="F60" s="151"/>
      <c r="G60" s="221" t="str">
        <f aca="true" t="shared" si="5" ref="G60:G66">IF((D60&gt;0),(F60-D60)/D60*100," ")</f>
        <v> </v>
      </c>
      <c r="H60" s="294"/>
      <c r="I60" s="170">
        <f aca="true" t="shared" si="6" ref="I60:I66">IF(D60="","",IF(OR(D60="UR",D60="OR"),"",IF(ABS(G60)&lt;=10,"X","")))</f>
      </c>
      <c r="J60" s="171">
        <f aca="true" t="shared" si="7" ref="J60:J66">IF(D60="","",IF(OR(D60="UR",D60="OR",D60=""),"X",IF(AND(ABS(G60)&gt;10,G60&lt;&gt;" "),"X"," ")))</f>
      </c>
    </row>
    <row r="61" spans="2:10" ht="15">
      <c r="B61" s="126" t="s">
        <v>77</v>
      </c>
      <c r="C61" s="150" t="str">
        <f t="shared" si="3"/>
        <v>NA</v>
      </c>
      <c r="D61" s="293"/>
      <c r="E61" s="150" t="str">
        <f t="shared" si="4"/>
        <v>NA</v>
      </c>
      <c r="F61" s="151"/>
      <c r="G61" s="221" t="str">
        <f t="shared" si="5"/>
        <v> </v>
      </c>
      <c r="H61" s="294"/>
      <c r="I61" s="170">
        <f t="shared" si="6"/>
      </c>
      <c r="J61" s="171">
        <f t="shared" si="7"/>
      </c>
    </row>
    <row r="62" spans="2:10" ht="15">
      <c r="B62" s="126" t="s">
        <v>78</v>
      </c>
      <c r="C62" s="150" t="str">
        <f t="shared" si="3"/>
        <v>NA</v>
      </c>
      <c r="D62" s="293"/>
      <c r="E62" s="150" t="str">
        <f t="shared" si="4"/>
        <v>NA</v>
      </c>
      <c r="F62" s="151"/>
      <c r="G62" s="221" t="str">
        <f t="shared" si="5"/>
        <v> </v>
      </c>
      <c r="H62" s="294"/>
      <c r="I62" s="170">
        <f t="shared" si="6"/>
      </c>
      <c r="J62" s="171">
        <f t="shared" si="7"/>
      </c>
    </row>
    <row r="63" spans="2:10" ht="15">
      <c r="B63" s="126" t="s">
        <v>79</v>
      </c>
      <c r="C63" s="150" t="str">
        <f t="shared" si="3"/>
        <v>NA</v>
      </c>
      <c r="D63" s="293"/>
      <c r="E63" s="150" t="str">
        <f t="shared" si="4"/>
        <v>NA</v>
      </c>
      <c r="F63" s="151"/>
      <c r="G63" s="221" t="str">
        <f t="shared" si="5"/>
        <v> </v>
      </c>
      <c r="H63" s="294"/>
      <c r="I63" s="170">
        <f t="shared" si="6"/>
      </c>
      <c r="J63" s="171">
        <f t="shared" si="7"/>
      </c>
    </row>
    <row r="64" spans="2:10" ht="15">
      <c r="B64" s="126" t="s">
        <v>80</v>
      </c>
      <c r="C64" s="150" t="str">
        <f t="shared" si="3"/>
        <v>NA</v>
      </c>
      <c r="D64" s="293"/>
      <c r="E64" s="150" t="str">
        <f t="shared" si="4"/>
        <v>NA</v>
      </c>
      <c r="F64" s="151"/>
      <c r="G64" s="221" t="str">
        <f t="shared" si="5"/>
        <v> </v>
      </c>
      <c r="H64" s="294"/>
      <c r="I64" s="170">
        <f t="shared" si="6"/>
      </c>
      <c r="J64" s="171">
        <f t="shared" si="7"/>
      </c>
    </row>
    <row r="65" spans="2:10" ht="15">
      <c r="B65" s="126" t="s">
        <v>81</v>
      </c>
      <c r="C65" s="150" t="str">
        <f t="shared" si="3"/>
        <v>NA</v>
      </c>
      <c r="D65" s="293"/>
      <c r="E65" s="150" t="str">
        <f t="shared" si="4"/>
        <v>NA</v>
      </c>
      <c r="F65" s="151"/>
      <c r="G65" s="221" t="str">
        <f t="shared" si="5"/>
        <v> </v>
      </c>
      <c r="H65" s="294"/>
      <c r="I65" s="170">
        <f t="shared" si="6"/>
      </c>
      <c r="J65" s="171">
        <f t="shared" si="7"/>
      </c>
    </row>
    <row r="66" spans="2:10" ht="15">
      <c r="B66" s="126" t="s">
        <v>82</v>
      </c>
      <c r="C66" s="150" t="str">
        <f t="shared" si="3"/>
        <v>NA</v>
      </c>
      <c r="D66" s="293"/>
      <c r="E66" s="150" t="str">
        <f t="shared" si="4"/>
        <v>NA</v>
      </c>
      <c r="F66" s="151"/>
      <c r="G66" s="221" t="str">
        <f t="shared" si="5"/>
        <v> </v>
      </c>
      <c r="H66" s="294"/>
      <c r="I66" s="170">
        <f t="shared" si="6"/>
      </c>
      <c r="J66" s="171">
        <f t="shared" si="7"/>
      </c>
    </row>
    <row r="67" spans="2:10" ht="15">
      <c r="B67" s="160" t="s">
        <v>55</v>
      </c>
      <c r="C67" s="69"/>
      <c r="D67" s="46"/>
      <c r="E67" s="161"/>
      <c r="F67" s="46"/>
      <c r="G67" s="143"/>
      <c r="H67" s="420"/>
      <c r="I67" s="295"/>
      <c r="J67" s="296"/>
    </row>
    <row r="68" spans="2:10" ht="15.75">
      <c r="B68" s="118"/>
      <c r="C68" s="297"/>
      <c r="D68" s="298" t="s">
        <v>50</v>
      </c>
      <c r="E68" s="144"/>
      <c r="F68" s="292"/>
      <c r="G68" s="122" t="s">
        <v>54</v>
      </c>
      <c r="H68" s="69"/>
      <c r="I68" s="483" t="s">
        <v>129</v>
      </c>
      <c r="J68" s="76"/>
    </row>
    <row r="69" spans="2:10" ht="15">
      <c r="B69" s="167"/>
      <c r="C69" s="91" t="s">
        <v>52</v>
      </c>
      <c r="D69" s="91" t="s">
        <v>37</v>
      </c>
      <c r="E69" s="148" t="s">
        <v>53</v>
      </c>
      <c r="F69" s="148" t="s">
        <v>73</v>
      </c>
      <c r="G69" s="481" t="s">
        <v>126</v>
      </c>
      <c r="H69" s="421"/>
      <c r="I69" s="122" t="s">
        <v>39</v>
      </c>
      <c r="J69" s="168" t="s">
        <v>40</v>
      </c>
    </row>
    <row r="70" spans="2:14" ht="15">
      <c r="B70" s="126" t="s">
        <v>48</v>
      </c>
      <c r="C70" s="150" t="str">
        <f aca="true" t="shared" si="8" ref="C70:C77">IF(ISBLANK(D70),"NA",D70*0.9)</f>
        <v>NA</v>
      </c>
      <c r="D70" s="299"/>
      <c r="E70" s="150" t="str">
        <f aca="true" t="shared" si="9" ref="E70:E77">IF(ISBLANK(D70),"NA",D70*1.1)</f>
        <v>NA</v>
      </c>
      <c r="F70" s="299"/>
      <c r="G70" s="221" t="str">
        <f aca="true" t="shared" si="10" ref="G70:G77">IF((D70&gt;0),(F70-D70)/D70*100," ")</f>
        <v> </v>
      </c>
      <c r="H70" s="69"/>
      <c r="I70" s="170">
        <f aca="true" t="shared" si="11" ref="I70:I77">IF(D70="","",IF(OR(D70="UR",D70="OR"),"",IF(ABS(G70)&lt;=10,"X","")))</f>
      </c>
      <c r="J70" s="171">
        <f aca="true" t="shared" si="12" ref="J70:J77">IF(D70="","",IF(OR(D70="UR",D70="OR",D70=""),"X",IF(AND(ABS(G70)&gt;10,G70&lt;&gt;" "),"X"," ")))</f>
      </c>
      <c r="K70" s="285"/>
      <c r="N70" s="270"/>
    </row>
    <row r="71" spans="2:11" ht="15">
      <c r="B71" s="126" t="s">
        <v>76</v>
      </c>
      <c r="C71" s="150" t="str">
        <f t="shared" si="8"/>
        <v>NA</v>
      </c>
      <c r="D71" s="293"/>
      <c r="E71" s="150" t="str">
        <f t="shared" si="9"/>
        <v>NA</v>
      </c>
      <c r="F71" s="151"/>
      <c r="G71" s="221" t="str">
        <f t="shared" si="10"/>
        <v> </v>
      </c>
      <c r="H71" s="69"/>
      <c r="I71" s="170">
        <f t="shared" si="11"/>
      </c>
      <c r="J71" s="171">
        <f t="shared" si="12"/>
      </c>
      <c r="K71" s="285"/>
    </row>
    <row r="72" spans="2:10" ht="15">
      <c r="B72" s="126" t="s">
        <v>77</v>
      </c>
      <c r="C72" s="150" t="str">
        <f t="shared" si="8"/>
        <v>NA</v>
      </c>
      <c r="D72" s="293"/>
      <c r="E72" s="150" t="str">
        <f t="shared" si="9"/>
        <v>NA</v>
      </c>
      <c r="F72" s="151"/>
      <c r="G72" s="221" t="str">
        <f t="shared" si="10"/>
        <v> </v>
      </c>
      <c r="H72" s="69"/>
      <c r="I72" s="170">
        <f t="shared" si="11"/>
      </c>
      <c r="J72" s="171">
        <f t="shared" si="12"/>
      </c>
    </row>
    <row r="73" spans="2:10" ht="15">
      <c r="B73" s="126" t="s">
        <v>78</v>
      </c>
      <c r="C73" s="150" t="str">
        <f t="shared" si="8"/>
        <v>NA</v>
      </c>
      <c r="D73" s="293"/>
      <c r="E73" s="150" t="str">
        <f t="shared" si="9"/>
        <v>NA</v>
      </c>
      <c r="F73" s="151"/>
      <c r="G73" s="221" t="str">
        <f t="shared" si="10"/>
        <v> </v>
      </c>
      <c r="H73" s="69"/>
      <c r="I73" s="170">
        <f t="shared" si="11"/>
      </c>
      <c r="J73" s="171">
        <f t="shared" si="12"/>
      </c>
    </row>
    <row r="74" spans="2:10" ht="15">
      <c r="B74" s="126" t="s">
        <v>79</v>
      </c>
      <c r="C74" s="150" t="str">
        <f t="shared" si="8"/>
        <v>NA</v>
      </c>
      <c r="D74" s="293"/>
      <c r="E74" s="150" t="str">
        <f t="shared" si="9"/>
        <v>NA</v>
      </c>
      <c r="F74" s="151"/>
      <c r="G74" s="221" t="str">
        <f t="shared" si="10"/>
        <v> </v>
      </c>
      <c r="H74" s="69"/>
      <c r="I74" s="170">
        <f t="shared" si="11"/>
      </c>
      <c r="J74" s="171">
        <f t="shared" si="12"/>
      </c>
    </row>
    <row r="75" spans="2:10" ht="15">
      <c r="B75" s="126" t="s">
        <v>80</v>
      </c>
      <c r="C75" s="150" t="str">
        <f t="shared" si="8"/>
        <v>NA</v>
      </c>
      <c r="D75" s="293"/>
      <c r="E75" s="150" t="str">
        <f t="shared" si="9"/>
        <v>NA</v>
      </c>
      <c r="F75" s="151"/>
      <c r="G75" s="221" t="str">
        <f t="shared" si="10"/>
        <v> </v>
      </c>
      <c r="H75" s="69"/>
      <c r="I75" s="170">
        <f t="shared" si="11"/>
      </c>
      <c r="J75" s="171">
        <f t="shared" si="12"/>
      </c>
    </row>
    <row r="76" spans="2:10" ht="15">
      <c r="B76" s="126" t="s">
        <v>81</v>
      </c>
      <c r="C76" s="150" t="str">
        <f t="shared" si="8"/>
        <v>NA</v>
      </c>
      <c r="D76" s="293"/>
      <c r="E76" s="150" t="str">
        <f t="shared" si="9"/>
        <v>NA</v>
      </c>
      <c r="F76" s="151"/>
      <c r="G76" s="221" t="str">
        <f t="shared" si="10"/>
        <v> </v>
      </c>
      <c r="H76" s="69"/>
      <c r="I76" s="170">
        <f t="shared" si="11"/>
      </c>
      <c r="J76" s="171">
        <f t="shared" si="12"/>
      </c>
    </row>
    <row r="77" spans="2:10" ht="15.75" thickBot="1">
      <c r="B77" s="287" t="s">
        <v>82</v>
      </c>
      <c r="C77" s="300" t="str">
        <f t="shared" si="8"/>
        <v>NA</v>
      </c>
      <c r="D77" s="301"/>
      <c r="E77" s="300" t="str">
        <f t="shared" si="9"/>
        <v>NA</v>
      </c>
      <c r="F77" s="302"/>
      <c r="G77" s="423" t="str">
        <f t="shared" si="10"/>
        <v> </v>
      </c>
      <c r="H77" s="80"/>
      <c r="I77" s="424">
        <f t="shared" si="11"/>
      </c>
      <c r="J77" s="425">
        <f t="shared" si="12"/>
      </c>
    </row>
    <row r="78" spans="1:14" ht="15">
      <c r="A78"/>
      <c r="B78"/>
      <c r="C78"/>
      <c r="D78"/>
      <c r="E78"/>
      <c r="F78"/>
      <c r="G78"/>
      <c r="H78"/>
      <c r="I78"/>
      <c r="J78"/>
      <c r="K78"/>
      <c r="L78"/>
      <c r="M78"/>
      <c r="N78"/>
    </row>
    <row r="79" spans="1:14" s="303" customFormat="1" ht="15.75" thickBot="1">
      <c r="A79"/>
      <c r="B79"/>
      <c r="C79"/>
      <c r="D79"/>
      <c r="E79"/>
      <c r="F79"/>
      <c r="G79"/>
      <c r="H79"/>
      <c r="I79"/>
      <c r="J79"/>
      <c r="K79"/>
      <c r="L79"/>
      <c r="M79"/>
      <c r="N79"/>
    </row>
    <row r="80" spans="2:10" s="303" customFormat="1" ht="15" customHeight="1" thickBot="1">
      <c r="B80" s="304" t="str">
        <f>B3</f>
        <v>MetOne SASS - Primary Sampler</v>
      </c>
      <c r="C80" s="134"/>
      <c r="D80" s="134"/>
      <c r="E80" s="177"/>
      <c r="F80" s="133"/>
      <c r="G80" s="133"/>
      <c r="H80" s="133"/>
      <c r="I80" s="133"/>
      <c r="J80" s="135"/>
    </row>
    <row r="81" spans="2:10" ht="15.75" thickBot="1">
      <c r="B81" s="176"/>
      <c r="C81" s="134"/>
      <c r="D81" s="134"/>
      <c r="E81" s="134" t="s">
        <v>57</v>
      </c>
      <c r="F81" s="133"/>
      <c r="G81" s="133"/>
      <c r="H81" s="133"/>
      <c r="I81" s="133"/>
      <c r="J81" s="135"/>
    </row>
    <row r="82" spans="2:10" ht="14.25" customHeight="1">
      <c r="B82" s="50"/>
      <c r="C82" s="305"/>
      <c r="D82" s="250" t="s">
        <v>50</v>
      </c>
      <c r="E82" s="306"/>
      <c r="F82" s="216"/>
      <c r="G82" s="218" t="s">
        <v>54</v>
      </c>
      <c r="H82" s="46"/>
      <c r="I82" s="483" t="s">
        <v>129</v>
      </c>
      <c r="J82" s="51"/>
    </row>
    <row r="83" spans="2:11" ht="15">
      <c r="B83" s="309"/>
      <c r="C83" s="91" t="s">
        <v>52</v>
      </c>
      <c r="D83" s="310" t="s">
        <v>73</v>
      </c>
      <c r="E83" s="148" t="s">
        <v>53</v>
      </c>
      <c r="F83" s="311" t="s">
        <v>37</v>
      </c>
      <c r="G83" s="482" t="s">
        <v>127</v>
      </c>
      <c r="H83" s="408"/>
      <c r="I83" s="124" t="s">
        <v>39</v>
      </c>
      <c r="J83" s="312" t="s">
        <v>40</v>
      </c>
      <c r="K83" s="285"/>
    </row>
    <row r="84" spans="2:12" ht="15">
      <c r="B84" s="309" t="s">
        <v>48</v>
      </c>
      <c r="C84" s="150">
        <f aca="true" t="shared" si="13" ref="C84:C91">IF(ISBLANK(D84),"NA",D84*0.9)</f>
        <v>6.03</v>
      </c>
      <c r="D84" s="188">
        <v>6.7</v>
      </c>
      <c r="E84" s="150">
        <f aca="true" t="shared" si="14" ref="E84:E91">IF(ISBLANK(D84),"NA",D84*1.1)</f>
        <v>7.370000000000001</v>
      </c>
      <c r="F84" s="221">
        <f aca="true" t="shared" si="15" ref="F84:F91">IF(D59&lt;&gt;"",D59,"")</f>
      </c>
      <c r="G84" s="221" t="str">
        <f>IF((F84&lt;&gt;""),(F84-D84)/D84*100," ")</f>
        <v> </v>
      </c>
      <c r="H84" s="46"/>
      <c r="I84" s="400">
        <f>IF(F84="","",IF(OR(F84="UR",F84="OR"),"",IF(ABS(G84)&lt;=10,"X","")))</f>
      </c>
      <c r="J84" s="130">
        <f>IF(F84="","",IF(OR(F84="UR",F84="OR"),"X",IF(AND(ABS(G84)&gt;10,G84&lt;&gt;" "),"X"," ")))</f>
      </c>
      <c r="L84" s="270"/>
    </row>
    <row r="85" spans="2:10" ht="15">
      <c r="B85" s="309" t="s">
        <v>76</v>
      </c>
      <c r="C85" s="150">
        <f t="shared" si="13"/>
        <v>6.03</v>
      </c>
      <c r="D85" s="188">
        <v>6.7</v>
      </c>
      <c r="E85" s="150">
        <f t="shared" si="14"/>
        <v>7.370000000000001</v>
      </c>
      <c r="F85" s="221">
        <f t="shared" si="15"/>
      </c>
      <c r="G85" s="221" t="str">
        <f aca="true" t="shared" si="16" ref="G85:G91">IF((F85&lt;&gt;""),(F85-D85)/D85*100," ")</f>
        <v> </v>
      </c>
      <c r="H85" s="46"/>
      <c r="I85" s="400">
        <f aca="true" t="shared" si="17" ref="I85:I91">IF(F85="","",IF(OR(F85="UR",F85="OR"),"",IF(ABS(G85)&lt;=10,"X","")))</f>
      </c>
      <c r="J85" s="130">
        <f aca="true" t="shared" si="18" ref="J85:J91">IF(F85="","",IF(OR(F85="UR",F85="OR"),"X",IF(AND(ABS(G85)&gt;10,G85&lt;&gt;" "),"X"," ")))</f>
      </c>
    </row>
    <row r="86" spans="2:10" ht="15">
      <c r="B86" s="309" t="s">
        <v>77</v>
      </c>
      <c r="C86" s="150">
        <f t="shared" si="13"/>
        <v>6.03</v>
      </c>
      <c r="D86" s="188">
        <v>6.7</v>
      </c>
      <c r="E86" s="150">
        <f t="shared" si="14"/>
        <v>7.370000000000001</v>
      </c>
      <c r="F86" s="221">
        <f t="shared" si="15"/>
      </c>
      <c r="G86" s="221" t="str">
        <f t="shared" si="16"/>
        <v> </v>
      </c>
      <c r="H86" s="46"/>
      <c r="I86" s="400">
        <f t="shared" si="17"/>
      </c>
      <c r="J86" s="130">
        <f t="shared" si="18"/>
      </c>
    </row>
    <row r="87" spans="2:10" ht="15">
      <c r="B87" s="309" t="s">
        <v>78</v>
      </c>
      <c r="C87" s="150">
        <f t="shared" si="13"/>
        <v>6.03</v>
      </c>
      <c r="D87" s="188">
        <v>6.7</v>
      </c>
      <c r="E87" s="150">
        <f t="shared" si="14"/>
        <v>7.370000000000001</v>
      </c>
      <c r="F87" s="221">
        <f t="shared" si="15"/>
      </c>
      <c r="G87" s="221" t="str">
        <f t="shared" si="16"/>
        <v> </v>
      </c>
      <c r="H87" s="46"/>
      <c r="I87" s="400">
        <f t="shared" si="17"/>
      </c>
      <c r="J87" s="130">
        <f t="shared" si="18"/>
      </c>
    </row>
    <row r="88" spans="2:10" ht="15">
      <c r="B88" s="309" t="s">
        <v>79</v>
      </c>
      <c r="C88" s="150">
        <f t="shared" si="13"/>
        <v>6.03</v>
      </c>
      <c r="D88" s="188">
        <v>6.7</v>
      </c>
      <c r="E88" s="150">
        <f t="shared" si="14"/>
        <v>7.370000000000001</v>
      </c>
      <c r="F88" s="221">
        <f t="shared" si="15"/>
      </c>
      <c r="G88" s="221" t="str">
        <f t="shared" si="16"/>
        <v> </v>
      </c>
      <c r="H88" s="46"/>
      <c r="I88" s="400">
        <f t="shared" si="17"/>
      </c>
      <c r="J88" s="130">
        <f t="shared" si="18"/>
      </c>
    </row>
    <row r="89" spans="2:10" ht="15">
      <c r="B89" s="309" t="s">
        <v>80</v>
      </c>
      <c r="C89" s="150">
        <f t="shared" si="13"/>
        <v>6.03</v>
      </c>
      <c r="D89" s="188">
        <v>6.7</v>
      </c>
      <c r="E89" s="150">
        <f t="shared" si="14"/>
        <v>7.370000000000001</v>
      </c>
      <c r="F89" s="221">
        <f t="shared" si="15"/>
      </c>
      <c r="G89" s="221" t="str">
        <f t="shared" si="16"/>
        <v> </v>
      </c>
      <c r="H89" s="46"/>
      <c r="I89" s="400">
        <f t="shared" si="17"/>
      </c>
      <c r="J89" s="130">
        <f t="shared" si="18"/>
      </c>
    </row>
    <row r="90" spans="2:11" ht="15">
      <c r="B90" s="309" t="s">
        <v>81</v>
      </c>
      <c r="C90" s="150">
        <f t="shared" si="13"/>
        <v>6.03</v>
      </c>
      <c r="D90" s="188">
        <v>6.7</v>
      </c>
      <c r="E90" s="150">
        <f t="shared" si="14"/>
        <v>7.370000000000001</v>
      </c>
      <c r="F90" s="221">
        <f t="shared" si="15"/>
      </c>
      <c r="G90" s="221" t="str">
        <f t="shared" si="16"/>
        <v> </v>
      </c>
      <c r="H90" s="46"/>
      <c r="I90" s="400">
        <f t="shared" si="17"/>
      </c>
      <c r="J90" s="130">
        <f t="shared" si="18"/>
      </c>
      <c r="K90" s="285"/>
    </row>
    <row r="91" spans="2:10" ht="15">
      <c r="B91" s="309" t="s">
        <v>82</v>
      </c>
      <c r="C91" s="150">
        <f t="shared" si="13"/>
        <v>6.03</v>
      </c>
      <c r="D91" s="188">
        <v>6.7</v>
      </c>
      <c r="E91" s="150">
        <f t="shared" si="14"/>
        <v>7.370000000000001</v>
      </c>
      <c r="F91" s="221">
        <f t="shared" si="15"/>
      </c>
      <c r="G91" s="221" t="str">
        <f t="shared" si="16"/>
        <v> </v>
      </c>
      <c r="H91" s="412"/>
      <c r="I91" s="400">
        <f t="shared" si="17"/>
      </c>
      <c r="J91" s="130">
        <f t="shared" si="18"/>
      </c>
    </row>
    <row r="92" spans="2:10" ht="15">
      <c r="B92" s="313" t="s">
        <v>55</v>
      </c>
      <c r="C92" s="46"/>
      <c r="D92" s="46"/>
      <c r="E92" s="314"/>
      <c r="F92" s="264"/>
      <c r="G92" s="298"/>
      <c r="H92" s="46"/>
      <c r="I92" s="315"/>
      <c r="J92" s="316"/>
    </row>
    <row r="93" spans="2:10" ht="15.75">
      <c r="B93" s="317"/>
      <c r="C93" s="318"/>
      <c r="D93" s="298" t="s">
        <v>50</v>
      </c>
      <c r="E93" s="319"/>
      <c r="F93" s="292"/>
      <c r="G93" s="218" t="s">
        <v>54</v>
      </c>
      <c r="H93" s="422"/>
      <c r="I93" s="483" t="s">
        <v>129</v>
      </c>
      <c r="J93" s="58"/>
    </row>
    <row r="94" spans="2:10" ht="15">
      <c r="B94" s="267"/>
      <c r="C94" s="91" t="s">
        <v>52</v>
      </c>
      <c r="D94" s="310" t="s">
        <v>73</v>
      </c>
      <c r="E94" s="148" t="s">
        <v>53</v>
      </c>
      <c r="F94" s="311" t="s">
        <v>37</v>
      </c>
      <c r="G94" s="482" t="s">
        <v>127</v>
      </c>
      <c r="H94" s="408"/>
      <c r="I94" s="124" t="s">
        <v>39</v>
      </c>
      <c r="J94" s="322" t="s">
        <v>40</v>
      </c>
    </row>
    <row r="95" spans="2:10" ht="15">
      <c r="B95" s="309" t="s">
        <v>48</v>
      </c>
      <c r="C95" s="150">
        <f aca="true" t="shared" si="19" ref="C95:C102">IF(ISBLANK(D95),"NA",D95*0.9)</f>
        <v>6.03</v>
      </c>
      <c r="D95" s="188">
        <v>6.7</v>
      </c>
      <c r="E95" s="150">
        <f aca="true" t="shared" si="20" ref="E95:E102">IF(ISBLANK(D95),"NA",D95*1.1)</f>
        <v>7.370000000000001</v>
      </c>
      <c r="F95" s="221">
        <f aca="true" t="shared" si="21" ref="F95:F102">IF(D70&lt;&gt;"",D70,"")</f>
      </c>
      <c r="G95" s="221" t="str">
        <f aca="true" t="shared" si="22" ref="G95:G102">IF((F95&lt;&gt;""),(F95-D95)/D95*100," ")</f>
        <v> </v>
      </c>
      <c r="H95" s="46"/>
      <c r="I95" s="400">
        <f aca="true" t="shared" si="23" ref="I95:I102">IF(F95="","",IF(OR(F95="UR",F95="OR"),"",IF(ABS(G95)&lt;=10,"X","")))</f>
      </c>
      <c r="J95" s="130">
        <f aca="true" t="shared" si="24" ref="J95:J102">IF(F95="","",IF(OR(F95="UR",F95="OR"),"X",IF(AND(ABS(G95)&gt;10,G95&lt;&gt;" "),"X"," ")))</f>
      </c>
    </row>
    <row r="96" spans="2:10" ht="15">
      <c r="B96" s="309" t="s">
        <v>76</v>
      </c>
      <c r="C96" s="150">
        <f t="shared" si="19"/>
        <v>6.03</v>
      </c>
      <c r="D96" s="188">
        <v>6.7</v>
      </c>
      <c r="E96" s="150">
        <f t="shared" si="20"/>
        <v>7.370000000000001</v>
      </c>
      <c r="F96" s="221">
        <f t="shared" si="21"/>
      </c>
      <c r="G96" s="221" t="str">
        <f t="shared" si="22"/>
        <v> </v>
      </c>
      <c r="H96" s="46"/>
      <c r="I96" s="400">
        <f t="shared" si="23"/>
      </c>
      <c r="J96" s="130">
        <f t="shared" si="24"/>
      </c>
    </row>
    <row r="97" spans="2:10" ht="15">
      <c r="B97" s="309" t="s">
        <v>77</v>
      </c>
      <c r="C97" s="150">
        <f t="shared" si="19"/>
        <v>6.03</v>
      </c>
      <c r="D97" s="188">
        <v>6.7</v>
      </c>
      <c r="E97" s="150">
        <f t="shared" si="20"/>
        <v>7.370000000000001</v>
      </c>
      <c r="F97" s="221">
        <f t="shared" si="21"/>
      </c>
      <c r="G97" s="221" t="str">
        <f t="shared" si="22"/>
        <v> </v>
      </c>
      <c r="H97" s="46"/>
      <c r="I97" s="400">
        <f t="shared" si="23"/>
      </c>
      <c r="J97" s="130">
        <f t="shared" si="24"/>
      </c>
    </row>
    <row r="98" spans="2:10" ht="15">
      <c r="B98" s="309" t="s">
        <v>78</v>
      </c>
      <c r="C98" s="150">
        <f t="shared" si="19"/>
        <v>6.03</v>
      </c>
      <c r="D98" s="188">
        <v>6.7</v>
      </c>
      <c r="E98" s="150">
        <f t="shared" si="20"/>
        <v>7.370000000000001</v>
      </c>
      <c r="F98" s="221">
        <f t="shared" si="21"/>
      </c>
      <c r="G98" s="221" t="str">
        <f t="shared" si="22"/>
        <v> </v>
      </c>
      <c r="H98" s="46"/>
      <c r="I98" s="400">
        <f t="shared" si="23"/>
      </c>
      <c r="J98" s="130">
        <f t="shared" si="24"/>
      </c>
    </row>
    <row r="99" spans="2:10" ht="15">
      <c r="B99" s="309" t="s">
        <v>79</v>
      </c>
      <c r="C99" s="150">
        <f t="shared" si="19"/>
        <v>6.03</v>
      </c>
      <c r="D99" s="188">
        <v>6.7</v>
      </c>
      <c r="E99" s="150">
        <f t="shared" si="20"/>
        <v>7.370000000000001</v>
      </c>
      <c r="F99" s="221">
        <f t="shared" si="21"/>
      </c>
      <c r="G99" s="221" t="str">
        <f t="shared" si="22"/>
        <v> </v>
      </c>
      <c r="H99" s="46"/>
      <c r="I99" s="400">
        <f t="shared" si="23"/>
      </c>
      <c r="J99" s="130">
        <f t="shared" si="24"/>
      </c>
    </row>
    <row r="100" spans="2:10" ht="15">
      <c r="B100" s="309" t="s">
        <v>80</v>
      </c>
      <c r="C100" s="150">
        <f t="shared" si="19"/>
        <v>6.03</v>
      </c>
      <c r="D100" s="188">
        <v>6.7</v>
      </c>
      <c r="E100" s="150">
        <f t="shared" si="20"/>
        <v>7.370000000000001</v>
      </c>
      <c r="F100" s="221">
        <f t="shared" si="21"/>
      </c>
      <c r="G100" s="221" t="str">
        <f t="shared" si="22"/>
        <v> </v>
      </c>
      <c r="H100" s="46"/>
      <c r="I100" s="400">
        <f t="shared" si="23"/>
      </c>
      <c r="J100" s="130">
        <f t="shared" si="24"/>
      </c>
    </row>
    <row r="101" spans="2:10" ht="15">
      <c r="B101" s="309" t="s">
        <v>81</v>
      </c>
      <c r="C101" s="150">
        <f t="shared" si="19"/>
        <v>6.03</v>
      </c>
      <c r="D101" s="188">
        <v>6.7</v>
      </c>
      <c r="E101" s="150">
        <f t="shared" si="20"/>
        <v>7.370000000000001</v>
      </c>
      <c r="F101" s="221">
        <f t="shared" si="21"/>
      </c>
      <c r="G101" s="221" t="str">
        <f t="shared" si="22"/>
        <v> </v>
      </c>
      <c r="H101" s="46"/>
      <c r="I101" s="400">
        <f t="shared" si="23"/>
      </c>
      <c r="J101" s="130">
        <f t="shared" si="24"/>
      </c>
    </row>
    <row r="102" spans="2:10" ht="15">
      <c r="B102" s="309" t="s">
        <v>82</v>
      </c>
      <c r="C102" s="150">
        <f t="shared" si="19"/>
        <v>6.03</v>
      </c>
      <c r="D102" s="188">
        <v>6.7</v>
      </c>
      <c r="E102" s="150">
        <f t="shared" si="20"/>
        <v>7.370000000000001</v>
      </c>
      <c r="F102" s="221">
        <f t="shared" si="21"/>
      </c>
      <c r="G102" s="221" t="str">
        <f t="shared" si="22"/>
        <v> </v>
      </c>
      <c r="H102" s="412"/>
      <c r="I102" s="400">
        <f t="shared" si="23"/>
      </c>
      <c r="J102" s="130">
        <f t="shared" si="24"/>
      </c>
    </row>
    <row r="103" spans="2:10" ht="12" customHeight="1" thickBot="1">
      <c r="B103" s="323"/>
      <c r="C103" s="95"/>
      <c r="D103" s="128"/>
      <c r="E103" s="95"/>
      <c r="F103" s="128"/>
      <c r="G103" s="128"/>
      <c r="H103" s="128"/>
      <c r="I103" s="128"/>
      <c r="J103" s="233"/>
    </row>
    <row r="104" spans="2:10" ht="15.75" thickBot="1">
      <c r="B104" s="489" t="s">
        <v>146</v>
      </c>
      <c r="C104" s="324"/>
      <c r="D104" s="325"/>
      <c r="E104" s="326"/>
      <c r="F104" s="326"/>
      <c r="G104" s="326"/>
      <c r="H104" s="326"/>
      <c r="I104" s="326"/>
      <c r="J104" s="327"/>
    </row>
    <row r="105" spans="2:10" ht="15">
      <c r="B105" s="309"/>
      <c r="C105" s="305"/>
      <c r="D105" s="250" t="s">
        <v>59</v>
      </c>
      <c r="E105" s="251"/>
      <c r="F105" s="251"/>
      <c r="G105" s="216"/>
      <c r="H105" s="46"/>
      <c r="I105" s="538" t="s">
        <v>130</v>
      </c>
      <c r="J105" s="539"/>
    </row>
    <row r="106" spans="2:10" ht="15">
      <c r="B106" s="267"/>
      <c r="C106" s="91" t="s">
        <v>52</v>
      </c>
      <c r="D106" s="311" t="s">
        <v>37</v>
      </c>
      <c r="E106" s="148" t="s">
        <v>53</v>
      </c>
      <c r="F106" s="328" t="s">
        <v>73</v>
      </c>
      <c r="G106" s="218" t="s">
        <v>61</v>
      </c>
      <c r="H106" s="46"/>
      <c r="I106" s="123" t="s">
        <v>39</v>
      </c>
      <c r="J106" s="125" t="s">
        <v>40</v>
      </c>
    </row>
    <row r="107" spans="2:10" ht="15">
      <c r="B107" s="126"/>
      <c r="C107" s="150" t="str">
        <f>IF(ISBLANK(D107),"NA",D107-2)</f>
        <v>NA</v>
      </c>
      <c r="D107" s="169"/>
      <c r="E107" s="150" t="str">
        <f>IF(ISBLANK(D107),"NA",D107+2)</f>
        <v>NA</v>
      </c>
      <c r="F107" s="169"/>
      <c r="G107" s="505" t="str">
        <f>IF(NOT(ISBLANK((D107))),(F107-D107)," ")</f>
        <v> </v>
      </c>
      <c r="H107" s="427"/>
      <c r="I107" s="400">
        <f>IF(F107="","",IF(OR(F107="UR",F107="OR"),"",IF(ABS(G107)&lt;2,"X","")))</f>
      </c>
      <c r="J107" s="130">
        <f>IF(F107="","",IF(OR(F107="UR",F107="OR"),"X",IF(AND(ABS(G107)&gt;=2,G107&lt;&gt;" "),"X"," ")))</f>
      </c>
    </row>
    <row r="108" spans="2:10" ht="15">
      <c r="B108" s="160" t="s">
        <v>62</v>
      </c>
      <c r="D108" s="208"/>
      <c r="F108" s="152"/>
      <c r="G108" s="152"/>
      <c r="H108" s="209"/>
      <c r="I108" s="210"/>
      <c r="J108" s="211"/>
    </row>
    <row r="109" spans="2:10" ht="15.75" thickBot="1">
      <c r="B109" s="329"/>
      <c r="C109" s="300" t="str">
        <f>IF(ISBLANK(D109),"NA",D109-2)</f>
        <v>NA</v>
      </c>
      <c r="D109" s="302"/>
      <c r="E109" s="300" t="str">
        <f>IF(ISBLANK(D109),"NA",D109+2)</f>
        <v>NA</v>
      </c>
      <c r="F109" s="302"/>
      <c r="G109" s="505" t="str">
        <f>IF(NOT(ISBLANK((D109))),(F109-D109)," ")</f>
        <v> </v>
      </c>
      <c r="H109" s="330"/>
      <c r="I109" s="428">
        <f>IF(F109="","",IF(OR(F109="UR",F109="OR"),"",IF(ABS(G109)&lt;2,"X","")))</f>
      </c>
      <c r="J109" s="426">
        <f>IF(F109="","",IF(OR(F109="UR",F109="OR"),"X",IF(AND(ABS(G109)&gt;=2,G109&lt;&gt;" "),"X"," ")))</f>
      </c>
    </row>
    <row r="110" spans="2:10" ht="15">
      <c r="B110"/>
      <c r="C110"/>
      <c r="D110"/>
      <c r="E110"/>
      <c r="F110"/>
      <c r="G110"/>
      <c r="H110"/>
      <c r="I110" s="9"/>
      <c r="J110"/>
    </row>
    <row r="111" spans="2:10" ht="15.75" thickBot="1">
      <c r="B111"/>
      <c r="C111"/>
      <c r="D111"/>
      <c r="E111"/>
      <c r="F111"/>
      <c r="G111"/>
      <c r="H111"/>
      <c r="I111"/>
      <c r="J111"/>
    </row>
    <row r="112" spans="2:11" ht="12" customHeight="1" thickBot="1">
      <c r="B112" s="132" t="str">
        <f>B3</f>
        <v>MetOne SASS - Primary Sampler</v>
      </c>
      <c r="C112" s="88"/>
      <c r="D112" s="325"/>
      <c r="E112" s="112"/>
      <c r="F112" s="112"/>
      <c r="G112" s="112"/>
      <c r="H112" s="112"/>
      <c r="I112" s="112"/>
      <c r="J112" s="200"/>
      <c r="K112" s="270"/>
    </row>
    <row r="113" spans="2:10" ht="15.75" thickBot="1">
      <c r="B113" s="490" t="s">
        <v>147</v>
      </c>
      <c r="C113" s="88"/>
      <c r="D113" s="325"/>
      <c r="E113" s="112"/>
      <c r="F113" s="112"/>
      <c r="G113" s="112"/>
      <c r="H113" s="112"/>
      <c r="I113" s="112"/>
      <c r="J113" s="200"/>
    </row>
    <row r="114" spans="2:10" ht="15">
      <c r="B114" s="126"/>
      <c r="C114" s="201"/>
      <c r="D114" s="250" t="s">
        <v>59</v>
      </c>
      <c r="E114" s="203"/>
      <c r="F114" s="251"/>
      <c r="G114" s="204"/>
      <c r="H114" s="69"/>
      <c r="I114" s="538" t="s">
        <v>130</v>
      </c>
      <c r="J114" s="539"/>
    </row>
    <row r="115" spans="2:10" ht="15">
      <c r="B115" s="167"/>
      <c r="C115" s="91" t="s">
        <v>52</v>
      </c>
      <c r="D115" s="91" t="s">
        <v>37</v>
      </c>
      <c r="E115" s="148" t="s">
        <v>53</v>
      </c>
      <c r="F115" s="148" t="s">
        <v>73</v>
      </c>
      <c r="G115" s="122" t="s">
        <v>61</v>
      </c>
      <c r="H115" s="414"/>
      <c r="I115" s="96" t="s">
        <v>39</v>
      </c>
      <c r="J115" s="97" t="s">
        <v>40</v>
      </c>
    </row>
    <row r="116" spans="2:11" ht="15">
      <c r="B116" s="126" t="s">
        <v>48</v>
      </c>
      <c r="C116" s="150" t="str">
        <f aca="true" t="shared" si="25" ref="C116:C123">IF(ISBLANK(D116),"NA",D116-2)</f>
        <v>NA</v>
      </c>
      <c r="D116" s="169"/>
      <c r="E116" s="150" t="str">
        <f aca="true" t="shared" si="26" ref="E116:E123">IF(ISBLANK(D116),"NA",D116+2)</f>
        <v>NA</v>
      </c>
      <c r="F116" s="169"/>
      <c r="G116" s="505" t="str">
        <f aca="true" t="shared" si="27" ref="G116:G123">IF(NOT(ISBLANK((D116))),(F116-D116)," ")</f>
        <v> </v>
      </c>
      <c r="H116" s="152"/>
      <c r="I116" s="400">
        <f aca="true" t="shared" si="28" ref="I116:I123">IF(F116="","",IF(OR(F116="UR",F116="OR"),"",IF(ABS(G116)&lt;2,"X","")))</f>
      </c>
      <c r="J116" s="130">
        <f aca="true" t="shared" si="29" ref="J116:J123">IF(F116="","",IF(OR(F116="UR",F116="OR"),"X",IF(AND(ABS(G116)&gt;=2,G116&lt;&gt;" "),"X"," ")))</f>
      </c>
      <c r="K116" s="398"/>
    </row>
    <row r="117" spans="2:10" ht="15">
      <c r="B117" s="126" t="s">
        <v>76</v>
      </c>
      <c r="C117" s="150" t="str">
        <f t="shared" si="25"/>
        <v>NA</v>
      </c>
      <c r="D117" s="169"/>
      <c r="E117" s="150" t="str">
        <f t="shared" si="26"/>
        <v>NA</v>
      </c>
      <c r="F117" s="169"/>
      <c r="G117" s="505" t="str">
        <f t="shared" si="27"/>
        <v> </v>
      </c>
      <c r="H117" s="152"/>
      <c r="I117" s="400">
        <f t="shared" si="28"/>
      </c>
      <c r="J117" s="130">
        <f t="shared" si="29"/>
      </c>
    </row>
    <row r="118" spans="2:10" ht="15">
      <c r="B118" s="126" t="s">
        <v>77</v>
      </c>
      <c r="C118" s="150" t="str">
        <f t="shared" si="25"/>
        <v>NA</v>
      </c>
      <c r="D118" s="169"/>
      <c r="E118" s="150" t="str">
        <f t="shared" si="26"/>
        <v>NA</v>
      </c>
      <c r="F118" s="169"/>
      <c r="G118" s="505" t="str">
        <f t="shared" si="27"/>
        <v> </v>
      </c>
      <c r="H118" s="152"/>
      <c r="I118" s="400">
        <f t="shared" si="28"/>
      </c>
      <c r="J118" s="130">
        <f t="shared" si="29"/>
      </c>
    </row>
    <row r="119" spans="2:10" ht="15">
      <c r="B119" s="126" t="s">
        <v>78</v>
      </c>
      <c r="C119" s="150" t="str">
        <f t="shared" si="25"/>
        <v>NA</v>
      </c>
      <c r="D119" s="169"/>
      <c r="E119" s="150" t="str">
        <f t="shared" si="26"/>
        <v>NA</v>
      </c>
      <c r="F119" s="169"/>
      <c r="G119" s="505" t="str">
        <f t="shared" si="27"/>
        <v> </v>
      </c>
      <c r="H119" s="152"/>
      <c r="I119" s="400">
        <f t="shared" si="28"/>
      </c>
      <c r="J119" s="130">
        <f t="shared" si="29"/>
      </c>
    </row>
    <row r="120" spans="2:10" ht="15">
      <c r="B120" s="126" t="s">
        <v>79</v>
      </c>
      <c r="C120" s="150" t="str">
        <f t="shared" si="25"/>
        <v>NA</v>
      </c>
      <c r="D120" s="169"/>
      <c r="E120" s="150" t="str">
        <f t="shared" si="26"/>
        <v>NA</v>
      </c>
      <c r="F120" s="169"/>
      <c r="G120" s="505" t="str">
        <f t="shared" si="27"/>
        <v> </v>
      </c>
      <c r="H120" s="152"/>
      <c r="I120" s="400">
        <f t="shared" si="28"/>
      </c>
      <c r="J120" s="130">
        <f t="shared" si="29"/>
      </c>
    </row>
    <row r="121" spans="2:10" ht="15">
      <c r="B121" s="126" t="s">
        <v>80</v>
      </c>
      <c r="C121" s="150" t="str">
        <f t="shared" si="25"/>
        <v>NA</v>
      </c>
      <c r="D121" s="169"/>
      <c r="E121" s="150" t="str">
        <f t="shared" si="26"/>
        <v>NA</v>
      </c>
      <c r="F121" s="169"/>
      <c r="G121" s="505" t="str">
        <f t="shared" si="27"/>
        <v> </v>
      </c>
      <c r="H121" s="152"/>
      <c r="I121" s="400">
        <f t="shared" si="28"/>
      </c>
      <c r="J121" s="130">
        <f t="shared" si="29"/>
      </c>
    </row>
    <row r="122" spans="2:10" ht="15">
      <c r="B122" s="126" t="s">
        <v>81</v>
      </c>
      <c r="C122" s="150" t="str">
        <f t="shared" si="25"/>
        <v>NA</v>
      </c>
      <c r="D122" s="169"/>
      <c r="E122" s="150" t="str">
        <f t="shared" si="26"/>
        <v>NA</v>
      </c>
      <c r="F122" s="169"/>
      <c r="G122" s="505" t="str">
        <f t="shared" si="27"/>
        <v> </v>
      </c>
      <c r="H122" s="152"/>
      <c r="I122" s="400">
        <f t="shared" si="28"/>
      </c>
      <c r="J122" s="130">
        <f t="shared" si="29"/>
      </c>
    </row>
    <row r="123" spans="2:10" ht="15">
      <c r="B123" s="126" t="s">
        <v>82</v>
      </c>
      <c r="C123" s="150" t="str">
        <f t="shared" si="25"/>
        <v>NA</v>
      </c>
      <c r="D123" s="151"/>
      <c r="E123" s="150" t="str">
        <f t="shared" si="26"/>
        <v>NA</v>
      </c>
      <c r="F123" s="151"/>
      <c r="G123" s="505" t="str">
        <f t="shared" si="27"/>
        <v> </v>
      </c>
      <c r="H123" s="152"/>
      <c r="I123" s="400">
        <f t="shared" si="28"/>
      </c>
      <c r="J123" s="130">
        <f t="shared" si="29"/>
      </c>
    </row>
    <row r="124" spans="2:10" s="336" customFormat="1" ht="12.75" customHeight="1">
      <c r="B124" s="331"/>
      <c r="C124" s="332"/>
      <c r="D124" s="333"/>
      <c r="E124" s="332"/>
      <c r="F124" s="333"/>
      <c r="G124" s="333"/>
      <c r="H124" s="415"/>
      <c r="I124" s="334"/>
      <c r="J124" s="335"/>
    </row>
    <row r="125" spans="2:10" s="263" customFormat="1" ht="15">
      <c r="B125" s="313" t="s">
        <v>62</v>
      </c>
      <c r="C125" s="337"/>
      <c r="D125" s="294"/>
      <c r="E125" s="277"/>
      <c r="F125" s="294"/>
      <c r="G125" s="294"/>
      <c r="H125" s="294"/>
      <c r="I125" s="338"/>
      <c r="J125" s="339"/>
    </row>
    <row r="126" spans="2:10" ht="15">
      <c r="B126" s="126" t="s">
        <v>48</v>
      </c>
      <c r="C126" s="150" t="str">
        <f aca="true" t="shared" si="30" ref="C126:C133">IF(ISBLANK(D126),"NA",D126-2)</f>
        <v>NA</v>
      </c>
      <c r="D126" s="151"/>
      <c r="E126" s="150" t="str">
        <f aca="true" t="shared" si="31" ref="E126:E133">IF(ISBLANK(D126),"NA",D126+2)</f>
        <v>NA</v>
      </c>
      <c r="F126" s="151"/>
      <c r="G126" s="505" t="str">
        <f aca="true" t="shared" si="32" ref="G126:G133">IF(NOT(ISBLANK((D126))),(F126-D126)," ")</f>
        <v> </v>
      </c>
      <c r="H126" s="413"/>
      <c r="I126" s="400">
        <f aca="true" t="shared" si="33" ref="I126:I133">IF(F126="","",IF(OR(F126="UR",F126="OR"),"",IF(ABS(G126)&lt;2,"X","")))</f>
      </c>
      <c r="J126" s="130">
        <f aca="true" t="shared" si="34" ref="J126:J133">IF(F126="","",IF(OR(F126="UR",F126="OR"),"X",IF(AND(ABS(G126)&gt;=2,G126&lt;&gt;" "),"X"," ")))</f>
      </c>
    </row>
    <row r="127" spans="2:10" ht="15">
      <c r="B127" s="126" t="s">
        <v>76</v>
      </c>
      <c r="C127" s="150" t="str">
        <f t="shared" si="30"/>
        <v>NA</v>
      </c>
      <c r="D127" s="151"/>
      <c r="E127" s="150" t="str">
        <f t="shared" si="31"/>
        <v>NA</v>
      </c>
      <c r="F127" s="151"/>
      <c r="G127" s="505" t="str">
        <f t="shared" si="32"/>
        <v> </v>
      </c>
      <c r="H127" s="152"/>
      <c r="I127" s="400">
        <f t="shared" si="33"/>
      </c>
      <c r="J127" s="130">
        <f t="shared" si="34"/>
      </c>
    </row>
    <row r="128" spans="2:10" ht="15">
      <c r="B128" s="126" t="s">
        <v>77</v>
      </c>
      <c r="C128" s="150" t="str">
        <f t="shared" si="30"/>
        <v>NA</v>
      </c>
      <c r="D128" s="151"/>
      <c r="E128" s="150" t="str">
        <f t="shared" si="31"/>
        <v>NA</v>
      </c>
      <c r="F128" s="151"/>
      <c r="G128" s="505" t="str">
        <f t="shared" si="32"/>
        <v> </v>
      </c>
      <c r="H128" s="152"/>
      <c r="I128" s="400">
        <f t="shared" si="33"/>
      </c>
      <c r="J128" s="130">
        <f t="shared" si="34"/>
      </c>
    </row>
    <row r="129" spans="2:10" ht="15">
      <c r="B129" s="126" t="s">
        <v>78</v>
      </c>
      <c r="C129" s="150" t="str">
        <f t="shared" si="30"/>
        <v>NA</v>
      </c>
      <c r="D129" s="151"/>
      <c r="E129" s="150" t="str">
        <f t="shared" si="31"/>
        <v>NA</v>
      </c>
      <c r="F129" s="151"/>
      <c r="G129" s="505" t="str">
        <f t="shared" si="32"/>
        <v> </v>
      </c>
      <c r="H129" s="152"/>
      <c r="I129" s="400">
        <f t="shared" si="33"/>
      </c>
      <c r="J129" s="130">
        <f t="shared" si="34"/>
      </c>
    </row>
    <row r="130" spans="2:10" ht="15">
      <c r="B130" s="126" t="s">
        <v>79</v>
      </c>
      <c r="C130" s="150" t="str">
        <f t="shared" si="30"/>
        <v>NA</v>
      </c>
      <c r="D130" s="151"/>
      <c r="E130" s="150" t="str">
        <f t="shared" si="31"/>
        <v>NA</v>
      </c>
      <c r="F130" s="151"/>
      <c r="G130" s="505" t="str">
        <f t="shared" si="32"/>
        <v> </v>
      </c>
      <c r="H130" s="152"/>
      <c r="I130" s="400">
        <f t="shared" si="33"/>
      </c>
      <c r="J130" s="130">
        <f t="shared" si="34"/>
      </c>
    </row>
    <row r="131" spans="2:10" ht="15">
      <c r="B131" s="126" t="s">
        <v>80</v>
      </c>
      <c r="C131" s="150" t="str">
        <f t="shared" si="30"/>
        <v>NA</v>
      </c>
      <c r="D131" s="151"/>
      <c r="E131" s="150" t="str">
        <f t="shared" si="31"/>
        <v>NA</v>
      </c>
      <c r="F131" s="151"/>
      <c r="G131" s="505" t="str">
        <f t="shared" si="32"/>
        <v> </v>
      </c>
      <c r="H131" s="152"/>
      <c r="I131" s="400">
        <f t="shared" si="33"/>
      </c>
      <c r="J131" s="130">
        <f t="shared" si="34"/>
      </c>
    </row>
    <row r="132" spans="2:10" ht="15">
      <c r="B132" s="126" t="s">
        <v>81</v>
      </c>
      <c r="C132" s="150" t="str">
        <f t="shared" si="30"/>
        <v>NA</v>
      </c>
      <c r="D132" s="151"/>
      <c r="E132" s="150" t="str">
        <f t="shared" si="31"/>
        <v>NA</v>
      </c>
      <c r="F132" s="151"/>
      <c r="G132" s="505" t="str">
        <f t="shared" si="32"/>
        <v> </v>
      </c>
      <c r="H132" s="152"/>
      <c r="I132" s="400">
        <f t="shared" si="33"/>
      </c>
      <c r="J132" s="130">
        <f t="shared" si="34"/>
      </c>
    </row>
    <row r="133" spans="2:10" ht="16.5" customHeight="1">
      <c r="B133" s="126" t="s">
        <v>82</v>
      </c>
      <c r="C133" s="150" t="str">
        <f t="shared" si="30"/>
        <v>NA</v>
      </c>
      <c r="D133" s="151"/>
      <c r="E133" s="150" t="str">
        <f t="shared" si="31"/>
        <v>NA</v>
      </c>
      <c r="F133" s="151"/>
      <c r="G133" s="505" t="str">
        <f t="shared" si="32"/>
        <v> </v>
      </c>
      <c r="H133" s="416"/>
      <c r="I133" s="400">
        <f t="shared" si="33"/>
      </c>
      <c r="J133" s="130">
        <f t="shared" si="34"/>
      </c>
    </row>
    <row r="134" spans="2:10" ht="12" customHeight="1" thickBot="1">
      <c r="B134" s="167"/>
      <c r="C134" s="69"/>
      <c r="D134" s="46"/>
      <c r="E134" s="69"/>
      <c r="F134" s="46"/>
      <c r="G134" s="69"/>
      <c r="H134" s="69"/>
      <c r="I134" s="69"/>
      <c r="J134" s="76"/>
    </row>
    <row r="135" spans="2:11" ht="15.75" thickBot="1">
      <c r="B135" s="304" t="s">
        <v>148</v>
      </c>
      <c r="C135" s="112"/>
      <c r="D135" s="112"/>
      <c r="E135" s="112"/>
      <c r="F135" s="112"/>
      <c r="G135" s="112"/>
      <c r="H135" s="112"/>
      <c r="I135" s="112"/>
      <c r="J135" s="200"/>
      <c r="K135" s="398"/>
    </row>
    <row r="136" spans="2:10" ht="15">
      <c r="B136" s="126"/>
      <c r="C136" s="201"/>
      <c r="D136" s="250" t="s">
        <v>63</v>
      </c>
      <c r="E136" s="203"/>
      <c r="F136" s="251"/>
      <c r="G136" s="204"/>
      <c r="H136" s="69"/>
      <c r="I136" s="566" t="s">
        <v>131</v>
      </c>
      <c r="J136" s="567"/>
    </row>
    <row r="137" spans="2:10" ht="15">
      <c r="B137" s="126"/>
      <c r="C137" s="91" t="s">
        <v>52</v>
      </c>
      <c r="D137" s="91" t="s">
        <v>37</v>
      </c>
      <c r="E137" s="148" t="s">
        <v>53</v>
      </c>
      <c r="F137" s="148" t="s">
        <v>73</v>
      </c>
      <c r="G137" s="122" t="s">
        <v>61</v>
      </c>
      <c r="H137" s="69"/>
      <c r="I137" s="96" t="s">
        <v>39</v>
      </c>
      <c r="J137" s="97" t="s">
        <v>40</v>
      </c>
    </row>
    <row r="138" spans="2:10" ht="13.5" customHeight="1">
      <c r="B138" s="180"/>
      <c r="C138" s="150" t="str">
        <f>IF(ISBLANK(D138),"NA",D138-2)</f>
        <v>NA</v>
      </c>
      <c r="D138" s="220"/>
      <c r="E138" s="150" t="str">
        <f>IF(ISBLANK(D138),"NA",D138+2)</f>
        <v>NA</v>
      </c>
      <c r="F138" s="220"/>
      <c r="G138" s="221" t="str">
        <f>IF((D138&gt;0),(F138-D138)," ")</f>
        <v> </v>
      </c>
      <c r="H138" s="413"/>
      <c r="I138" s="400">
        <f>IF(F138="","",IF(OR(F138="UR",F138="OR"),"",IF(ABS(G138)&lt;10,"X","")))</f>
      </c>
      <c r="J138" s="130">
        <f>IF(F138="","",IF(OR(F138="UR",F138="OR"),"X",IF(AND(ABS(G138)&gt;=10,G138&lt;&gt;" "),"X"," ")))</f>
      </c>
    </row>
    <row r="139" spans="2:10" ht="15.75">
      <c r="B139" s="224" t="s">
        <v>65</v>
      </c>
      <c r="D139" s="225"/>
      <c r="F139" s="46"/>
      <c r="G139" s="182"/>
      <c r="H139" s="429"/>
      <c r="I139" s="340"/>
      <c r="J139" s="341"/>
    </row>
    <row r="140" spans="2:10" ht="15">
      <c r="B140" s="167"/>
      <c r="C140" s="209"/>
      <c r="D140" s="62"/>
      <c r="E140" s="209"/>
      <c r="F140" s="128"/>
      <c r="G140" s="62"/>
      <c r="H140" s="63"/>
      <c r="I140" s="69"/>
      <c r="J140" s="76"/>
    </row>
    <row r="141" spans="2:10" ht="15">
      <c r="B141" s="180"/>
      <c r="C141" s="150" t="str">
        <f>IF(ISBLANK(D141),"NA",D141-2)</f>
        <v>NA</v>
      </c>
      <c r="D141" s="220"/>
      <c r="E141" s="150" t="str">
        <f>IF(ISBLANK(D141),"NA",D141+2)</f>
        <v>NA</v>
      </c>
      <c r="F141" s="226"/>
      <c r="G141" s="221" t="str">
        <f>IF((D141&gt;0),(F141-D141)," ")</f>
        <v> </v>
      </c>
      <c r="H141" s="152"/>
      <c r="I141" s="400">
        <f>IF(F141="","",IF(OR(F141="UR",F141="OR"),"",IF(ABS(G141)&lt;10,"X","")))</f>
      </c>
      <c r="J141" s="130">
        <f>IF(F141="","",IF(OR(F141="UR",F141="OR"),"X",IF(AND(ABS(G141)&gt;=10,G141&lt;&gt;" "),"X"," ")))</f>
      </c>
    </row>
    <row r="142" spans="2:10" ht="12" customHeight="1" thickBot="1">
      <c r="B142" s="227"/>
      <c r="C142" s="80"/>
      <c r="D142" s="40"/>
      <c r="E142" s="80"/>
      <c r="F142" s="40"/>
      <c r="G142" s="80"/>
      <c r="H142" s="345"/>
      <c r="I142" s="80"/>
      <c r="J142" s="81"/>
    </row>
    <row r="143" spans="3:10" ht="15">
      <c r="C143" s="86"/>
      <c r="D143" s="86"/>
      <c r="E143" s="86"/>
      <c r="F143" s="86"/>
      <c r="G143" s="86"/>
      <c r="H143" s="86"/>
      <c r="I143" s="86"/>
      <c r="J143" s="86"/>
    </row>
    <row r="144" spans="2:10" ht="15">
      <c r="B144" s="342"/>
      <c r="C144" s="86"/>
      <c r="D144" s="86"/>
      <c r="E144" s="86"/>
      <c r="F144" s="86"/>
      <c r="G144" s="86"/>
      <c r="H144" s="86"/>
      <c r="I144" s="86"/>
      <c r="J144" s="86"/>
    </row>
    <row r="145" spans="2:10" ht="15">
      <c r="B145" s="342"/>
      <c r="C145" s="86"/>
      <c r="D145" s="86"/>
      <c r="E145" s="86"/>
      <c r="F145" s="86"/>
      <c r="G145" s="86"/>
      <c r="H145" s="86"/>
      <c r="I145" s="86"/>
      <c r="J145" s="86"/>
    </row>
    <row r="146" spans="3:10" ht="15">
      <c r="C146" s="86"/>
      <c r="D146" s="86"/>
      <c r="E146" s="86"/>
      <c r="F146" s="86"/>
      <c r="G146" s="86"/>
      <c r="H146" s="86"/>
      <c r="I146" s="86"/>
      <c r="J146" s="86"/>
    </row>
    <row r="147" spans="2:10" ht="15">
      <c r="B147" s="342"/>
      <c r="C147" s="86"/>
      <c r="D147" s="86"/>
      <c r="E147" s="86"/>
      <c r="F147" s="86"/>
      <c r="G147" s="86"/>
      <c r="H147" s="86"/>
      <c r="I147" s="86"/>
      <c r="J147" s="86"/>
    </row>
    <row r="148" spans="2:10" ht="15">
      <c r="B148" s="147"/>
      <c r="C148" s="86"/>
      <c r="D148" s="86"/>
      <c r="E148" s="86"/>
      <c r="F148" s="86"/>
      <c r="G148" s="86"/>
      <c r="H148" s="86"/>
      <c r="I148" s="86"/>
      <c r="J148" s="86"/>
    </row>
    <row r="149" spans="2:10" ht="15">
      <c r="B149" s="342"/>
      <c r="C149" s="86"/>
      <c r="D149" s="86"/>
      <c r="E149" s="86"/>
      <c r="F149" s="86"/>
      <c r="G149" s="86"/>
      <c r="H149" s="86"/>
      <c r="I149" s="86"/>
      <c r="J149" s="86"/>
    </row>
    <row r="150" spans="2:10" ht="15">
      <c r="B150" s="342"/>
      <c r="C150" s="69"/>
      <c r="D150" s="69"/>
      <c r="E150" s="69"/>
      <c r="F150" s="69"/>
      <c r="G150" s="69"/>
      <c r="H150" s="69"/>
      <c r="I150" s="69"/>
      <c r="J150" s="69"/>
    </row>
    <row r="151" spans="2:10" ht="15">
      <c r="B151" s="342"/>
      <c r="C151" s="86"/>
      <c r="D151" s="86"/>
      <c r="E151" s="86"/>
      <c r="F151" s="86"/>
      <c r="G151" s="86"/>
      <c r="H151" s="86"/>
      <c r="I151" s="86"/>
      <c r="J151" s="86"/>
    </row>
    <row r="152" spans="2:10" ht="15">
      <c r="B152" s="342"/>
      <c r="C152" s="86"/>
      <c r="D152" s="86"/>
      <c r="E152" s="86"/>
      <c r="F152" s="86"/>
      <c r="G152" s="86"/>
      <c r="H152" s="86"/>
      <c r="I152" s="86"/>
      <c r="J152" s="86"/>
    </row>
    <row r="153" spans="2:10" ht="15">
      <c r="B153" s="342"/>
      <c r="C153" s="86"/>
      <c r="D153" s="86"/>
      <c r="E153" s="86"/>
      <c r="F153" s="86"/>
      <c r="G153" s="86"/>
      <c r="H153" s="86"/>
      <c r="I153" s="86"/>
      <c r="J153" s="86"/>
    </row>
    <row r="154" spans="2:10" ht="15">
      <c r="B154" s="342"/>
      <c r="C154" s="86"/>
      <c r="D154" s="86"/>
      <c r="E154" s="86"/>
      <c r="F154" s="86"/>
      <c r="G154" s="86"/>
      <c r="H154" s="86"/>
      <c r="I154" s="86"/>
      <c r="J154" s="86"/>
    </row>
    <row r="155" spans="2:10" ht="15">
      <c r="B155" s="342"/>
      <c r="C155" s="86"/>
      <c r="D155" s="86"/>
      <c r="E155" s="86"/>
      <c r="F155" s="86"/>
      <c r="G155" s="86"/>
      <c r="H155" s="86"/>
      <c r="I155" s="86"/>
      <c r="J155" s="86"/>
    </row>
    <row r="156" spans="2:10" ht="15">
      <c r="B156" s="342"/>
      <c r="C156" s="86"/>
      <c r="D156" s="86"/>
      <c r="E156" s="86"/>
      <c r="F156" s="86"/>
      <c r="G156" s="86"/>
      <c r="H156" s="86"/>
      <c r="I156" s="86"/>
      <c r="J156" s="86"/>
    </row>
    <row r="157" spans="2:10" ht="15">
      <c r="B157" s="342"/>
      <c r="C157" s="86"/>
      <c r="D157" s="86"/>
      <c r="E157" s="86"/>
      <c r="F157" s="86"/>
      <c r="G157" s="86"/>
      <c r="H157" s="86"/>
      <c r="I157" s="86"/>
      <c r="J157" s="86"/>
    </row>
    <row r="158" spans="2:10" ht="15">
      <c r="B158" s="342"/>
      <c r="C158" s="86"/>
      <c r="D158" s="86"/>
      <c r="E158" s="86"/>
      <c r="F158" s="86"/>
      <c r="G158" s="86"/>
      <c r="H158" s="86"/>
      <c r="I158" s="86"/>
      <c r="J158" s="86"/>
    </row>
    <row r="159" spans="2:10" ht="15">
      <c r="B159" s="342"/>
      <c r="C159" s="86"/>
      <c r="D159" s="86"/>
      <c r="E159" s="86"/>
      <c r="F159" s="86"/>
      <c r="G159" s="86"/>
      <c r="H159" s="86"/>
      <c r="I159" s="86"/>
      <c r="J159" s="86"/>
    </row>
    <row r="160" spans="2:10" ht="15">
      <c r="B160" s="342"/>
      <c r="C160" s="86"/>
      <c r="D160" s="86"/>
      <c r="E160" s="86"/>
      <c r="F160" s="86"/>
      <c r="G160" s="86"/>
      <c r="H160" s="86"/>
      <c r="I160" s="86"/>
      <c r="J160" s="86"/>
    </row>
    <row r="161" spans="2:10" ht="15">
      <c r="B161" s="342"/>
      <c r="C161" s="86"/>
      <c r="D161" s="86"/>
      <c r="E161" s="86"/>
      <c r="F161" s="86"/>
      <c r="G161" s="86"/>
      <c r="H161" s="86"/>
      <c r="I161" s="86"/>
      <c r="J161" s="86"/>
    </row>
    <row r="162" spans="2:10" ht="15">
      <c r="B162" s="342"/>
      <c r="C162" s="86"/>
      <c r="D162" s="86"/>
      <c r="E162" s="86"/>
      <c r="F162" s="86"/>
      <c r="G162" s="86"/>
      <c r="H162" s="86"/>
      <c r="I162" s="86"/>
      <c r="J162" s="86"/>
    </row>
    <row r="163" spans="2:10" ht="15">
      <c r="B163" s="342"/>
      <c r="C163" s="86"/>
      <c r="D163" s="86"/>
      <c r="E163" s="86"/>
      <c r="F163" s="86"/>
      <c r="G163" s="86"/>
      <c r="H163" s="86"/>
      <c r="I163" s="86"/>
      <c r="J163" s="86"/>
    </row>
    <row r="164" spans="3:10" ht="15">
      <c r="C164" s="86"/>
      <c r="D164" s="86"/>
      <c r="E164" s="86"/>
      <c r="F164" s="86"/>
      <c r="G164" s="86"/>
      <c r="H164" s="86"/>
      <c r="I164" s="86"/>
      <c r="J164" s="86"/>
    </row>
    <row r="165" spans="3:10" ht="15">
      <c r="C165" s="86"/>
      <c r="D165" s="86"/>
      <c r="E165" s="86"/>
      <c r="F165" s="86"/>
      <c r="G165" s="86"/>
      <c r="H165" s="86"/>
      <c r="I165" s="86"/>
      <c r="J165" s="86"/>
    </row>
    <row r="166" spans="3:10" ht="15">
      <c r="C166" s="32"/>
      <c r="D166" s="32"/>
      <c r="E166" s="32"/>
      <c r="F166" s="32"/>
      <c r="G166" s="32"/>
      <c r="H166" s="32"/>
      <c r="I166" s="32"/>
      <c r="J166" s="32"/>
    </row>
    <row r="167" ht="15">
      <c r="J167" s="32"/>
    </row>
    <row r="168" ht="15">
      <c r="J168" s="32"/>
    </row>
    <row r="169" ht="15">
      <c r="J169" s="32"/>
    </row>
    <row r="170" ht="15">
      <c r="J170" s="32"/>
    </row>
    <row r="171" ht="15">
      <c r="J171" s="32"/>
    </row>
    <row r="172" ht="15">
      <c r="J172" s="32"/>
    </row>
    <row r="173" ht="15">
      <c r="J173" s="32"/>
    </row>
    <row r="174" ht="15">
      <c r="J174" s="32"/>
    </row>
    <row r="175" ht="15">
      <c r="J175" s="32"/>
    </row>
    <row r="176" ht="15">
      <c r="J176" s="32"/>
    </row>
    <row r="177" ht="15">
      <c r="J177" s="32"/>
    </row>
    <row r="178" ht="15">
      <c r="J178" s="32"/>
    </row>
    <row r="179" ht="15">
      <c r="J179" s="32"/>
    </row>
    <row r="180" ht="15">
      <c r="J180" s="32"/>
    </row>
    <row r="181" ht="15">
      <c r="J181" s="32"/>
    </row>
    <row r="182" ht="15">
      <c r="J182" s="32"/>
    </row>
    <row r="183" ht="15">
      <c r="J183" s="32"/>
    </row>
    <row r="184" ht="15">
      <c r="J184" s="32"/>
    </row>
    <row r="185" ht="15">
      <c r="J185" s="32"/>
    </row>
    <row r="186" ht="15">
      <c r="J186" s="32"/>
    </row>
    <row r="187" ht="15">
      <c r="J187" s="32"/>
    </row>
    <row r="188" ht="15">
      <c r="J188" s="32"/>
    </row>
    <row r="189" ht="15">
      <c r="J189" s="32"/>
    </row>
    <row r="190" ht="15">
      <c r="J190" s="32"/>
    </row>
    <row r="191" ht="15">
      <c r="J191" s="32"/>
    </row>
    <row r="192" ht="15">
      <c r="J192" s="32"/>
    </row>
    <row r="193" ht="15">
      <c r="J193" s="32"/>
    </row>
    <row r="194" ht="15">
      <c r="J194" s="32"/>
    </row>
    <row r="195" ht="15">
      <c r="J195" s="32"/>
    </row>
    <row r="196" ht="15">
      <c r="J196" s="32"/>
    </row>
    <row r="197" ht="15">
      <c r="J197" s="32"/>
    </row>
    <row r="198" ht="15">
      <c r="J198" s="32"/>
    </row>
    <row r="199" ht="15">
      <c r="J199" s="32"/>
    </row>
    <row r="200" ht="15">
      <c r="J200" s="32"/>
    </row>
    <row r="201" ht="15">
      <c r="J201" s="32"/>
    </row>
    <row r="202" ht="15">
      <c r="J202" s="32"/>
    </row>
    <row r="203" ht="15">
      <c r="J203" s="32"/>
    </row>
    <row r="204" ht="15">
      <c r="J204" s="32"/>
    </row>
    <row r="205" ht="15">
      <c r="J205" s="32"/>
    </row>
    <row r="206" ht="15">
      <c r="J206" s="32"/>
    </row>
    <row r="207" ht="15">
      <c r="J207" s="32"/>
    </row>
    <row r="208" ht="15">
      <c r="J208" s="32"/>
    </row>
    <row r="209" ht="15">
      <c r="J209" s="32"/>
    </row>
    <row r="210" ht="15">
      <c r="J210" s="32"/>
    </row>
    <row r="211" ht="15">
      <c r="J211" s="32"/>
    </row>
    <row r="212" ht="15">
      <c r="J212" s="32"/>
    </row>
    <row r="213" ht="15">
      <c r="J213" s="32"/>
    </row>
    <row r="214" ht="15">
      <c r="J214" s="32"/>
    </row>
    <row r="215" ht="15">
      <c r="J215" s="32"/>
    </row>
    <row r="216" ht="15">
      <c r="J216" s="32"/>
    </row>
    <row r="217" ht="15">
      <c r="J217" s="32"/>
    </row>
    <row r="218" ht="15">
      <c r="J218" s="32"/>
    </row>
    <row r="219" ht="15">
      <c r="J219" s="32"/>
    </row>
    <row r="220" ht="15">
      <c r="J220" s="32"/>
    </row>
    <row r="221" ht="15">
      <c r="J221" s="32"/>
    </row>
    <row r="222" ht="15">
      <c r="J222" s="32"/>
    </row>
    <row r="223" ht="15">
      <c r="J223" s="32"/>
    </row>
    <row r="224" ht="15">
      <c r="J224" s="32"/>
    </row>
    <row r="225" ht="15">
      <c r="J225" s="32"/>
    </row>
    <row r="226" ht="15">
      <c r="J226" s="32"/>
    </row>
    <row r="227" ht="15">
      <c r="J227" s="32"/>
    </row>
    <row r="228" ht="15">
      <c r="J228" s="32"/>
    </row>
    <row r="229" ht="15">
      <c r="J229" s="32"/>
    </row>
    <row r="230" ht="15">
      <c r="J230" s="32"/>
    </row>
    <row r="231" ht="15">
      <c r="J231" s="32"/>
    </row>
    <row r="232" ht="15">
      <c r="J232" s="32"/>
    </row>
    <row r="233" ht="15">
      <c r="J233" s="32"/>
    </row>
    <row r="234" ht="15">
      <c r="J234" s="32"/>
    </row>
    <row r="235" ht="15">
      <c r="J235" s="32"/>
    </row>
    <row r="236" ht="15">
      <c r="J236" s="32"/>
    </row>
    <row r="237" ht="15">
      <c r="J237" s="32"/>
    </row>
    <row r="238" ht="15">
      <c r="J238" s="32"/>
    </row>
    <row r="239" ht="15">
      <c r="J239" s="32"/>
    </row>
    <row r="240" ht="15">
      <c r="J240" s="32"/>
    </row>
    <row r="241" ht="15">
      <c r="J241" s="32"/>
    </row>
    <row r="242" ht="15">
      <c r="J242" s="32"/>
    </row>
    <row r="243" ht="15">
      <c r="J243" s="32"/>
    </row>
    <row r="244" ht="15">
      <c r="J244" s="32"/>
    </row>
    <row r="245" ht="15">
      <c r="J245" s="32"/>
    </row>
    <row r="246" ht="15">
      <c r="J246" s="32"/>
    </row>
    <row r="247" ht="15">
      <c r="J247" s="32"/>
    </row>
    <row r="248" ht="15">
      <c r="J248" s="32"/>
    </row>
    <row r="249" ht="15">
      <c r="J249" s="32"/>
    </row>
    <row r="250" ht="15">
      <c r="J250" s="32"/>
    </row>
    <row r="251" ht="15">
      <c r="J251" s="32"/>
    </row>
    <row r="252" ht="15">
      <c r="J252" s="32"/>
    </row>
    <row r="253" ht="15">
      <c r="J253" s="32"/>
    </row>
    <row r="254" ht="15">
      <c r="J254" s="32"/>
    </row>
    <row r="255" ht="15">
      <c r="J255" s="32"/>
    </row>
    <row r="256" ht="15">
      <c r="J256" s="32"/>
    </row>
    <row r="257" ht="15">
      <c r="J257" s="32"/>
    </row>
  </sheetData>
  <sheetProtection sheet="1"/>
  <mergeCells count="35">
    <mergeCell ref="I114:J114"/>
    <mergeCell ref="I136:J136"/>
    <mergeCell ref="H5:J5"/>
    <mergeCell ref="H15:J15"/>
    <mergeCell ref="H16:J16"/>
    <mergeCell ref="I23:J23"/>
    <mergeCell ref="H44:J44"/>
    <mergeCell ref="H11:J11"/>
    <mergeCell ref="I18:J18"/>
    <mergeCell ref="C30:J30"/>
    <mergeCell ref="I105:J105"/>
    <mergeCell ref="B34:J36"/>
    <mergeCell ref="I24:J24"/>
    <mergeCell ref="G37:G38"/>
    <mergeCell ref="C37:E37"/>
    <mergeCell ref="C29:J29"/>
    <mergeCell ref="I25:J25"/>
    <mergeCell ref="E26:F26"/>
    <mergeCell ref="I26:J26"/>
    <mergeCell ref="E24:F24"/>
    <mergeCell ref="D25:F25"/>
    <mergeCell ref="D21:F21"/>
    <mergeCell ref="D23:F23"/>
    <mergeCell ref="E22:F22"/>
    <mergeCell ref="I22:J22"/>
    <mergeCell ref="I21:J21"/>
    <mergeCell ref="H14:J14"/>
    <mergeCell ref="D18:F18"/>
    <mergeCell ref="C5:F5"/>
    <mergeCell ref="C12:F12"/>
    <mergeCell ref="E9:G9"/>
    <mergeCell ref="B14:C14"/>
    <mergeCell ref="D14:F14"/>
    <mergeCell ref="C11:F11"/>
    <mergeCell ref="C6:F6"/>
  </mergeCells>
  <dataValidations count="7">
    <dataValidation type="list" showInputMessage="1" showErrorMessage="1" errorTitle="Input Required" error="Please select value from list" sqref="D25:F25">
      <formula1>BP_Reference_Methods</formula1>
    </dataValidation>
    <dataValidation type="list" showInputMessage="1" showErrorMessage="1" errorTitle="Input Required" error="Please select value from list" sqref="D23:F23">
      <formula1>Temperature_Reference_Methods</formula1>
    </dataValidation>
    <dataValidation type="list" showInputMessage="1" showErrorMessage="1" errorTitle="Input Required" error="Please select a value from the list" sqref="D21:F21">
      <formula1>Flow_Reference_Methods</formula1>
    </dataValidation>
    <dataValidation type="list" showInputMessage="1" showErrorMessage="1" errorTitle="Error" error="Value must be selected from List" sqref="I18">
      <formula1>YNO_Values</formula1>
    </dataValidation>
    <dataValidation showInputMessage="1" showErrorMessage="1" errorTitle="Input Required" error="Please select a value from the list" sqref="E24:F24 E22:F22 E26:F26"/>
    <dataValidation type="list" showInputMessage="1" showErrorMessage="1" errorTitle="Entry Required" error="Must Select a Sampler Chanel Configuration" sqref="E9">
      <formula1>SASSChannelConfig</formula1>
    </dataValidation>
    <dataValidation type="list" showInputMessage="1" showErrorMessage="1" errorTitle="Input Required" error="You must select an Audit Type from the list" sqref="C12">
      <formula1>Audit_Types</formula1>
    </dataValidation>
  </dataValidations>
  <printOptions horizontalCentered="1"/>
  <pageMargins left="0.5" right="0.4" top="0.5" bottom="0.5" header="0.25" footer="0"/>
  <pageSetup fitToHeight="3" horizontalDpi="600" verticalDpi="600" orientation="portrait" r:id="rId3"/>
  <headerFooter alignWithMargins="0">
    <oddHeader>&amp;LMetOne SASS - Primary Sampler&amp;C&amp;D&amp;RPage &amp;P of &amp;N</oddHeader>
  </headerFooter>
  <rowBreaks count="3" manualBreakCount="3">
    <brk id="31" max="255" man="1"/>
    <brk id="79" min="1" max="9" man="1"/>
    <brk id="110" min="1" max="9" man="1"/>
  </rowBreaks>
  <legacyDrawing r:id="rId2"/>
</worksheet>
</file>

<file path=xl/worksheets/sheet3.xml><?xml version="1.0" encoding="utf-8"?>
<worksheet xmlns="http://schemas.openxmlformats.org/spreadsheetml/2006/main" xmlns:r="http://schemas.openxmlformats.org/officeDocument/2006/relationships">
  <dimension ref="A1:U257"/>
  <sheetViews>
    <sheetView zoomScaleSheetLayoutView="100" zoomScalePageLayoutView="0" workbookViewId="0" topLeftCell="A1">
      <selection activeCell="H5" sqref="H5:J5"/>
    </sheetView>
  </sheetViews>
  <sheetFormatPr defaultColWidth="11.140625" defaultRowHeight="12.75"/>
  <cols>
    <col min="1" max="1" width="0.9921875" style="252" customWidth="1"/>
    <col min="2" max="2" width="12.7109375" style="141" customWidth="1"/>
    <col min="3" max="3" width="13.140625" style="64" customWidth="1"/>
    <col min="4" max="4" width="10.57421875" style="64" customWidth="1"/>
    <col min="5" max="5" width="9.8515625" style="64" customWidth="1"/>
    <col min="6" max="6" width="13.57421875" style="64" customWidth="1"/>
    <col min="7" max="7" width="13.00390625" style="64" customWidth="1"/>
    <col min="8" max="8" width="8.8515625" style="64" customWidth="1"/>
    <col min="9" max="9" width="9.421875" style="64" customWidth="1"/>
    <col min="10" max="10" width="10.00390625" style="343" customWidth="1"/>
    <col min="11" max="16384" width="11.140625" style="252" customWidth="1"/>
  </cols>
  <sheetData>
    <row r="1" spans="2:10" ht="15">
      <c r="B1" s="15" t="s">
        <v>8</v>
      </c>
      <c r="C1" s="16"/>
      <c r="D1" s="16"/>
      <c r="E1" s="16"/>
      <c r="F1" s="17"/>
      <c r="G1" s="18">
        <f>IF(ISBLANK(Auditor_Affiliation),"",Auditor_Affiliation)</f>
      </c>
      <c r="H1" s="19"/>
      <c r="I1" s="19"/>
      <c r="J1" s="20"/>
    </row>
    <row r="2" spans="2:10" ht="15">
      <c r="B2" s="488" t="s">
        <v>139</v>
      </c>
      <c r="C2" s="22"/>
      <c r="D2" s="22"/>
      <c r="E2" s="22"/>
      <c r="F2" s="23"/>
      <c r="G2" s="24"/>
      <c r="H2" s="25"/>
      <c r="I2" s="25"/>
      <c r="J2" s="26"/>
    </row>
    <row r="3" spans="2:10" ht="15.75" thickBot="1">
      <c r="B3" s="27" t="s">
        <v>84</v>
      </c>
      <c r="C3" s="28"/>
      <c r="D3" s="28"/>
      <c r="E3" s="28"/>
      <c r="F3" s="29"/>
      <c r="G3" s="30"/>
      <c r="H3" s="30"/>
      <c r="I3" s="30"/>
      <c r="J3" s="31"/>
    </row>
    <row r="4" spans="2:10" ht="15.75" thickBot="1">
      <c r="B4" s="254" t="s">
        <v>149</v>
      </c>
      <c r="C4" s="32"/>
      <c r="D4" s="32"/>
      <c r="E4" s="32"/>
      <c r="F4" s="32"/>
      <c r="G4" s="32"/>
      <c r="H4" s="32"/>
      <c r="I4" s="32"/>
      <c r="J4" s="33"/>
    </row>
    <row r="5" spans="2:10" s="256" customFormat="1" ht="13.5" thickBot="1">
      <c r="B5" s="34" t="s">
        <v>14</v>
      </c>
      <c r="C5" s="37">
        <f>IF(SASS!C5="","",Location_Name)</f>
      </c>
      <c r="D5" s="37"/>
      <c r="E5" s="37"/>
      <c r="F5" s="38"/>
      <c r="G5" s="35" t="s">
        <v>15</v>
      </c>
      <c r="H5" s="614"/>
      <c r="I5" s="615"/>
      <c r="J5" s="616"/>
    </row>
    <row r="6" spans="2:10" s="256" customFormat="1" ht="12.75">
      <c r="B6" s="460" t="s">
        <v>16</v>
      </c>
      <c r="C6" s="607">
        <f>IF(AQS_Site_Code="","",AQS_Site_Code)</f>
      </c>
      <c r="D6" s="607"/>
      <c r="E6" s="607"/>
      <c r="F6" s="617"/>
      <c r="G6" s="499" t="str">
        <f>IF(OR(ISBLANK(Location_Name),ISBLANK(AQS_Site_Code),ISBLANK(SA_02_00_POC),ISBLANK(H5)),"Missing Date, Site Name, Site Code, or POC","")</f>
        <v>Missing Date, Site Name, Site Code, or POC</v>
      </c>
      <c r="H6"/>
      <c r="I6"/>
      <c r="J6" s="10"/>
    </row>
    <row r="7" spans="2:10" s="256" customFormat="1" ht="13.5" thickBot="1">
      <c r="B7" s="257" t="s">
        <v>17</v>
      </c>
      <c r="C7" s="80"/>
      <c r="D7" s="41">
        <v>6</v>
      </c>
      <c r="E7" s="344"/>
      <c r="F7" s="345"/>
      <c r="G7" s="45"/>
      <c r="H7" s="45"/>
      <c r="I7" s="45"/>
      <c r="J7" s="229"/>
    </row>
    <row r="8" spans="2:10" ht="15">
      <c r="B8" s="160" t="s">
        <v>140</v>
      </c>
      <c r="C8" s="86"/>
      <c r="D8" s="86"/>
      <c r="E8" s="86"/>
      <c r="F8" s="86"/>
      <c r="G8" s="48"/>
      <c r="H8" s="47"/>
      <c r="I8" s="49"/>
      <c r="J8" s="381"/>
    </row>
    <row r="9" spans="2:10" ht="15">
      <c r="B9" s="261" t="s">
        <v>69</v>
      </c>
      <c r="C9" s="69"/>
      <c r="D9" s="69"/>
      <c r="E9" s="518" t="s">
        <v>117</v>
      </c>
      <c r="F9" s="519"/>
      <c r="G9" s="520"/>
      <c r="H9" s="69"/>
      <c r="I9" s="69"/>
      <c r="J9" s="76"/>
    </row>
    <row r="10" spans="2:10" ht="15">
      <c r="B10" s="180"/>
      <c r="C10" s="63"/>
      <c r="D10" s="63"/>
      <c r="E10" s="63"/>
      <c r="F10" s="63"/>
      <c r="G10" s="69"/>
      <c r="H10" s="63"/>
      <c r="I10" s="63"/>
      <c r="J10" s="72"/>
    </row>
    <row r="11" spans="2:10" s="263" customFormat="1" ht="15">
      <c r="B11" s="36" t="s">
        <v>18</v>
      </c>
      <c r="C11" s="604">
        <f>IF(SASS!C11="","",SASS!C11)</f>
      </c>
      <c r="D11" s="604"/>
      <c r="E11" s="604"/>
      <c r="F11" s="605"/>
      <c r="G11" s="54" t="s">
        <v>19</v>
      </c>
      <c r="H11" s="606">
        <f>IF(SASS!H11="","",SASS!H11)</f>
      </c>
      <c r="I11" s="607"/>
      <c r="J11" s="608"/>
    </row>
    <row r="12" spans="2:10" s="263" customFormat="1" ht="15">
      <c r="B12" s="36" t="s">
        <v>20</v>
      </c>
      <c r="C12" s="618" t="str">
        <f>IF(SASS!C12="","",SASS!C12)</f>
        <v>Flow Verification by Site Operator</v>
      </c>
      <c r="D12" s="618"/>
      <c r="E12" s="618"/>
      <c r="F12" s="619"/>
      <c r="G12" s="500">
        <f>IF(OR(ISBLANK(Audit_Type),Audit_Type="Select From Dropdown List"),"Missing Audit Agency Type!","")</f>
      </c>
      <c r="H12" s="485"/>
      <c r="I12" s="485"/>
      <c r="J12" s="51"/>
    </row>
    <row r="13" spans="2:10" s="263" customFormat="1" ht="15">
      <c r="B13" s="230"/>
      <c r="C13" s="128"/>
      <c r="D13" s="128"/>
      <c r="E13" s="128"/>
      <c r="F13" s="128"/>
      <c r="G13" s="265"/>
      <c r="H13" s="174"/>
      <c r="I13" s="174"/>
      <c r="J13" s="175"/>
    </row>
    <row r="14" spans="2:21" ht="15">
      <c r="B14" s="521"/>
      <c r="C14" s="522"/>
      <c r="D14" s="523"/>
      <c r="E14" s="523"/>
      <c r="F14" s="523"/>
      <c r="G14" s="74" t="s">
        <v>25</v>
      </c>
      <c r="H14" s="601"/>
      <c r="I14" s="602"/>
      <c r="J14" s="603"/>
      <c r="M14" s="266"/>
      <c r="N14" s="266"/>
      <c r="O14" s="266"/>
      <c r="P14" s="266"/>
      <c r="Q14" s="266"/>
      <c r="R14" s="266"/>
      <c r="S14" s="266"/>
      <c r="T14" s="266"/>
      <c r="U14" s="266"/>
    </row>
    <row r="15" spans="2:21" ht="15">
      <c r="B15" s="57"/>
      <c r="C15" s="47"/>
      <c r="D15" s="59"/>
      <c r="E15" s="59"/>
      <c r="F15" s="59"/>
      <c r="G15" s="74" t="s">
        <v>71</v>
      </c>
      <c r="H15" s="584"/>
      <c r="I15" s="507"/>
      <c r="J15" s="508"/>
      <c r="M15" s="266"/>
      <c r="N15" s="266"/>
      <c r="O15" s="266"/>
      <c r="P15" s="266"/>
      <c r="Q15" s="266"/>
      <c r="R15" s="266"/>
      <c r="S15" s="266"/>
      <c r="T15" s="266"/>
      <c r="U15" s="266"/>
    </row>
    <row r="16" spans="2:21" ht="15">
      <c r="B16" s="57"/>
      <c r="C16" s="47"/>
      <c r="D16" s="59"/>
      <c r="E16" s="59"/>
      <c r="F16" s="59"/>
      <c r="G16" s="74" t="s">
        <v>24</v>
      </c>
      <c r="H16" s="584"/>
      <c r="I16" s="507"/>
      <c r="J16" s="508"/>
      <c r="M16" s="266"/>
      <c r="N16" s="266"/>
      <c r="O16" s="266"/>
      <c r="P16" s="266"/>
      <c r="Q16" s="266"/>
      <c r="R16" s="266"/>
      <c r="S16" s="266"/>
      <c r="T16" s="266"/>
      <c r="U16" s="266"/>
    </row>
    <row r="17" spans="2:21" ht="15">
      <c r="B17" s="267"/>
      <c r="C17" s="128"/>
      <c r="D17" s="128"/>
      <c r="E17" s="128"/>
      <c r="F17" s="46"/>
      <c r="G17" s="268"/>
      <c r="H17" s="32"/>
      <c r="I17" s="32"/>
      <c r="J17" s="65"/>
      <c r="K17" s="269"/>
      <c r="M17" s="266"/>
      <c r="N17" s="266"/>
      <c r="O17" s="266"/>
      <c r="P17" s="266"/>
      <c r="Q17" s="266"/>
      <c r="R17" s="266"/>
      <c r="S17" s="266"/>
      <c r="T17" s="266"/>
      <c r="U17" s="266"/>
    </row>
    <row r="18" spans="2:11" ht="15">
      <c r="B18" s="66" t="s">
        <v>26</v>
      </c>
      <c r="C18" s="68"/>
      <c r="D18" s="509"/>
      <c r="E18" s="510"/>
      <c r="F18" s="511"/>
      <c r="G18" s="70"/>
      <c r="H18" s="235"/>
      <c r="I18" s="599"/>
      <c r="J18" s="600"/>
      <c r="K18" s="253"/>
    </row>
    <row r="19" spans="2:10" ht="15.75" thickBot="1">
      <c r="B19" s="360"/>
      <c r="C19" s="78"/>
      <c r="D19" s="80"/>
      <c r="E19" s="80"/>
      <c r="F19" s="80"/>
      <c r="G19" s="358"/>
      <c r="H19" s="45"/>
      <c r="I19" s="45"/>
      <c r="J19" s="81"/>
    </row>
    <row r="20" spans="2:10" ht="15">
      <c r="B20" s="367" t="s">
        <v>143</v>
      </c>
      <c r="C20" s="68"/>
      <c r="D20" s="69"/>
      <c r="E20" s="69"/>
      <c r="F20" s="69"/>
      <c r="G20" s="70"/>
      <c r="H20" s="235"/>
      <c r="I20" s="63"/>
      <c r="J20" s="72"/>
    </row>
    <row r="21" spans="2:10" ht="15">
      <c r="B21" s="368" t="s">
        <v>118</v>
      </c>
      <c r="C21" s="68"/>
      <c r="D21" s="518" t="s">
        <v>117</v>
      </c>
      <c r="E21" s="519"/>
      <c r="F21" s="520"/>
      <c r="G21" s="73"/>
      <c r="H21" s="235" t="s">
        <v>28</v>
      </c>
      <c r="I21" s="582"/>
      <c r="J21" s="583"/>
    </row>
    <row r="22" spans="2:13" ht="12.75">
      <c r="B22" s="373"/>
      <c r="C22" s="275"/>
      <c r="D22" s="374" t="s">
        <v>29</v>
      </c>
      <c r="E22" s="609"/>
      <c r="F22" s="520"/>
      <c r="G22" s="375"/>
      <c r="H22" s="372" t="s">
        <v>30</v>
      </c>
      <c r="I22" s="582"/>
      <c r="J22" s="583"/>
      <c r="K22" s="21"/>
      <c r="L22" s="21"/>
      <c r="M22" s="21"/>
    </row>
    <row r="23" spans="2:11" ht="15">
      <c r="B23" s="368" t="s">
        <v>119</v>
      </c>
      <c r="C23" s="68"/>
      <c r="D23" s="611" t="s">
        <v>117</v>
      </c>
      <c r="E23" s="612"/>
      <c r="F23" s="613"/>
      <c r="G23" s="73"/>
      <c r="H23" s="371" t="s">
        <v>28</v>
      </c>
      <c r="I23" s="597"/>
      <c r="J23" s="598"/>
      <c r="K23" s="270"/>
    </row>
    <row r="24" spans="2:13" ht="12.75">
      <c r="B24" s="373"/>
      <c r="C24" s="275"/>
      <c r="D24" s="376" t="s">
        <v>29</v>
      </c>
      <c r="E24" s="609"/>
      <c r="F24" s="520"/>
      <c r="G24" s="375"/>
      <c r="H24" s="372" t="s">
        <v>30</v>
      </c>
      <c r="I24" s="582"/>
      <c r="J24" s="583"/>
      <c r="K24" s="21"/>
      <c r="L24" s="21"/>
      <c r="M24" s="21"/>
    </row>
    <row r="25" spans="1:10" ht="15">
      <c r="A25" s="377"/>
      <c r="B25" s="368" t="s">
        <v>120</v>
      </c>
      <c r="C25" s="68"/>
      <c r="D25" s="611" t="s">
        <v>117</v>
      </c>
      <c r="E25" s="612"/>
      <c r="F25" s="613"/>
      <c r="G25" s="73"/>
      <c r="H25" s="371" t="s">
        <v>28</v>
      </c>
      <c r="I25" s="589"/>
      <c r="J25" s="590"/>
    </row>
    <row r="26" spans="1:13" ht="13.5" thickBot="1">
      <c r="A26" s="10"/>
      <c r="B26" s="357"/>
      <c r="C26" s="358"/>
      <c r="D26" s="369" t="s">
        <v>29</v>
      </c>
      <c r="E26" s="610"/>
      <c r="F26" s="562"/>
      <c r="G26" s="362"/>
      <c r="H26" s="370" t="s">
        <v>30</v>
      </c>
      <c r="I26" s="582"/>
      <c r="J26" s="583"/>
      <c r="K26" s="21"/>
      <c r="L26" s="21"/>
      <c r="M26" s="21"/>
    </row>
    <row r="27" spans="1:10" ht="15">
      <c r="A27" s="377"/>
      <c r="B27" s="66"/>
      <c r="C27" s="68"/>
      <c r="D27" s="69"/>
      <c r="E27" s="69"/>
      <c r="F27" s="69"/>
      <c r="G27" s="69"/>
      <c r="H27" s="69"/>
      <c r="I27" s="69"/>
      <c r="J27" s="76"/>
    </row>
    <row r="28" spans="1:10" ht="15.75" thickBot="1">
      <c r="A28" s="377"/>
      <c r="B28" s="417"/>
      <c r="C28"/>
      <c r="D28" s="45"/>
      <c r="E28"/>
      <c r="F28"/>
      <c r="G28" s="69"/>
      <c r="H28" s="69"/>
      <c r="I28" s="69"/>
      <c r="J28" s="76"/>
    </row>
    <row r="29" spans="1:10" ht="142.5" customHeight="1" thickBot="1">
      <c r="A29" s="377"/>
      <c r="B29" s="346" t="s">
        <v>31</v>
      </c>
      <c r="C29" s="591"/>
      <c r="D29" s="592"/>
      <c r="E29" s="592"/>
      <c r="F29" s="592"/>
      <c r="G29" s="592"/>
      <c r="H29" s="592"/>
      <c r="I29" s="592"/>
      <c r="J29" s="593"/>
    </row>
    <row r="30" spans="2:10" ht="126.75" customHeight="1" thickBot="1">
      <c r="B30" s="346" t="s">
        <v>32</v>
      </c>
      <c r="C30" s="594"/>
      <c r="D30" s="595"/>
      <c r="E30" s="595"/>
      <c r="F30" s="595"/>
      <c r="G30" s="595"/>
      <c r="H30" s="595"/>
      <c r="I30" s="595"/>
      <c r="J30" s="596"/>
    </row>
    <row r="31" spans="2:10" ht="15">
      <c r="B31" s="272"/>
      <c r="C31" s="85"/>
      <c r="D31" s="86"/>
      <c r="E31" s="86"/>
      <c r="F31" s="69"/>
      <c r="G31" s="69"/>
      <c r="H31" s="69"/>
      <c r="I31" s="69"/>
      <c r="J31" s="69"/>
    </row>
    <row r="32" spans="2:11" ht="15.75" thickBot="1">
      <c r="B32" s="84"/>
      <c r="C32" s="85"/>
      <c r="D32" s="86"/>
      <c r="E32" s="86"/>
      <c r="F32" s="69"/>
      <c r="G32" s="69"/>
      <c r="H32" s="69"/>
      <c r="I32" s="69"/>
      <c r="J32" s="69"/>
      <c r="K32" s="270"/>
    </row>
    <row r="33" spans="2:10" ht="15.75" thickBot="1">
      <c r="B33" s="87" t="str">
        <f>B3</f>
        <v>MetOne SASS - Collocated Sampler</v>
      </c>
      <c r="C33" s="88"/>
      <c r="D33" s="88"/>
      <c r="E33" s="88"/>
      <c r="F33" s="88"/>
      <c r="G33" s="88"/>
      <c r="H33" s="88"/>
      <c r="I33" s="88"/>
      <c r="J33" s="89"/>
    </row>
    <row r="34" spans="2:10" ht="15.75" thickBot="1">
      <c r="B34" s="476" t="s">
        <v>144</v>
      </c>
      <c r="C34" s="88"/>
      <c r="D34" s="88"/>
      <c r="E34" s="88"/>
      <c r="F34" s="88"/>
      <c r="G34" s="88"/>
      <c r="H34" s="88"/>
      <c r="I34" s="88"/>
      <c r="J34" s="89"/>
    </row>
    <row r="35" spans="2:10" ht="15" customHeight="1">
      <c r="B35" s="540" t="s">
        <v>33</v>
      </c>
      <c r="C35" s="541"/>
      <c r="D35" s="541"/>
      <c r="E35" s="541"/>
      <c r="F35" s="541"/>
      <c r="G35" s="541"/>
      <c r="H35" s="541"/>
      <c r="I35" s="541"/>
      <c r="J35" s="542"/>
    </row>
    <row r="36" spans="2:10" ht="15">
      <c r="B36" s="543"/>
      <c r="C36" s="544"/>
      <c r="D36" s="544"/>
      <c r="E36" s="544"/>
      <c r="F36" s="544"/>
      <c r="G36" s="544"/>
      <c r="H36" s="544"/>
      <c r="I36" s="544"/>
      <c r="J36" s="545"/>
    </row>
    <row r="37" spans="2:10" ht="15">
      <c r="B37" s="546"/>
      <c r="C37" s="547"/>
      <c r="D37" s="547"/>
      <c r="E37" s="547"/>
      <c r="F37" s="547"/>
      <c r="G37" s="547"/>
      <c r="H37" s="547"/>
      <c r="I37" s="547"/>
      <c r="J37" s="548"/>
    </row>
    <row r="38" spans="2:11" ht="15" customHeight="1">
      <c r="B38" s="90"/>
      <c r="C38" s="553" t="s">
        <v>34</v>
      </c>
      <c r="D38" s="554"/>
      <c r="E38" s="555"/>
      <c r="F38" s="46"/>
      <c r="G38" s="551" t="s">
        <v>35</v>
      </c>
      <c r="H38" s="46"/>
      <c r="I38" s="273" t="s">
        <v>72</v>
      </c>
      <c r="J38" s="274"/>
      <c r="K38" s="398"/>
    </row>
    <row r="39" spans="2:10" ht="15">
      <c r="B39" s="90"/>
      <c r="C39" s="92" t="s">
        <v>37</v>
      </c>
      <c r="D39" s="402"/>
      <c r="E39" s="403" t="s">
        <v>73</v>
      </c>
      <c r="F39" s="404"/>
      <c r="G39" s="552"/>
      <c r="H39" s="405"/>
      <c r="I39" s="123" t="s">
        <v>39</v>
      </c>
      <c r="J39" s="125" t="s">
        <v>40</v>
      </c>
    </row>
    <row r="40" spans="2:10" ht="15">
      <c r="B40" s="454" t="s">
        <v>150</v>
      </c>
      <c r="C40" s="99"/>
      <c r="D40" s="95"/>
      <c r="E40" s="99"/>
      <c r="F40" s="95"/>
      <c r="G40" s="189">
        <f>IF(C40="","",((E41+SA_02_00_TI_S)-(SA_02_00_D_R+SA_02_00_TI_R))*24*60)</f>
      </c>
      <c r="H40" s="276"/>
      <c r="I40" s="432">
        <f>IF(C40="","",IF(AND(C40&gt;0,ABS($G40)&lt;=5),"X",""))</f>
      </c>
      <c r="J40" s="433">
        <f>IF(C40="","",IF(ABS(G40)&gt;5,"X",""))</f>
      </c>
    </row>
    <row r="41" spans="2:10" ht="15.75" thickBot="1">
      <c r="B41" s="453" t="s">
        <v>15</v>
      </c>
      <c r="C41" s="449">
        <f>H5</f>
        <v>0</v>
      </c>
      <c r="D41" s="450"/>
      <c r="E41" s="105"/>
      <c r="F41" s="501" t="str">
        <f>IF(ISBLANK(SA_02_00_D_S),"Missing Sampler Date!",IF(INT(SA_02_00_D_R)&lt;&gt;INT(SA_02_00_D_S),"Sampler and Audit Clock Dates Don't Match!",""))</f>
        <v>Missing Sampler Date!</v>
      </c>
      <c r="G41" s="467"/>
      <c r="H41" s="45"/>
      <c r="I41" s="451"/>
      <c r="J41" s="452"/>
    </row>
    <row r="42" spans="2:10" ht="15">
      <c r="B42" s="104" t="s">
        <v>124</v>
      </c>
      <c r="C42" s="445"/>
      <c r="D42" s="95"/>
      <c r="E42" s="446"/>
      <c r="F42" s="95"/>
      <c r="G42" s="447">
        <f>IF(C42="","",((SA_02_00_D_R+SA_02_00_TI_R_R)-(SA_02_00_D_S_R+SA_02_00_TI_S_R))*24*60)</f>
      </c>
      <c r="H42" s="276"/>
      <c r="I42" s="465">
        <f>IF(C42="","",IF(AND(C42&gt;0,ABS($G42)&lt;=5),"X",""))</f>
      </c>
      <c r="J42" s="466">
        <f>IF(C42="","",IF(ABS(G42)&gt;5,"X",""))</f>
      </c>
    </row>
    <row r="43" spans="2:10" ht="15.75" thickBot="1">
      <c r="B43" s="464" t="s">
        <v>15</v>
      </c>
      <c r="C43" s="449">
        <f>H5</f>
        <v>0</v>
      </c>
      <c r="D43" s="401"/>
      <c r="E43" s="105"/>
      <c r="F43" s="95"/>
      <c r="G43" s="277"/>
      <c r="H43"/>
      <c r="I43" s="278"/>
      <c r="J43" s="279"/>
    </row>
    <row r="44" spans="2:10" ht="15.75" thickBot="1">
      <c r="B44" s="132" t="s">
        <v>41</v>
      </c>
      <c r="C44" s="280"/>
      <c r="D44" s="112"/>
      <c r="E44" s="280"/>
      <c r="F44" s="112"/>
      <c r="G44" s="281"/>
      <c r="H44" s="282"/>
      <c r="I44" s="283"/>
      <c r="J44" s="284"/>
    </row>
    <row r="45" spans="2:10" ht="15">
      <c r="B45" s="118"/>
      <c r="C45" s="497" t="s">
        <v>151</v>
      </c>
      <c r="D45" s="128"/>
      <c r="E45" s="128"/>
      <c r="F45" s="119" t="s">
        <v>42</v>
      </c>
      <c r="G45" s="46"/>
      <c r="H45" s="585" t="s">
        <v>122</v>
      </c>
      <c r="I45" s="572"/>
      <c r="J45" s="573"/>
    </row>
    <row r="46" spans="2:11" ht="15">
      <c r="B46" s="121"/>
      <c r="C46" s="122" t="s">
        <v>74</v>
      </c>
      <c r="D46" s="406"/>
      <c r="E46" s="407"/>
      <c r="F46" s="122" t="s">
        <v>75</v>
      </c>
      <c r="G46" s="408"/>
      <c r="H46" s="392" t="s">
        <v>39</v>
      </c>
      <c r="I46" s="392" t="s">
        <v>46</v>
      </c>
      <c r="J46" s="391" t="s">
        <v>47</v>
      </c>
      <c r="K46" s="285"/>
    </row>
    <row r="47" spans="2:10" ht="15">
      <c r="B47" s="126" t="s">
        <v>48</v>
      </c>
      <c r="C47" s="286"/>
      <c r="D47" s="95"/>
      <c r="E47" s="46" t="s">
        <v>48</v>
      </c>
      <c r="F47" s="286"/>
      <c r="G47" s="46"/>
      <c r="H47" s="396" t="str">
        <f>IF(AND(F47&lt;&gt;"",F47&lt;=0.1),"X",IF(F47&gt;0.1,"",IF(AND(C47&lt;&gt;"",C47&lt;=0.1),"X"," ")))</f>
        <v> </v>
      </c>
      <c r="I47" s="393">
        <f>IF((C47&gt;0.1),"X","")</f>
      </c>
      <c r="J47" s="190">
        <f>IF((F47&gt;0.1),"X","")</f>
      </c>
    </row>
    <row r="48" spans="2:10" ht="15">
      <c r="B48" s="126" t="s">
        <v>76</v>
      </c>
      <c r="C48" s="286"/>
      <c r="D48" s="95"/>
      <c r="E48" s="46" t="s">
        <v>76</v>
      </c>
      <c r="F48" s="286"/>
      <c r="G48" s="46"/>
      <c r="H48" s="396" t="str">
        <f aca="true" t="shared" si="0" ref="H48:H54">IF(AND(F48&lt;&gt;"",F48&lt;=0.1),"X",IF(F48&gt;0.1,"",IF(AND(C48&lt;&gt;"",C48&lt;=0.1),"X"," ")))</f>
        <v> </v>
      </c>
      <c r="I48" s="393">
        <f aca="true" t="shared" si="1" ref="I48:I54">IF((C48&gt;0.1),"X","")</f>
      </c>
      <c r="J48" s="190">
        <f aca="true" t="shared" si="2" ref="J48:J54">IF((F48&gt;0.1),"X","")</f>
      </c>
    </row>
    <row r="49" spans="2:10" ht="15">
      <c r="B49" s="126" t="s">
        <v>77</v>
      </c>
      <c r="C49" s="286"/>
      <c r="D49" s="95"/>
      <c r="E49" s="46" t="s">
        <v>77</v>
      </c>
      <c r="F49" s="286"/>
      <c r="G49" s="46"/>
      <c r="H49" s="396" t="str">
        <f t="shared" si="0"/>
        <v> </v>
      </c>
      <c r="I49" s="393">
        <f t="shared" si="1"/>
      </c>
      <c r="J49" s="190">
        <f t="shared" si="2"/>
      </c>
    </row>
    <row r="50" spans="2:10" ht="15">
      <c r="B50" s="126" t="s">
        <v>78</v>
      </c>
      <c r="C50" s="286"/>
      <c r="D50" s="95"/>
      <c r="E50" s="46" t="s">
        <v>78</v>
      </c>
      <c r="F50" s="286"/>
      <c r="G50" s="46"/>
      <c r="H50" s="396" t="str">
        <f t="shared" si="0"/>
        <v> </v>
      </c>
      <c r="I50" s="393">
        <f t="shared" si="1"/>
      </c>
      <c r="J50" s="190">
        <f t="shared" si="2"/>
      </c>
    </row>
    <row r="51" spans="2:10" ht="15">
      <c r="B51" s="126" t="s">
        <v>79</v>
      </c>
      <c r="C51" s="286"/>
      <c r="D51" s="95"/>
      <c r="E51" s="46" t="s">
        <v>79</v>
      </c>
      <c r="F51" s="286"/>
      <c r="G51" s="46"/>
      <c r="H51" s="396" t="str">
        <f t="shared" si="0"/>
        <v> </v>
      </c>
      <c r="I51" s="393">
        <f t="shared" si="1"/>
      </c>
      <c r="J51" s="190">
        <f t="shared" si="2"/>
      </c>
    </row>
    <row r="52" spans="2:10" ht="15">
      <c r="B52" s="126" t="s">
        <v>80</v>
      </c>
      <c r="C52" s="286"/>
      <c r="D52" s="95"/>
      <c r="E52" s="46" t="s">
        <v>80</v>
      </c>
      <c r="F52" s="286"/>
      <c r="G52" s="46"/>
      <c r="H52" s="396" t="str">
        <f t="shared" si="0"/>
        <v> </v>
      </c>
      <c r="I52" s="393">
        <f t="shared" si="1"/>
      </c>
      <c r="J52" s="190">
        <f t="shared" si="2"/>
      </c>
    </row>
    <row r="53" spans="2:10" ht="15">
      <c r="B53" s="126" t="s">
        <v>81</v>
      </c>
      <c r="C53" s="286"/>
      <c r="D53" s="95"/>
      <c r="E53" s="46" t="s">
        <v>81</v>
      </c>
      <c r="F53" s="286"/>
      <c r="G53" s="46"/>
      <c r="H53" s="396" t="str">
        <f t="shared" si="0"/>
        <v> </v>
      </c>
      <c r="I53" s="393">
        <f t="shared" si="1"/>
      </c>
      <c r="J53" s="190">
        <f t="shared" si="2"/>
      </c>
    </row>
    <row r="54" spans="2:10" ht="15.75" thickBot="1">
      <c r="B54" s="287" t="s">
        <v>82</v>
      </c>
      <c r="C54" s="288"/>
      <c r="D54" s="289"/>
      <c r="E54" s="40" t="s">
        <v>82</v>
      </c>
      <c r="F54" s="288"/>
      <c r="G54" s="289"/>
      <c r="H54" s="397" t="str">
        <f t="shared" si="0"/>
        <v> </v>
      </c>
      <c r="I54" s="394">
        <f t="shared" si="1"/>
      </c>
      <c r="J54" s="291">
        <f t="shared" si="2"/>
      </c>
    </row>
    <row r="55" spans="2:11" ht="12" customHeight="1" thickBot="1">
      <c r="B55" s="462"/>
      <c r="C55" s="80"/>
      <c r="D55" s="40"/>
      <c r="E55" s="40"/>
      <c r="F55" s="80"/>
      <c r="G55" s="40"/>
      <c r="H55" s="80"/>
      <c r="I55" s="80"/>
      <c r="J55" s="80"/>
      <c r="K55" s="270"/>
    </row>
    <row r="56" spans="2:10" ht="15.75" thickBot="1">
      <c r="B56" s="304" t="s">
        <v>145</v>
      </c>
      <c r="C56" s="133"/>
      <c r="D56" s="133"/>
      <c r="E56" s="133"/>
      <c r="F56" s="134"/>
      <c r="G56" s="133"/>
      <c r="H56" s="133"/>
      <c r="I56" s="133"/>
      <c r="J56" s="135"/>
    </row>
    <row r="57" spans="2:10" ht="15">
      <c r="B57" s="136" t="s">
        <v>49</v>
      </c>
      <c r="C57" s="139"/>
      <c r="D57" s="139"/>
      <c r="E57" s="139"/>
      <c r="F57" s="347"/>
      <c r="G57" s="139"/>
      <c r="H57" s="139"/>
      <c r="I57" s="139"/>
      <c r="J57" s="140"/>
    </row>
    <row r="58" spans="2:10" ht="15">
      <c r="B58" s="118"/>
      <c r="C58" s="586" t="s">
        <v>50</v>
      </c>
      <c r="D58" s="587"/>
      <c r="E58" s="587"/>
      <c r="F58" s="588"/>
      <c r="G58" s="146"/>
      <c r="H58" s="69"/>
      <c r="I58" s="147" t="s">
        <v>51</v>
      </c>
      <c r="J58" s="76"/>
    </row>
    <row r="59" spans="2:10" ht="15">
      <c r="B59" s="126"/>
      <c r="C59" s="91" t="s">
        <v>52</v>
      </c>
      <c r="D59" s="122" t="s">
        <v>37</v>
      </c>
      <c r="E59" s="148" t="s">
        <v>53</v>
      </c>
      <c r="F59" s="122" t="s">
        <v>73</v>
      </c>
      <c r="G59" s="122" t="s">
        <v>54</v>
      </c>
      <c r="H59" s="69"/>
      <c r="I59" s="122" t="s">
        <v>39</v>
      </c>
      <c r="J59" s="149" t="s">
        <v>40</v>
      </c>
    </row>
    <row r="60" spans="2:10" ht="15">
      <c r="B60" s="126" t="s">
        <v>48</v>
      </c>
      <c r="C60" s="150" t="str">
        <f aca="true" t="shared" si="3" ref="C60:C67">IF(ISBLANK(D60),"NA",D60*0.9)</f>
        <v>NA</v>
      </c>
      <c r="D60" s="293"/>
      <c r="E60" s="150" t="str">
        <f aca="true" t="shared" si="4" ref="E60:E67">IF(ISBLANK(D60),"NA",D60*1.1)</f>
        <v>NA</v>
      </c>
      <c r="F60" s="151"/>
      <c r="G60" s="221" t="str">
        <f>IF((D60&gt;0),(F60-D60)/D60*100," ")</f>
        <v> </v>
      </c>
      <c r="H60" s="409"/>
      <c r="I60" s="170">
        <f aca="true" t="shared" si="5" ref="I60:I67">IF(OR(D60="UR",D60="OR"),"",IF(G60&lt;=10,"X",""))</f>
      </c>
      <c r="J60" s="171" t="str">
        <f aca="true" t="shared" si="6" ref="J60:J67">IF(OR(D60="UR",D60="OR"),"X",IF(AND(G60&gt;10,G60&lt;&gt;" "),"X"," "))</f>
        <v> </v>
      </c>
    </row>
    <row r="61" spans="2:10" ht="15">
      <c r="B61" s="126" t="s">
        <v>76</v>
      </c>
      <c r="C61" s="150" t="str">
        <f t="shared" si="3"/>
        <v>NA</v>
      </c>
      <c r="D61" s="293"/>
      <c r="E61" s="150" t="str">
        <f t="shared" si="4"/>
        <v>NA</v>
      </c>
      <c r="F61" s="151"/>
      <c r="G61" s="221" t="str">
        <f aca="true" t="shared" si="7" ref="G61:G67">IF((D61&gt;0),(F61-D61)/D61*100," ")</f>
        <v> </v>
      </c>
      <c r="H61" s="294"/>
      <c r="I61" s="170">
        <f t="shared" si="5"/>
      </c>
      <c r="J61" s="171" t="str">
        <f t="shared" si="6"/>
        <v> </v>
      </c>
    </row>
    <row r="62" spans="2:10" ht="15">
      <c r="B62" s="126" t="s">
        <v>77</v>
      </c>
      <c r="C62" s="150" t="str">
        <f t="shared" si="3"/>
        <v>NA</v>
      </c>
      <c r="D62" s="293"/>
      <c r="E62" s="150" t="str">
        <f t="shared" si="4"/>
        <v>NA</v>
      </c>
      <c r="F62" s="151"/>
      <c r="G62" s="221" t="str">
        <f t="shared" si="7"/>
        <v> </v>
      </c>
      <c r="H62" s="294"/>
      <c r="I62" s="170">
        <f t="shared" si="5"/>
      </c>
      <c r="J62" s="171" t="str">
        <f t="shared" si="6"/>
        <v> </v>
      </c>
    </row>
    <row r="63" spans="2:10" ht="15">
      <c r="B63" s="126" t="s">
        <v>78</v>
      </c>
      <c r="C63" s="150" t="str">
        <f t="shared" si="3"/>
        <v>NA</v>
      </c>
      <c r="D63" s="293"/>
      <c r="E63" s="150" t="str">
        <f t="shared" si="4"/>
        <v>NA</v>
      </c>
      <c r="F63" s="151"/>
      <c r="G63" s="221" t="str">
        <f t="shared" si="7"/>
        <v> </v>
      </c>
      <c r="H63" s="294"/>
      <c r="I63" s="170">
        <f t="shared" si="5"/>
      </c>
      <c r="J63" s="171" t="str">
        <f t="shared" si="6"/>
        <v> </v>
      </c>
    </row>
    <row r="64" spans="2:10" ht="15">
      <c r="B64" s="126" t="s">
        <v>79</v>
      </c>
      <c r="C64" s="150" t="str">
        <f t="shared" si="3"/>
        <v>NA</v>
      </c>
      <c r="D64" s="293"/>
      <c r="E64" s="150" t="str">
        <f t="shared" si="4"/>
        <v>NA</v>
      </c>
      <c r="F64" s="151"/>
      <c r="G64" s="221" t="str">
        <f t="shared" si="7"/>
        <v> </v>
      </c>
      <c r="H64" s="294"/>
      <c r="I64" s="170">
        <f t="shared" si="5"/>
      </c>
      <c r="J64" s="171" t="str">
        <f t="shared" si="6"/>
        <v> </v>
      </c>
    </row>
    <row r="65" spans="2:10" ht="15">
      <c r="B65" s="126" t="s">
        <v>80</v>
      </c>
      <c r="C65" s="150" t="str">
        <f t="shared" si="3"/>
        <v>NA</v>
      </c>
      <c r="D65" s="293"/>
      <c r="E65" s="150" t="str">
        <f t="shared" si="4"/>
        <v>NA</v>
      </c>
      <c r="F65" s="151"/>
      <c r="G65" s="221" t="str">
        <f t="shared" si="7"/>
        <v> </v>
      </c>
      <c r="H65" s="294"/>
      <c r="I65" s="170">
        <f t="shared" si="5"/>
      </c>
      <c r="J65" s="171" t="str">
        <f t="shared" si="6"/>
        <v> </v>
      </c>
    </row>
    <row r="66" spans="2:10" ht="15">
      <c r="B66" s="126" t="s">
        <v>81</v>
      </c>
      <c r="C66" s="150" t="str">
        <f t="shared" si="3"/>
        <v>NA</v>
      </c>
      <c r="D66" s="293"/>
      <c r="E66" s="150" t="str">
        <f t="shared" si="4"/>
        <v>NA</v>
      </c>
      <c r="F66" s="151"/>
      <c r="G66" s="221" t="str">
        <f t="shared" si="7"/>
        <v> </v>
      </c>
      <c r="H66" s="294"/>
      <c r="I66" s="170">
        <f t="shared" si="5"/>
      </c>
      <c r="J66" s="171" t="str">
        <f t="shared" si="6"/>
        <v> </v>
      </c>
    </row>
    <row r="67" spans="2:10" ht="15">
      <c r="B67" s="126" t="s">
        <v>82</v>
      </c>
      <c r="C67" s="150" t="str">
        <f t="shared" si="3"/>
        <v>NA</v>
      </c>
      <c r="D67" s="293"/>
      <c r="E67" s="150" t="str">
        <f t="shared" si="4"/>
        <v>NA</v>
      </c>
      <c r="F67" s="151"/>
      <c r="G67" s="221" t="str">
        <f t="shared" si="7"/>
        <v> </v>
      </c>
      <c r="H67" s="410"/>
      <c r="I67" s="170">
        <f t="shared" si="5"/>
      </c>
      <c r="J67" s="171" t="str">
        <f t="shared" si="6"/>
        <v> </v>
      </c>
    </row>
    <row r="68" spans="2:10" ht="15">
      <c r="B68" s="160" t="s">
        <v>55</v>
      </c>
      <c r="C68" s="69"/>
      <c r="D68" s="46"/>
      <c r="E68" s="161"/>
      <c r="F68" s="264"/>
      <c r="G68" s="143"/>
      <c r="H68" s="69"/>
      <c r="I68" s="295"/>
      <c r="J68" s="296"/>
    </row>
    <row r="69" spans="2:10" ht="15.75">
      <c r="B69" s="118"/>
      <c r="C69" s="297"/>
      <c r="D69" s="298" t="s">
        <v>50</v>
      </c>
      <c r="E69" s="144"/>
      <c r="F69" s="292"/>
      <c r="G69" s="197"/>
      <c r="H69" s="146"/>
      <c r="I69" s="147" t="s">
        <v>56</v>
      </c>
      <c r="J69" s="76"/>
    </row>
    <row r="70" spans="2:10" ht="15">
      <c r="B70" s="167"/>
      <c r="C70" s="91" t="s">
        <v>52</v>
      </c>
      <c r="D70" s="91" t="s">
        <v>37</v>
      </c>
      <c r="E70" s="122" t="s">
        <v>53</v>
      </c>
      <c r="F70" s="246" t="s">
        <v>73</v>
      </c>
      <c r="G70" s="122" t="s">
        <v>54</v>
      </c>
      <c r="H70" s="69"/>
      <c r="I70" s="122" t="s">
        <v>39</v>
      </c>
      <c r="J70" s="168" t="s">
        <v>40</v>
      </c>
    </row>
    <row r="71" spans="2:14" ht="15">
      <c r="B71" s="126" t="s">
        <v>48</v>
      </c>
      <c r="C71" s="150" t="str">
        <f aca="true" t="shared" si="8" ref="C71:C78">IF(ISBLANK(D71),"NA",D71*0.9)</f>
        <v>NA</v>
      </c>
      <c r="D71" s="299"/>
      <c r="E71" s="150" t="str">
        <f aca="true" t="shared" si="9" ref="E71:E78">IF(ISBLANK(D71),"NA",D71*1.1)</f>
        <v>NA</v>
      </c>
      <c r="F71" s="299"/>
      <c r="G71" s="221" t="str">
        <f aca="true" t="shared" si="10" ref="G71:G78">IF((D71&gt;0),(F71-D71)/D71*100," ")</f>
        <v> </v>
      </c>
      <c r="H71" s="411"/>
      <c r="I71" s="153">
        <f aca="true" t="shared" si="11" ref="I71:I78">IF(OR(D71="UR",D71="OR"),"",IF(G71&lt;=10,"X",""))</f>
      </c>
      <c r="J71" s="154" t="str">
        <f aca="true" t="shared" si="12" ref="J71:J78">IF(OR(D71="UR",D71="OR"),"X",IF(AND(G71&gt;10,G71&lt;&gt;" "),"X"," "))</f>
        <v> </v>
      </c>
      <c r="K71" s="285"/>
      <c r="N71" s="270"/>
    </row>
    <row r="72" spans="2:11" ht="15">
      <c r="B72" s="126" t="s">
        <v>76</v>
      </c>
      <c r="C72" s="150" t="str">
        <f t="shared" si="8"/>
        <v>NA</v>
      </c>
      <c r="D72" s="293"/>
      <c r="E72" s="150" t="str">
        <f t="shared" si="9"/>
        <v>NA</v>
      </c>
      <c r="F72" s="151"/>
      <c r="G72" s="221" t="str">
        <f t="shared" si="10"/>
        <v> </v>
      </c>
      <c r="H72" s="69"/>
      <c r="I72" s="153">
        <f t="shared" si="11"/>
      </c>
      <c r="J72" s="154" t="str">
        <f t="shared" si="12"/>
        <v> </v>
      </c>
      <c r="K72" s="285"/>
    </row>
    <row r="73" spans="2:10" ht="15">
      <c r="B73" s="126" t="s">
        <v>77</v>
      </c>
      <c r="C73" s="150" t="str">
        <f t="shared" si="8"/>
        <v>NA</v>
      </c>
      <c r="D73" s="293"/>
      <c r="E73" s="150" t="str">
        <f t="shared" si="9"/>
        <v>NA</v>
      </c>
      <c r="F73" s="151"/>
      <c r="G73" s="221" t="str">
        <f t="shared" si="10"/>
        <v> </v>
      </c>
      <c r="H73" s="69"/>
      <c r="I73" s="153">
        <f t="shared" si="11"/>
      </c>
      <c r="J73" s="154" t="str">
        <f t="shared" si="12"/>
        <v> </v>
      </c>
    </row>
    <row r="74" spans="2:10" ht="15">
      <c r="B74" s="126" t="s">
        <v>78</v>
      </c>
      <c r="C74" s="150" t="str">
        <f t="shared" si="8"/>
        <v>NA</v>
      </c>
      <c r="D74" s="293"/>
      <c r="E74" s="150" t="str">
        <f t="shared" si="9"/>
        <v>NA</v>
      </c>
      <c r="F74" s="151"/>
      <c r="G74" s="221" t="str">
        <f t="shared" si="10"/>
        <v> </v>
      </c>
      <c r="H74" s="69"/>
      <c r="I74" s="153">
        <f t="shared" si="11"/>
      </c>
      <c r="J74" s="154" t="str">
        <f t="shared" si="12"/>
        <v> </v>
      </c>
    </row>
    <row r="75" spans="2:10" ht="15">
      <c r="B75" s="126" t="s">
        <v>79</v>
      </c>
      <c r="C75" s="150" t="str">
        <f t="shared" si="8"/>
        <v>NA</v>
      </c>
      <c r="D75" s="293"/>
      <c r="E75" s="150" t="str">
        <f t="shared" si="9"/>
        <v>NA</v>
      </c>
      <c r="F75" s="151"/>
      <c r="G75" s="221" t="str">
        <f t="shared" si="10"/>
        <v> </v>
      </c>
      <c r="H75" s="69"/>
      <c r="I75" s="153">
        <f t="shared" si="11"/>
      </c>
      <c r="J75" s="154" t="str">
        <f t="shared" si="12"/>
        <v> </v>
      </c>
    </row>
    <row r="76" spans="2:10" ht="15">
      <c r="B76" s="126" t="s">
        <v>80</v>
      </c>
      <c r="C76" s="150" t="str">
        <f t="shared" si="8"/>
        <v>NA</v>
      </c>
      <c r="D76" s="293"/>
      <c r="E76" s="150" t="str">
        <f t="shared" si="9"/>
        <v>NA</v>
      </c>
      <c r="F76" s="151"/>
      <c r="G76" s="221" t="str">
        <f t="shared" si="10"/>
        <v> </v>
      </c>
      <c r="H76" s="69"/>
      <c r="I76" s="153">
        <f t="shared" si="11"/>
      </c>
      <c r="J76" s="154" t="str">
        <f t="shared" si="12"/>
        <v> </v>
      </c>
    </row>
    <row r="77" spans="2:10" ht="15">
      <c r="B77" s="126" t="s">
        <v>81</v>
      </c>
      <c r="C77" s="150" t="str">
        <f t="shared" si="8"/>
        <v>NA</v>
      </c>
      <c r="D77" s="293"/>
      <c r="E77" s="150" t="str">
        <f t="shared" si="9"/>
        <v>NA</v>
      </c>
      <c r="F77" s="151"/>
      <c r="G77" s="221" t="str">
        <f t="shared" si="10"/>
        <v> </v>
      </c>
      <c r="H77" s="69"/>
      <c r="I77" s="153">
        <f t="shared" si="11"/>
      </c>
      <c r="J77" s="154" t="str">
        <f t="shared" si="12"/>
        <v> </v>
      </c>
    </row>
    <row r="78" spans="2:10" ht="15.75" thickBot="1">
      <c r="B78" s="287" t="s">
        <v>82</v>
      </c>
      <c r="C78" s="300" t="str">
        <f t="shared" si="8"/>
        <v>NA</v>
      </c>
      <c r="D78" s="301"/>
      <c r="E78" s="300" t="str">
        <f t="shared" si="9"/>
        <v>NA</v>
      </c>
      <c r="F78" s="302"/>
      <c r="G78" s="221" t="str">
        <f t="shared" si="10"/>
        <v> </v>
      </c>
      <c r="H78" s="80"/>
      <c r="I78" s="290">
        <f t="shared" si="11"/>
      </c>
      <c r="J78" s="291" t="str">
        <f t="shared" si="12"/>
        <v> </v>
      </c>
    </row>
    <row r="79" spans="2:10" s="303" customFormat="1" ht="15">
      <c r="B79" s="348"/>
      <c r="C79" s="95"/>
      <c r="D79" s="128"/>
      <c r="E79" s="95"/>
      <c r="F79" s="128"/>
      <c r="G79" s="128"/>
      <c r="H79" s="128"/>
      <c r="I79" s="128"/>
      <c r="J79" s="349"/>
    </row>
    <row r="80" spans="2:10" s="303" customFormat="1" ht="15.75" thickBot="1">
      <c r="B80" s="348"/>
      <c r="C80" s="95"/>
      <c r="D80" s="128"/>
      <c r="E80" s="95"/>
      <c r="F80" s="128"/>
      <c r="G80" s="128"/>
      <c r="H80" s="128"/>
      <c r="I80" s="128"/>
      <c r="J80" s="349"/>
    </row>
    <row r="81" spans="1:10" s="303" customFormat="1" ht="15" customHeight="1" thickBot="1">
      <c r="A81" s="504"/>
      <c r="B81" s="134" t="str">
        <f>B3</f>
        <v>MetOne SASS - Collocated Sampler</v>
      </c>
      <c r="C81" s="134"/>
      <c r="D81" s="134"/>
      <c r="E81" s="177"/>
      <c r="F81" s="133"/>
      <c r="G81" s="133"/>
      <c r="H81" s="133"/>
      <c r="I81" s="133"/>
      <c r="J81" s="135"/>
    </row>
    <row r="82" spans="2:10" ht="15.75" thickBot="1">
      <c r="B82" s="176"/>
      <c r="C82" s="134"/>
      <c r="D82" s="134"/>
      <c r="E82" s="134" t="s">
        <v>57</v>
      </c>
      <c r="F82" s="133"/>
      <c r="G82" s="133"/>
      <c r="H82" s="133"/>
      <c r="I82" s="133"/>
      <c r="J82" s="135"/>
    </row>
    <row r="83" spans="2:10" ht="14.25" customHeight="1">
      <c r="B83" s="50"/>
      <c r="C83" s="305"/>
      <c r="D83" s="250" t="s">
        <v>50</v>
      </c>
      <c r="E83" s="306"/>
      <c r="F83" s="216"/>
      <c r="G83" s="307"/>
      <c r="H83" s="46"/>
      <c r="I83" s="308" t="s">
        <v>58</v>
      </c>
      <c r="J83" s="51"/>
    </row>
    <row r="84" spans="2:11" ht="15">
      <c r="B84" s="309"/>
      <c r="C84" s="91" t="s">
        <v>52</v>
      </c>
      <c r="D84" s="328" t="s">
        <v>86</v>
      </c>
      <c r="E84" s="148" t="s">
        <v>53</v>
      </c>
      <c r="F84" s="311" t="s">
        <v>37</v>
      </c>
      <c r="G84" s="218" t="s">
        <v>54</v>
      </c>
      <c r="H84" s="408"/>
      <c r="I84" s="124" t="s">
        <v>39</v>
      </c>
      <c r="J84" s="312" t="s">
        <v>40</v>
      </c>
      <c r="K84" s="285"/>
    </row>
    <row r="85" spans="2:12" ht="15">
      <c r="B85" s="309" t="s">
        <v>48</v>
      </c>
      <c r="C85" s="150">
        <f aca="true" t="shared" si="13" ref="C85:C92">IF(ISBLANK(D85),"NA",D85*0.9)</f>
        <v>6.03</v>
      </c>
      <c r="D85" s="188">
        <v>6.7</v>
      </c>
      <c r="E85" s="150">
        <f aca="true" t="shared" si="14" ref="E85:E92">IF(ISBLANK(D85),"NA",D85*1.1)</f>
        <v>7.370000000000001</v>
      </c>
      <c r="F85" s="221">
        <f aca="true" t="shared" si="15" ref="F85:F92">IF(D60&lt;&gt;"",D60,"")</f>
      </c>
      <c r="G85" s="221" t="str">
        <f>IF((F85&lt;&gt;""),(F85-D85)/D85*100," ")</f>
        <v> </v>
      </c>
      <c r="H85" s="46"/>
      <c r="I85" s="400">
        <f>IF(F85="","",IF(OR(F85="UR",F85="OR"),"",IF(ABS(G85)&lt;=10,"X","")))</f>
      </c>
      <c r="J85" s="130">
        <f>IF(F85="","",IF(OR(F85="UR",F85="OR"),"X",IF(AND(ABS(G85)&gt;10,G85&lt;&gt;" "),"X"," ")))</f>
      </c>
      <c r="L85" s="270"/>
    </row>
    <row r="86" spans="2:10" ht="15">
      <c r="B86" s="309" t="s">
        <v>76</v>
      </c>
      <c r="C86" s="150">
        <f t="shared" si="13"/>
        <v>6.03</v>
      </c>
      <c r="D86" s="188">
        <v>6.7</v>
      </c>
      <c r="E86" s="150">
        <f t="shared" si="14"/>
        <v>7.370000000000001</v>
      </c>
      <c r="F86" s="221">
        <f t="shared" si="15"/>
      </c>
      <c r="G86" s="221" t="str">
        <f aca="true" t="shared" si="16" ref="G86:G92">IF((F86&lt;&gt;""),(F86-D86)/D86*100," ")</f>
        <v> </v>
      </c>
      <c r="H86" s="46"/>
      <c r="I86" s="400">
        <f aca="true" t="shared" si="17" ref="I86:I92">IF(F86="","",IF(OR(F86="UR",F86="OR"),"",IF(ABS(G86)&lt;=10,"X","")))</f>
      </c>
      <c r="J86" s="130">
        <f aca="true" t="shared" si="18" ref="J86:J92">IF(F86="","",IF(OR(F86="UR",F86="OR"),"X",IF(AND(ABS(G86)&gt;10,G86&lt;&gt;" "),"X"," ")))</f>
      </c>
    </row>
    <row r="87" spans="2:10" ht="15">
      <c r="B87" s="309" t="s">
        <v>77</v>
      </c>
      <c r="C87" s="150">
        <f t="shared" si="13"/>
        <v>6.03</v>
      </c>
      <c r="D87" s="188">
        <v>6.7</v>
      </c>
      <c r="E87" s="150">
        <f t="shared" si="14"/>
        <v>7.370000000000001</v>
      </c>
      <c r="F87" s="221">
        <f t="shared" si="15"/>
      </c>
      <c r="G87" s="221" t="str">
        <f t="shared" si="16"/>
        <v> </v>
      </c>
      <c r="H87" s="46"/>
      <c r="I87" s="400">
        <f t="shared" si="17"/>
      </c>
      <c r="J87" s="130">
        <f t="shared" si="18"/>
      </c>
    </row>
    <row r="88" spans="2:10" ht="15">
      <c r="B88" s="309" t="s">
        <v>78</v>
      </c>
      <c r="C88" s="150">
        <f t="shared" si="13"/>
        <v>6.03</v>
      </c>
      <c r="D88" s="188">
        <v>6.7</v>
      </c>
      <c r="E88" s="150">
        <f t="shared" si="14"/>
        <v>7.370000000000001</v>
      </c>
      <c r="F88" s="221">
        <f t="shared" si="15"/>
      </c>
      <c r="G88" s="221" t="str">
        <f t="shared" si="16"/>
        <v> </v>
      </c>
      <c r="H88" s="46"/>
      <c r="I88" s="400">
        <f t="shared" si="17"/>
      </c>
      <c r="J88" s="130">
        <f t="shared" si="18"/>
      </c>
    </row>
    <row r="89" spans="2:10" ht="15">
      <c r="B89" s="309" t="s">
        <v>79</v>
      </c>
      <c r="C89" s="150">
        <f t="shared" si="13"/>
        <v>6.03</v>
      </c>
      <c r="D89" s="188">
        <v>6.7</v>
      </c>
      <c r="E89" s="150">
        <f t="shared" si="14"/>
        <v>7.370000000000001</v>
      </c>
      <c r="F89" s="221">
        <f t="shared" si="15"/>
      </c>
      <c r="G89" s="221" t="str">
        <f t="shared" si="16"/>
        <v> </v>
      </c>
      <c r="H89" s="46"/>
      <c r="I89" s="400">
        <f t="shared" si="17"/>
      </c>
      <c r="J89" s="130">
        <f t="shared" si="18"/>
      </c>
    </row>
    <row r="90" spans="2:10" ht="15">
      <c r="B90" s="309" t="s">
        <v>80</v>
      </c>
      <c r="C90" s="150">
        <f t="shared" si="13"/>
        <v>6.03</v>
      </c>
      <c r="D90" s="188">
        <v>6.7</v>
      </c>
      <c r="E90" s="150">
        <f t="shared" si="14"/>
        <v>7.370000000000001</v>
      </c>
      <c r="F90" s="221">
        <f t="shared" si="15"/>
      </c>
      <c r="G90" s="221" t="str">
        <f t="shared" si="16"/>
        <v> </v>
      </c>
      <c r="H90" s="46"/>
      <c r="I90" s="400">
        <f t="shared" si="17"/>
      </c>
      <c r="J90" s="130">
        <f t="shared" si="18"/>
      </c>
    </row>
    <row r="91" spans="2:11" ht="15">
      <c r="B91" s="309" t="s">
        <v>81</v>
      </c>
      <c r="C91" s="150">
        <f t="shared" si="13"/>
        <v>6.03</v>
      </c>
      <c r="D91" s="188">
        <v>6.7</v>
      </c>
      <c r="E91" s="150">
        <f t="shared" si="14"/>
        <v>7.370000000000001</v>
      </c>
      <c r="F91" s="221">
        <f t="shared" si="15"/>
      </c>
      <c r="G91" s="221" t="str">
        <f t="shared" si="16"/>
        <v> </v>
      </c>
      <c r="H91" s="46"/>
      <c r="I91" s="400">
        <f t="shared" si="17"/>
      </c>
      <c r="J91" s="130">
        <f t="shared" si="18"/>
      </c>
      <c r="K91" s="285"/>
    </row>
    <row r="92" spans="2:10" ht="15">
      <c r="B92" s="309" t="s">
        <v>82</v>
      </c>
      <c r="C92" s="150">
        <f t="shared" si="13"/>
        <v>6.03</v>
      </c>
      <c r="D92" s="188">
        <v>6.7</v>
      </c>
      <c r="E92" s="150">
        <f t="shared" si="14"/>
        <v>7.370000000000001</v>
      </c>
      <c r="F92" s="221">
        <f t="shared" si="15"/>
      </c>
      <c r="G92" s="221" t="str">
        <f t="shared" si="16"/>
        <v> </v>
      </c>
      <c r="H92" s="46"/>
      <c r="I92" s="400">
        <f t="shared" si="17"/>
      </c>
      <c r="J92" s="130">
        <f t="shared" si="18"/>
      </c>
    </row>
    <row r="93" spans="2:10" ht="15">
      <c r="B93" s="313" t="s">
        <v>55</v>
      </c>
      <c r="C93" s="46"/>
      <c r="D93" s="46"/>
      <c r="E93" s="314"/>
      <c r="F93" s="264"/>
      <c r="G93" s="298"/>
      <c r="H93" s="52"/>
      <c r="I93" s="315"/>
      <c r="J93" s="316"/>
    </row>
    <row r="94" spans="2:10" ht="15.75">
      <c r="B94" s="317"/>
      <c r="C94" s="318"/>
      <c r="D94" s="298" t="s">
        <v>50</v>
      </c>
      <c r="E94" s="319"/>
      <c r="F94" s="350"/>
      <c r="G94" s="320"/>
      <c r="H94" s="46"/>
      <c r="I94" s="321" t="s">
        <v>58</v>
      </c>
      <c r="J94" s="58"/>
    </row>
    <row r="95" spans="2:10" ht="15">
      <c r="B95" s="267"/>
      <c r="C95" s="91" t="s">
        <v>52</v>
      </c>
      <c r="D95" s="328" t="s">
        <v>73</v>
      </c>
      <c r="E95" s="148" t="s">
        <v>53</v>
      </c>
      <c r="F95" s="311" t="s">
        <v>37</v>
      </c>
      <c r="G95" s="218" t="s">
        <v>54</v>
      </c>
      <c r="H95" s="408"/>
      <c r="I95" s="124" t="s">
        <v>39</v>
      </c>
      <c r="J95" s="322" t="s">
        <v>40</v>
      </c>
    </row>
    <row r="96" spans="2:10" ht="15">
      <c r="B96" s="309" t="s">
        <v>48</v>
      </c>
      <c r="C96" s="150">
        <f aca="true" t="shared" si="19" ref="C96:C103">IF(ISBLANK(D96),"NA",D96*0.9)</f>
        <v>6.03</v>
      </c>
      <c r="D96" s="188">
        <v>6.7</v>
      </c>
      <c r="E96" s="150">
        <f aca="true" t="shared" si="20" ref="E96:E103">IF(ISBLANK(D96),"NA",D96*1.1)</f>
        <v>7.370000000000001</v>
      </c>
      <c r="F96" s="221">
        <f aca="true" t="shared" si="21" ref="F96:F103">IF(D71&lt;&gt;"",D71,"")</f>
      </c>
      <c r="G96" s="221" t="str">
        <f aca="true" t="shared" si="22" ref="G96:G103">IF((F96&lt;&gt;""),(F96-D96)/D96*100," ")</f>
        <v> </v>
      </c>
      <c r="H96" s="46"/>
      <c r="I96" s="400">
        <f aca="true" t="shared" si="23" ref="I96:I103">IF(F96="","",IF(OR(F96="UR",F96="OR"),"",IF(ABS(G96)&lt;=10,"X","")))</f>
      </c>
      <c r="J96" s="130">
        <f aca="true" t="shared" si="24" ref="J96:J103">IF(F96="","",IF(OR(F96="UR",F96="OR"),"X",IF(AND(ABS(G96)&gt;10,G96&lt;&gt;" "),"X"," ")))</f>
      </c>
    </row>
    <row r="97" spans="2:10" ht="15">
      <c r="B97" s="309" t="s">
        <v>76</v>
      </c>
      <c r="C97" s="150">
        <f t="shared" si="19"/>
        <v>6.03</v>
      </c>
      <c r="D97" s="188">
        <v>6.7</v>
      </c>
      <c r="E97" s="150">
        <f t="shared" si="20"/>
        <v>7.370000000000001</v>
      </c>
      <c r="F97" s="221">
        <f t="shared" si="21"/>
      </c>
      <c r="G97" s="221" t="str">
        <f t="shared" si="22"/>
        <v> </v>
      </c>
      <c r="H97" s="46"/>
      <c r="I97" s="400">
        <f t="shared" si="23"/>
      </c>
      <c r="J97" s="130">
        <f t="shared" si="24"/>
      </c>
    </row>
    <row r="98" spans="2:10" ht="15">
      <c r="B98" s="309" t="s">
        <v>77</v>
      </c>
      <c r="C98" s="150">
        <f t="shared" si="19"/>
        <v>6.03</v>
      </c>
      <c r="D98" s="188">
        <v>6.7</v>
      </c>
      <c r="E98" s="150">
        <f t="shared" si="20"/>
        <v>7.370000000000001</v>
      </c>
      <c r="F98" s="221">
        <f t="shared" si="21"/>
      </c>
      <c r="G98" s="221" t="str">
        <f t="shared" si="22"/>
        <v> </v>
      </c>
      <c r="H98" s="46"/>
      <c r="I98" s="400">
        <f t="shared" si="23"/>
      </c>
      <c r="J98" s="130">
        <f t="shared" si="24"/>
      </c>
    </row>
    <row r="99" spans="2:10" ht="15">
      <c r="B99" s="309" t="s">
        <v>78</v>
      </c>
      <c r="C99" s="150">
        <f t="shared" si="19"/>
        <v>6.03</v>
      </c>
      <c r="D99" s="188">
        <v>6.7</v>
      </c>
      <c r="E99" s="150">
        <f t="shared" si="20"/>
        <v>7.370000000000001</v>
      </c>
      <c r="F99" s="221">
        <f t="shared" si="21"/>
      </c>
      <c r="G99" s="221" t="str">
        <f t="shared" si="22"/>
        <v> </v>
      </c>
      <c r="H99" s="46"/>
      <c r="I99" s="400">
        <f t="shared" si="23"/>
      </c>
      <c r="J99" s="130">
        <f t="shared" si="24"/>
      </c>
    </row>
    <row r="100" spans="2:10" ht="15">
      <c r="B100" s="309" t="s">
        <v>79</v>
      </c>
      <c r="C100" s="150">
        <f t="shared" si="19"/>
        <v>6.03</v>
      </c>
      <c r="D100" s="188">
        <v>6.7</v>
      </c>
      <c r="E100" s="150">
        <f t="shared" si="20"/>
        <v>7.370000000000001</v>
      </c>
      <c r="F100" s="221">
        <f t="shared" si="21"/>
      </c>
      <c r="G100" s="221" t="str">
        <f t="shared" si="22"/>
        <v> </v>
      </c>
      <c r="H100" s="46"/>
      <c r="I100" s="400">
        <f t="shared" si="23"/>
      </c>
      <c r="J100" s="130">
        <f t="shared" si="24"/>
      </c>
    </row>
    <row r="101" spans="2:10" ht="15">
      <c r="B101" s="309" t="s">
        <v>80</v>
      </c>
      <c r="C101" s="150">
        <f t="shared" si="19"/>
        <v>6.03</v>
      </c>
      <c r="D101" s="188">
        <v>6.7</v>
      </c>
      <c r="E101" s="150">
        <f t="shared" si="20"/>
        <v>7.370000000000001</v>
      </c>
      <c r="F101" s="221">
        <f t="shared" si="21"/>
      </c>
      <c r="G101" s="221" t="str">
        <f t="shared" si="22"/>
        <v> </v>
      </c>
      <c r="H101" s="46"/>
      <c r="I101" s="400">
        <f t="shared" si="23"/>
      </c>
      <c r="J101" s="130">
        <f t="shared" si="24"/>
      </c>
    </row>
    <row r="102" spans="2:10" ht="15">
      <c r="B102" s="309" t="s">
        <v>81</v>
      </c>
      <c r="C102" s="150">
        <f t="shared" si="19"/>
        <v>6.03</v>
      </c>
      <c r="D102" s="188">
        <v>6.7</v>
      </c>
      <c r="E102" s="150">
        <f t="shared" si="20"/>
        <v>7.370000000000001</v>
      </c>
      <c r="F102" s="221">
        <f t="shared" si="21"/>
      </c>
      <c r="G102" s="221" t="str">
        <f t="shared" si="22"/>
        <v> </v>
      </c>
      <c r="H102" s="46"/>
      <c r="I102" s="400">
        <f t="shared" si="23"/>
      </c>
      <c r="J102" s="130">
        <f t="shared" si="24"/>
      </c>
    </row>
    <row r="103" spans="2:10" ht="15">
      <c r="B103" s="309" t="s">
        <v>82</v>
      </c>
      <c r="C103" s="150">
        <f t="shared" si="19"/>
        <v>6.03</v>
      </c>
      <c r="D103" s="188">
        <v>6.7</v>
      </c>
      <c r="E103" s="150">
        <f t="shared" si="20"/>
        <v>7.370000000000001</v>
      </c>
      <c r="F103" s="221">
        <f t="shared" si="21"/>
      </c>
      <c r="G103" s="221" t="str">
        <f t="shared" si="22"/>
        <v> </v>
      </c>
      <c r="H103" s="46"/>
      <c r="I103" s="400">
        <f t="shared" si="23"/>
      </c>
      <c r="J103" s="130">
        <f t="shared" si="24"/>
      </c>
    </row>
    <row r="104" spans="2:10" ht="12" customHeight="1" thickBot="1">
      <c r="B104" s="323"/>
      <c r="C104" s="95"/>
      <c r="D104" s="128"/>
      <c r="E104" s="95"/>
      <c r="F104" s="128"/>
      <c r="G104" s="128"/>
      <c r="H104" s="128"/>
      <c r="I104" s="128"/>
      <c r="J104" s="233"/>
    </row>
    <row r="105" spans="2:10" ht="15.75" thickBot="1">
      <c r="B105" s="489" t="s">
        <v>146</v>
      </c>
      <c r="C105" s="324"/>
      <c r="D105" s="325"/>
      <c r="E105" s="326"/>
      <c r="F105" s="326"/>
      <c r="G105" s="326"/>
      <c r="H105" s="326"/>
      <c r="I105" s="326"/>
      <c r="J105" s="327"/>
    </row>
    <row r="106" spans="2:10" ht="15">
      <c r="B106" s="309"/>
      <c r="C106" s="305"/>
      <c r="D106" s="250" t="s">
        <v>59</v>
      </c>
      <c r="E106" s="251"/>
      <c r="F106" s="251"/>
      <c r="G106" s="351"/>
      <c r="H106" s="46"/>
      <c r="I106" s="217" t="s">
        <v>60</v>
      </c>
      <c r="J106" s="58"/>
    </row>
    <row r="107" spans="2:10" ht="15">
      <c r="B107" s="267"/>
      <c r="C107" s="91" t="s">
        <v>52</v>
      </c>
      <c r="D107" s="311" t="s">
        <v>37</v>
      </c>
      <c r="E107" s="148" t="s">
        <v>53</v>
      </c>
      <c r="F107" s="328" t="s">
        <v>73</v>
      </c>
      <c r="G107" s="218" t="s">
        <v>61</v>
      </c>
      <c r="H107" s="46"/>
      <c r="I107" s="123" t="s">
        <v>39</v>
      </c>
      <c r="J107" s="125" t="s">
        <v>40</v>
      </c>
    </row>
    <row r="108" spans="2:10" ht="15">
      <c r="B108" s="126"/>
      <c r="C108" s="150" t="str">
        <f>IF(ISBLANK(D108),"NA",D108-2)</f>
        <v>NA</v>
      </c>
      <c r="D108" s="169"/>
      <c r="E108" s="150" t="str">
        <f>IF(ISBLANK(D108),"NA",D108+2)</f>
        <v>NA</v>
      </c>
      <c r="F108" s="169"/>
      <c r="G108" s="505" t="str">
        <f>IF(NOT(ISBLANK((D108))),(F108-D108)," ")</f>
        <v> </v>
      </c>
      <c r="H108" s="427"/>
      <c r="I108" s="400">
        <f>IF(F108="","",IF(OR(F108="UR",F108="OR"),"",IF(ABS(G108)&lt;2,"X","")))</f>
      </c>
      <c r="J108" s="130">
        <f>IF(F108="","",IF(OR(F108="UR",F108="OR"),"X",IF(AND(ABS(G108)&gt;=2,G108&lt;&gt;" "),"X"," ")))</f>
      </c>
    </row>
    <row r="109" spans="2:11" ht="15">
      <c r="B109" s="160" t="s">
        <v>62</v>
      </c>
      <c r="D109" s="208"/>
      <c r="F109" s="152"/>
      <c r="G109" s="152"/>
      <c r="H109" s="182"/>
      <c r="I109"/>
      <c r="J109"/>
      <c r="K109" s="431"/>
    </row>
    <row r="110" spans="2:10" ht="15.75" thickBot="1">
      <c r="B110" s="287"/>
      <c r="C110" s="300" t="str">
        <f>IF(ISBLANK(D110),"NA",D110-2)</f>
        <v>NA</v>
      </c>
      <c r="D110" s="302"/>
      <c r="E110" s="300" t="str">
        <f>IF(ISBLANK(D110),"NA",D110+2)</f>
        <v>NA</v>
      </c>
      <c r="F110" s="302"/>
      <c r="G110" s="505" t="str">
        <f>IF(NOT(ISBLANK((D110))),(F110-D110)," ")</f>
        <v> </v>
      </c>
      <c r="H110" s="427"/>
      <c r="I110" s="400">
        <f>IF(F110="","",IF(OR(F110="UR",F110="OR"),"",IF(ABS(G110)&lt;2,"X","")))</f>
      </c>
      <c r="J110" s="130">
        <f>IF(F110="","",IF(OR(F110="UR",F110="OR"),"X",IF(AND(ABS(G110)&gt;=2,G110&lt;&gt;" "),"X"," ")))</f>
      </c>
    </row>
    <row r="111" spans="1:11" ht="12" customHeight="1">
      <c r="A111" s="270"/>
      <c r="B111" s="32"/>
      <c r="C111" s="69"/>
      <c r="D111" s="46"/>
      <c r="E111" s="69"/>
      <c r="F111" s="46"/>
      <c r="G111" s="69"/>
      <c r="H111" s="69"/>
      <c r="I111" s="69"/>
      <c r="J111" s="69"/>
      <c r="K111" s="270"/>
    </row>
    <row r="112" spans="1:10" ht="12" customHeight="1">
      <c r="A112" s="270"/>
      <c r="B112" s="32"/>
      <c r="C112" s="69"/>
      <c r="D112" s="46"/>
      <c r="E112" s="69"/>
      <c r="F112" s="46"/>
      <c r="G112" s="69"/>
      <c r="H112" s="69"/>
      <c r="I112" s="69"/>
      <c r="J112" s="69"/>
    </row>
    <row r="113" spans="1:10" ht="12" customHeight="1" thickBot="1">
      <c r="A113" s="270"/>
      <c r="B113" s="503"/>
      <c r="C113" s="69"/>
      <c r="D113" s="46"/>
      <c r="E113" s="69"/>
      <c r="F113" s="46"/>
      <c r="G113" s="69"/>
      <c r="H113" s="69"/>
      <c r="I113" s="69"/>
      <c r="J113" s="80"/>
    </row>
    <row r="114" spans="2:10" ht="15.75" thickBot="1">
      <c r="B114" s="490" t="s">
        <v>147</v>
      </c>
      <c r="C114" s="88"/>
      <c r="D114" s="325"/>
      <c r="E114" s="112"/>
      <c r="F114" s="112"/>
      <c r="G114" s="112"/>
      <c r="H114" s="112"/>
      <c r="I114" s="112"/>
      <c r="J114" s="200"/>
    </row>
    <row r="115" spans="2:10" ht="15">
      <c r="B115" s="126"/>
      <c r="C115" s="201"/>
      <c r="D115" s="250" t="s">
        <v>59</v>
      </c>
      <c r="E115" s="203"/>
      <c r="F115" s="251"/>
      <c r="G115" s="204"/>
      <c r="H115" s="69"/>
      <c r="I115" s="205" t="s">
        <v>60</v>
      </c>
      <c r="J115" s="76"/>
    </row>
    <row r="116" spans="2:10" ht="15">
      <c r="B116" s="167"/>
      <c r="C116" s="91" t="s">
        <v>52</v>
      </c>
      <c r="D116" s="91" t="s">
        <v>37</v>
      </c>
      <c r="E116" s="148" t="s">
        <v>53</v>
      </c>
      <c r="F116" s="148" t="s">
        <v>73</v>
      </c>
      <c r="G116" s="122" t="s">
        <v>61</v>
      </c>
      <c r="H116" s="414"/>
      <c r="I116" s="96" t="s">
        <v>39</v>
      </c>
      <c r="J116" s="97" t="s">
        <v>40</v>
      </c>
    </row>
    <row r="117" spans="2:10" ht="15">
      <c r="B117" s="126" t="s">
        <v>48</v>
      </c>
      <c r="C117" s="150" t="str">
        <f aca="true" t="shared" si="25" ref="C117:C124">IF(ISBLANK(D117),"NA",D117-2)</f>
        <v>NA</v>
      </c>
      <c r="D117" s="169"/>
      <c r="E117" s="150" t="str">
        <f aca="true" t="shared" si="26" ref="E117:E124">IF(ISBLANK(D117),"NA",D117+2)</f>
        <v>NA</v>
      </c>
      <c r="F117" s="169"/>
      <c r="G117" s="505" t="str">
        <f aca="true" t="shared" si="27" ref="G117:G124">IF(NOT(ISBLANK((D117))),(F117-D117)," ")</f>
        <v> </v>
      </c>
      <c r="H117" s="413"/>
      <c r="I117" s="400">
        <f aca="true" t="shared" si="28" ref="I117:I124">IF(F117="","",IF(OR(F117="UR",F117="OR"),"",IF(ABS(G117)&lt;2,"X","")))</f>
      </c>
      <c r="J117" s="130">
        <f aca="true" t="shared" si="29" ref="J117:J124">IF(F117="","",IF(OR(F117="UR",F117="OR"),"X",IF(AND(ABS(G117)&gt;=2,G117&lt;&gt;" "),"X"," ")))</f>
      </c>
    </row>
    <row r="118" spans="2:10" ht="15">
      <c r="B118" s="126" t="s">
        <v>76</v>
      </c>
      <c r="C118" s="150" t="str">
        <f t="shared" si="25"/>
        <v>NA</v>
      </c>
      <c r="D118" s="169"/>
      <c r="E118" s="150" t="str">
        <f t="shared" si="26"/>
        <v>NA</v>
      </c>
      <c r="F118" s="169"/>
      <c r="G118" s="505" t="str">
        <f t="shared" si="27"/>
        <v> </v>
      </c>
      <c r="H118" s="480"/>
      <c r="I118" s="400">
        <f t="shared" si="28"/>
      </c>
      <c r="J118" s="130">
        <f t="shared" si="29"/>
      </c>
    </row>
    <row r="119" spans="2:10" ht="15">
      <c r="B119" s="126" t="s">
        <v>77</v>
      </c>
      <c r="C119" s="150" t="str">
        <f t="shared" si="25"/>
        <v>NA</v>
      </c>
      <c r="D119" s="169"/>
      <c r="E119" s="150" t="str">
        <f t="shared" si="26"/>
        <v>NA</v>
      </c>
      <c r="F119" s="169"/>
      <c r="G119" s="505" t="str">
        <f t="shared" si="27"/>
        <v> </v>
      </c>
      <c r="H119" s="480"/>
      <c r="I119" s="400">
        <f t="shared" si="28"/>
      </c>
      <c r="J119" s="130">
        <f t="shared" si="29"/>
      </c>
    </row>
    <row r="120" spans="2:10" ht="15">
      <c r="B120" s="126" t="s">
        <v>78</v>
      </c>
      <c r="C120" s="150" t="str">
        <f t="shared" si="25"/>
        <v>NA</v>
      </c>
      <c r="D120" s="169"/>
      <c r="E120" s="150" t="str">
        <f t="shared" si="26"/>
        <v>NA</v>
      </c>
      <c r="F120" s="169"/>
      <c r="G120" s="505" t="str">
        <f t="shared" si="27"/>
        <v> </v>
      </c>
      <c r="H120" s="480"/>
      <c r="I120" s="400">
        <f t="shared" si="28"/>
      </c>
      <c r="J120" s="130">
        <f t="shared" si="29"/>
      </c>
    </row>
    <row r="121" spans="2:10" ht="15">
      <c r="B121" s="126" t="s">
        <v>79</v>
      </c>
      <c r="C121" s="150" t="str">
        <f t="shared" si="25"/>
        <v>NA</v>
      </c>
      <c r="D121" s="169"/>
      <c r="E121" s="150" t="str">
        <f t="shared" si="26"/>
        <v>NA</v>
      </c>
      <c r="F121" s="169"/>
      <c r="G121" s="505" t="str">
        <f t="shared" si="27"/>
        <v> </v>
      </c>
      <c r="H121" s="480"/>
      <c r="I121" s="400">
        <f t="shared" si="28"/>
      </c>
      <c r="J121" s="130">
        <f t="shared" si="29"/>
      </c>
    </row>
    <row r="122" spans="2:10" ht="15">
      <c r="B122" s="126" t="s">
        <v>80</v>
      </c>
      <c r="C122" s="150" t="str">
        <f t="shared" si="25"/>
        <v>NA</v>
      </c>
      <c r="D122" s="169"/>
      <c r="E122" s="150" t="str">
        <f t="shared" si="26"/>
        <v>NA</v>
      </c>
      <c r="F122" s="169"/>
      <c r="G122" s="505" t="str">
        <f t="shared" si="27"/>
        <v> </v>
      </c>
      <c r="H122" s="480"/>
      <c r="I122" s="400">
        <f t="shared" si="28"/>
      </c>
      <c r="J122" s="130">
        <f t="shared" si="29"/>
      </c>
    </row>
    <row r="123" spans="2:10" ht="15">
      <c r="B123" s="126" t="s">
        <v>81</v>
      </c>
      <c r="C123" s="150" t="str">
        <f t="shared" si="25"/>
        <v>NA</v>
      </c>
      <c r="D123" s="169"/>
      <c r="E123" s="150" t="str">
        <f t="shared" si="26"/>
        <v>NA</v>
      </c>
      <c r="F123" s="169"/>
      <c r="G123" s="505" t="str">
        <f t="shared" si="27"/>
        <v> </v>
      </c>
      <c r="H123" s="480"/>
      <c r="I123" s="400">
        <f t="shared" si="28"/>
      </c>
      <c r="J123" s="130">
        <f t="shared" si="29"/>
      </c>
    </row>
    <row r="124" spans="2:10" ht="15">
      <c r="B124" s="126" t="s">
        <v>82</v>
      </c>
      <c r="C124" s="150" t="str">
        <f t="shared" si="25"/>
        <v>NA</v>
      </c>
      <c r="D124" s="151"/>
      <c r="E124" s="150" t="str">
        <f t="shared" si="26"/>
        <v>NA</v>
      </c>
      <c r="F124" s="151"/>
      <c r="G124" s="505" t="str">
        <f t="shared" si="27"/>
        <v> </v>
      </c>
      <c r="H124" s="416"/>
      <c r="I124" s="400">
        <f t="shared" si="28"/>
      </c>
      <c r="J124" s="130">
        <f t="shared" si="29"/>
      </c>
    </row>
    <row r="125" spans="2:10" s="336" customFormat="1" ht="12.75" customHeight="1">
      <c r="B125" s="331"/>
      <c r="C125" s="332"/>
      <c r="D125" s="333"/>
      <c r="E125" s="332"/>
      <c r="F125" s="333"/>
      <c r="G125" s="333"/>
      <c r="H125" s="415"/>
      <c r="I125" s="334"/>
      <c r="J125" s="335"/>
    </row>
    <row r="126" spans="2:10" s="263" customFormat="1" ht="15">
      <c r="B126" s="313" t="s">
        <v>62</v>
      </c>
      <c r="C126" s="91"/>
      <c r="D126" s="294"/>
      <c r="E126" s="277"/>
      <c r="F126" s="294"/>
      <c r="G126" s="294"/>
      <c r="H126" s="298"/>
      <c r="I126" s="338"/>
      <c r="J126" s="339"/>
    </row>
    <row r="127" spans="2:10" ht="15">
      <c r="B127" s="126" t="s">
        <v>48</v>
      </c>
      <c r="C127" s="150" t="str">
        <f aca="true" t="shared" si="30" ref="C127:C134">IF(ISBLANK(D127),"NA",D127-2)</f>
        <v>NA</v>
      </c>
      <c r="D127" s="151"/>
      <c r="E127" s="150" t="str">
        <f aca="true" t="shared" si="31" ref="E127:E134">IF(ISBLANK(D127),"NA",D127+2)</f>
        <v>NA</v>
      </c>
      <c r="F127" s="151"/>
      <c r="G127" s="505" t="str">
        <f aca="true" t="shared" si="32" ref="G127:G134">IF(NOT(ISBLANK((D127))),(F127-D127)," ")</f>
        <v> </v>
      </c>
      <c r="H127" s="413"/>
      <c r="I127" s="400">
        <f aca="true" t="shared" si="33" ref="I127:I134">IF(F127="","",IF(OR(F127="UR",F127="OR"),"",IF(ABS(G127)&lt;2,"X","")))</f>
      </c>
      <c r="J127" s="130">
        <f aca="true" t="shared" si="34" ref="J127:J134">IF(F127="","",IF(OR(F127="UR",F127="OR"),"X",IF(AND(ABS(G127)&gt;=2,G127&lt;&gt;" "),"X"," ")))</f>
      </c>
    </row>
    <row r="128" spans="2:10" ht="15">
      <c r="B128" s="126" t="s">
        <v>76</v>
      </c>
      <c r="C128" s="150" t="str">
        <f t="shared" si="30"/>
        <v>NA</v>
      </c>
      <c r="D128" s="151"/>
      <c r="E128" s="150" t="str">
        <f t="shared" si="31"/>
        <v>NA</v>
      </c>
      <c r="F128" s="151"/>
      <c r="G128" s="505" t="str">
        <f t="shared" si="32"/>
        <v> </v>
      </c>
      <c r="H128" s="480"/>
      <c r="I128" s="400">
        <f t="shared" si="33"/>
      </c>
      <c r="J128" s="130">
        <f t="shared" si="34"/>
      </c>
    </row>
    <row r="129" spans="2:10" ht="15">
      <c r="B129" s="126" t="s">
        <v>77</v>
      </c>
      <c r="C129" s="150" t="str">
        <f t="shared" si="30"/>
        <v>NA</v>
      </c>
      <c r="D129" s="151"/>
      <c r="E129" s="150" t="str">
        <f t="shared" si="31"/>
        <v>NA</v>
      </c>
      <c r="F129" s="151"/>
      <c r="G129" s="505" t="str">
        <f t="shared" si="32"/>
        <v> </v>
      </c>
      <c r="H129" s="480"/>
      <c r="I129" s="400">
        <f t="shared" si="33"/>
      </c>
      <c r="J129" s="130">
        <f t="shared" si="34"/>
      </c>
    </row>
    <row r="130" spans="2:10" ht="15">
      <c r="B130" s="126" t="s">
        <v>78</v>
      </c>
      <c r="C130" s="150" t="str">
        <f t="shared" si="30"/>
        <v>NA</v>
      </c>
      <c r="D130" s="151"/>
      <c r="E130" s="150" t="str">
        <f t="shared" si="31"/>
        <v>NA</v>
      </c>
      <c r="F130" s="151"/>
      <c r="G130" s="505" t="str">
        <f t="shared" si="32"/>
        <v> </v>
      </c>
      <c r="H130" s="480"/>
      <c r="I130" s="400">
        <f t="shared" si="33"/>
      </c>
      <c r="J130" s="130">
        <f t="shared" si="34"/>
      </c>
    </row>
    <row r="131" spans="2:10" ht="15">
      <c r="B131" s="126" t="s">
        <v>79</v>
      </c>
      <c r="C131" s="150" t="str">
        <f t="shared" si="30"/>
        <v>NA</v>
      </c>
      <c r="D131" s="151"/>
      <c r="E131" s="150" t="str">
        <f t="shared" si="31"/>
        <v>NA</v>
      </c>
      <c r="F131" s="151"/>
      <c r="G131" s="505" t="str">
        <f t="shared" si="32"/>
        <v> </v>
      </c>
      <c r="H131" s="480"/>
      <c r="I131" s="400">
        <f t="shared" si="33"/>
      </c>
      <c r="J131" s="130">
        <f t="shared" si="34"/>
      </c>
    </row>
    <row r="132" spans="2:10" ht="15">
      <c r="B132" s="126" t="s">
        <v>80</v>
      </c>
      <c r="C132" s="150" t="str">
        <f t="shared" si="30"/>
        <v>NA</v>
      </c>
      <c r="D132" s="151"/>
      <c r="E132" s="150" t="str">
        <f t="shared" si="31"/>
        <v>NA</v>
      </c>
      <c r="F132" s="151"/>
      <c r="G132" s="505" t="str">
        <f t="shared" si="32"/>
        <v> </v>
      </c>
      <c r="H132" s="480"/>
      <c r="I132" s="400">
        <f t="shared" si="33"/>
      </c>
      <c r="J132" s="130">
        <f t="shared" si="34"/>
      </c>
    </row>
    <row r="133" spans="2:10" ht="15">
      <c r="B133" s="126" t="s">
        <v>81</v>
      </c>
      <c r="C133" s="150" t="str">
        <f t="shared" si="30"/>
        <v>NA</v>
      </c>
      <c r="D133" s="151"/>
      <c r="E133" s="150" t="str">
        <f t="shared" si="31"/>
        <v>NA</v>
      </c>
      <c r="F133" s="151"/>
      <c r="G133" s="505" t="str">
        <f t="shared" si="32"/>
        <v> </v>
      </c>
      <c r="H133" s="480"/>
      <c r="I133" s="400">
        <f t="shared" si="33"/>
      </c>
      <c r="J133" s="130">
        <f t="shared" si="34"/>
      </c>
    </row>
    <row r="134" spans="2:10" ht="16.5" customHeight="1">
      <c r="B134" s="126" t="s">
        <v>82</v>
      </c>
      <c r="C134" s="150" t="str">
        <f t="shared" si="30"/>
        <v>NA</v>
      </c>
      <c r="D134" s="151"/>
      <c r="E134" s="150" t="str">
        <f t="shared" si="31"/>
        <v>NA</v>
      </c>
      <c r="F134" s="151"/>
      <c r="G134" s="505" t="str">
        <f t="shared" si="32"/>
        <v> </v>
      </c>
      <c r="H134" s="416"/>
      <c r="I134" s="400">
        <f t="shared" si="33"/>
      </c>
      <c r="J134" s="130">
        <f t="shared" si="34"/>
      </c>
    </row>
    <row r="135" spans="2:10" ht="12" customHeight="1" thickBot="1">
      <c r="B135" s="167"/>
      <c r="C135" s="69"/>
      <c r="D135" s="46"/>
      <c r="E135" s="69"/>
      <c r="F135" s="46"/>
      <c r="G135" s="69"/>
      <c r="H135" s="69"/>
      <c r="I135" s="69"/>
      <c r="J135" s="76"/>
    </row>
    <row r="136" spans="2:10" ht="15.75" thickBot="1">
      <c r="B136" s="304" t="s">
        <v>148</v>
      </c>
      <c r="C136" s="112"/>
      <c r="D136" s="112"/>
      <c r="E136" s="112"/>
      <c r="F136" s="112"/>
      <c r="G136" s="112"/>
      <c r="H136" s="112"/>
      <c r="I136" s="112"/>
      <c r="J136" s="200"/>
    </row>
    <row r="137" spans="2:10" ht="15">
      <c r="B137" s="126"/>
      <c r="C137" s="214"/>
      <c r="D137" s="215" t="s">
        <v>63</v>
      </c>
      <c r="E137" s="63"/>
      <c r="F137" s="52"/>
      <c r="G137" s="204"/>
      <c r="H137" s="69"/>
      <c r="I137" s="205" t="s">
        <v>83</v>
      </c>
      <c r="J137" s="76"/>
    </row>
    <row r="138" spans="2:10" ht="15">
      <c r="B138" s="126"/>
      <c r="C138" s="91" t="s">
        <v>52</v>
      </c>
      <c r="D138" s="91" t="s">
        <v>37</v>
      </c>
      <c r="E138" s="148" t="s">
        <v>53</v>
      </c>
      <c r="F138" s="148" t="s">
        <v>73</v>
      </c>
      <c r="G138" s="122" t="s">
        <v>61</v>
      </c>
      <c r="H138" s="414"/>
      <c r="I138" s="96" t="s">
        <v>39</v>
      </c>
      <c r="J138" s="97" t="s">
        <v>40</v>
      </c>
    </row>
    <row r="139" spans="2:10" ht="13.5" customHeight="1">
      <c r="B139" s="180"/>
      <c r="C139" s="150" t="str">
        <f>IF(ISBLANK(D139),"NA",D139-2)</f>
        <v>NA</v>
      </c>
      <c r="D139" s="220"/>
      <c r="E139" s="150" t="str">
        <f>IF(ISBLANK(D139),"NA",D139+2)</f>
        <v>NA</v>
      </c>
      <c r="F139" s="220"/>
      <c r="G139" s="221" t="str">
        <f>IF((D139&gt;0),(F139-D139)," ")</f>
        <v> </v>
      </c>
      <c r="H139" s="413"/>
      <c r="I139" s="400">
        <f>IF(F139="","",IF(OR(F139="UR",F139="OR"),"",IF(ABS(G139)&lt;10,"X","")))</f>
      </c>
      <c r="J139" s="130">
        <f>IF(F139="","",IF(OR(F139="UR",F139="OR"),"X",IF(AND(ABS(G139)&gt;=10,G139&lt;&gt;" "),"X"," ")))</f>
      </c>
    </row>
    <row r="140" spans="2:10" ht="15.75">
      <c r="B140" s="224" t="s">
        <v>65</v>
      </c>
      <c r="D140" s="225"/>
      <c r="F140" s="69"/>
      <c r="G140" s="182"/>
      <c r="H140" s="429"/>
      <c r="I140" s="340"/>
      <c r="J140" s="341"/>
    </row>
    <row r="141" spans="2:10" ht="15">
      <c r="B141" s="167"/>
      <c r="C141" s="209"/>
      <c r="D141" s="62"/>
      <c r="E141" s="209"/>
      <c r="F141" s="63"/>
      <c r="G141" s="62"/>
      <c r="H141" s="69"/>
      <c r="I141" s="69"/>
      <c r="J141" s="76"/>
    </row>
    <row r="142" spans="2:10" ht="15">
      <c r="B142" s="180"/>
      <c r="C142" s="150" t="str">
        <f>IF(ISBLANK(D142),"NA",D142-2)</f>
        <v>NA</v>
      </c>
      <c r="D142" s="220"/>
      <c r="E142" s="150" t="str">
        <f>IF(ISBLANK(D142),"NA",D142+2)</f>
        <v>NA</v>
      </c>
      <c r="F142" s="226"/>
      <c r="G142" s="221" t="str">
        <f>IF((D142&gt;0),(F142-D142)," ")</f>
        <v> </v>
      </c>
      <c r="H142" s="427"/>
      <c r="I142" s="400">
        <f>IF(F142="","",IF(OR(F142="UR",F142="OR"),"",IF(ABS(G142)&lt;10,"X","")))</f>
      </c>
      <c r="J142" s="130">
        <f>IF(F142="","",IF(OR(F142="UR",F142="OR"),"X",IF(AND(ABS(G142)&gt;=10,G142&lt;&gt;" "),"X"," ")))</f>
      </c>
    </row>
    <row r="143" spans="2:10" ht="12" customHeight="1" thickBot="1">
      <c r="B143" s="227"/>
      <c r="C143" s="80"/>
      <c r="D143" s="40"/>
      <c r="E143" s="80"/>
      <c r="F143" s="40"/>
      <c r="G143" s="80"/>
      <c r="H143" s="80"/>
      <c r="I143" s="80"/>
      <c r="J143" s="81"/>
    </row>
    <row r="144" spans="2:10" ht="15">
      <c r="B144" s="342"/>
      <c r="C144" s="86"/>
      <c r="D144" s="86"/>
      <c r="E144" s="86"/>
      <c r="F144" s="86"/>
      <c r="G144" s="86"/>
      <c r="H144" s="86"/>
      <c r="I144" s="86"/>
      <c r="J144" s="86"/>
    </row>
    <row r="145" spans="2:10" ht="15">
      <c r="B145" s="342"/>
      <c r="C145" s="86"/>
      <c r="D145" s="86"/>
      <c r="E145" s="86"/>
      <c r="F145" s="86"/>
      <c r="G145" s="86"/>
      <c r="H145" s="86"/>
      <c r="I145" s="86"/>
      <c r="J145" s="86"/>
    </row>
    <row r="146" spans="3:10" ht="15">
      <c r="C146" s="86"/>
      <c r="D146" s="86"/>
      <c r="E146" s="86"/>
      <c r="F146" s="86"/>
      <c r="G146" s="86"/>
      <c r="H146" s="86"/>
      <c r="I146" s="86"/>
      <c r="J146" s="86"/>
    </row>
    <row r="147" spans="2:10" ht="15">
      <c r="B147" s="342"/>
      <c r="C147" s="86"/>
      <c r="D147" s="86"/>
      <c r="E147" s="86"/>
      <c r="F147" s="86"/>
      <c r="G147" s="86"/>
      <c r="H147" s="86"/>
      <c r="I147" s="86"/>
      <c r="J147" s="86"/>
    </row>
    <row r="148" spans="2:10" ht="15">
      <c r="B148" s="147"/>
      <c r="C148" s="86"/>
      <c r="D148" s="86"/>
      <c r="E148" s="86"/>
      <c r="F148" s="86"/>
      <c r="G148" s="86"/>
      <c r="H148" s="86"/>
      <c r="I148" s="86"/>
      <c r="J148" s="86"/>
    </row>
    <row r="149" spans="2:10" ht="15">
      <c r="B149" s="342"/>
      <c r="C149" s="86"/>
      <c r="D149" s="86"/>
      <c r="E149" s="86"/>
      <c r="F149" s="86"/>
      <c r="G149" s="86"/>
      <c r="H149" s="86"/>
      <c r="I149" s="86"/>
      <c r="J149" s="86"/>
    </row>
    <row r="150" spans="2:10" ht="15">
      <c r="B150" s="342"/>
      <c r="C150" s="69"/>
      <c r="D150" s="69"/>
      <c r="E150" s="69"/>
      <c r="F150" s="69"/>
      <c r="G150" s="69"/>
      <c r="H150" s="69"/>
      <c r="I150" s="69"/>
      <c r="J150" s="69"/>
    </row>
    <row r="151" spans="2:10" ht="15">
      <c r="B151" s="342"/>
      <c r="C151" s="86"/>
      <c r="D151" s="86"/>
      <c r="E151" s="86"/>
      <c r="F151" s="86"/>
      <c r="G151" s="86"/>
      <c r="H151" s="86"/>
      <c r="I151" s="86"/>
      <c r="J151" s="86"/>
    </row>
    <row r="152" spans="2:10" ht="15">
      <c r="B152" s="342"/>
      <c r="C152" s="86"/>
      <c r="D152" s="86"/>
      <c r="E152" s="86"/>
      <c r="F152" s="86"/>
      <c r="G152" s="86"/>
      <c r="H152" s="86"/>
      <c r="I152" s="86"/>
      <c r="J152" s="86"/>
    </row>
    <row r="153" spans="2:10" ht="15">
      <c r="B153" s="342"/>
      <c r="C153" s="86"/>
      <c r="D153" s="86"/>
      <c r="E153" s="86"/>
      <c r="F153" s="86"/>
      <c r="G153" s="86"/>
      <c r="H153" s="86"/>
      <c r="I153" s="86"/>
      <c r="J153" s="86"/>
    </row>
    <row r="154" spans="2:10" ht="15">
      <c r="B154" s="342"/>
      <c r="C154" s="86"/>
      <c r="D154" s="86"/>
      <c r="E154" s="86"/>
      <c r="F154" s="86"/>
      <c r="G154" s="86"/>
      <c r="H154" s="86"/>
      <c r="I154" s="86"/>
      <c r="J154" s="86"/>
    </row>
    <row r="155" spans="2:10" ht="15">
      <c r="B155" s="342"/>
      <c r="C155" s="86"/>
      <c r="D155" s="86"/>
      <c r="E155" s="86"/>
      <c r="F155" s="86"/>
      <c r="G155" s="86"/>
      <c r="H155" s="86"/>
      <c r="I155" s="86"/>
      <c r="J155" s="86"/>
    </row>
    <row r="156" spans="2:10" ht="15">
      <c r="B156" s="342"/>
      <c r="C156" s="86"/>
      <c r="D156" s="86"/>
      <c r="E156" s="86"/>
      <c r="F156" s="86"/>
      <c r="G156" s="86"/>
      <c r="H156" s="86"/>
      <c r="I156" s="86"/>
      <c r="J156" s="86"/>
    </row>
    <row r="157" spans="2:10" ht="15">
      <c r="B157" s="342"/>
      <c r="C157" s="86"/>
      <c r="D157" s="86"/>
      <c r="E157" s="86"/>
      <c r="F157" s="86"/>
      <c r="G157" s="86"/>
      <c r="H157" s="86"/>
      <c r="I157" s="86"/>
      <c r="J157" s="86"/>
    </row>
    <row r="158" spans="2:10" ht="15">
      <c r="B158" s="342"/>
      <c r="C158" s="86"/>
      <c r="D158" s="86"/>
      <c r="E158" s="86"/>
      <c r="F158" s="86"/>
      <c r="G158" s="86"/>
      <c r="H158" s="86"/>
      <c r="I158" s="86"/>
      <c r="J158" s="86"/>
    </row>
    <row r="159" spans="2:10" ht="15">
      <c r="B159" s="342"/>
      <c r="C159" s="86"/>
      <c r="D159" s="86"/>
      <c r="E159" s="86"/>
      <c r="F159" s="86"/>
      <c r="G159" s="86"/>
      <c r="H159" s="86"/>
      <c r="I159" s="86"/>
      <c r="J159" s="86"/>
    </row>
    <row r="160" spans="2:10" ht="15">
      <c r="B160" s="342"/>
      <c r="C160" s="86"/>
      <c r="D160" s="86"/>
      <c r="E160" s="86"/>
      <c r="F160" s="86"/>
      <c r="G160" s="86"/>
      <c r="H160" s="86"/>
      <c r="I160" s="86"/>
      <c r="J160" s="86"/>
    </row>
    <row r="161" spans="2:10" ht="15">
      <c r="B161" s="342"/>
      <c r="C161" s="86"/>
      <c r="D161" s="86"/>
      <c r="E161" s="86"/>
      <c r="F161" s="86"/>
      <c r="G161" s="86"/>
      <c r="H161" s="86"/>
      <c r="I161" s="86"/>
      <c r="J161" s="86"/>
    </row>
    <row r="162" spans="2:10" ht="15">
      <c r="B162" s="342"/>
      <c r="C162" s="86"/>
      <c r="D162" s="86"/>
      <c r="E162" s="86"/>
      <c r="F162" s="86"/>
      <c r="G162" s="86"/>
      <c r="H162" s="86"/>
      <c r="I162" s="86"/>
      <c r="J162" s="86"/>
    </row>
    <row r="163" spans="2:10" ht="15">
      <c r="B163" s="342"/>
      <c r="C163" s="86"/>
      <c r="D163" s="86"/>
      <c r="E163" s="86"/>
      <c r="F163" s="86"/>
      <c r="G163" s="86"/>
      <c r="H163" s="86"/>
      <c r="I163" s="86"/>
      <c r="J163" s="86"/>
    </row>
    <row r="164" spans="3:10" ht="15">
      <c r="C164" s="86"/>
      <c r="D164" s="86"/>
      <c r="E164" s="86"/>
      <c r="F164" s="86"/>
      <c r="G164" s="86"/>
      <c r="H164" s="86"/>
      <c r="I164" s="86"/>
      <c r="J164" s="86"/>
    </row>
    <row r="165" spans="3:10" ht="15">
      <c r="C165" s="86"/>
      <c r="D165" s="86"/>
      <c r="E165" s="86"/>
      <c r="F165" s="86"/>
      <c r="G165" s="86"/>
      <c r="H165" s="86"/>
      <c r="I165" s="86"/>
      <c r="J165" s="86"/>
    </row>
    <row r="166" spans="3:10" ht="15">
      <c r="C166" s="32"/>
      <c r="D166" s="32"/>
      <c r="E166" s="32"/>
      <c r="F166" s="32"/>
      <c r="G166" s="32"/>
      <c r="H166" s="32"/>
      <c r="I166" s="32"/>
      <c r="J166" s="32"/>
    </row>
    <row r="167" ht="15">
      <c r="J167" s="32"/>
    </row>
    <row r="168" ht="15">
      <c r="J168" s="32"/>
    </row>
    <row r="169" ht="15">
      <c r="J169" s="32"/>
    </row>
    <row r="170" ht="15">
      <c r="J170" s="32"/>
    </row>
    <row r="171" ht="15">
      <c r="J171" s="32"/>
    </row>
    <row r="172" ht="15">
      <c r="J172" s="32"/>
    </row>
    <row r="173" ht="15">
      <c r="J173" s="32"/>
    </row>
    <row r="174" ht="15">
      <c r="J174" s="32"/>
    </row>
    <row r="175" ht="15">
      <c r="J175" s="32"/>
    </row>
    <row r="176" ht="15">
      <c r="J176" s="32"/>
    </row>
    <row r="177" ht="15">
      <c r="J177" s="32"/>
    </row>
    <row r="178" ht="15">
      <c r="J178" s="32"/>
    </row>
    <row r="179" ht="15">
      <c r="J179" s="32"/>
    </row>
    <row r="180" ht="15">
      <c r="J180" s="32"/>
    </row>
    <row r="181" ht="15">
      <c r="J181" s="32"/>
    </row>
    <row r="182" ht="15">
      <c r="J182" s="32"/>
    </row>
    <row r="183" ht="15">
      <c r="J183" s="32"/>
    </row>
    <row r="184" ht="15">
      <c r="J184" s="32"/>
    </row>
    <row r="185" ht="15">
      <c r="J185" s="32"/>
    </row>
    <row r="186" ht="15">
      <c r="J186" s="32"/>
    </row>
    <row r="187" ht="15">
      <c r="J187" s="32"/>
    </row>
    <row r="188" ht="15">
      <c r="J188" s="32"/>
    </row>
    <row r="189" ht="15">
      <c r="J189" s="32"/>
    </row>
    <row r="190" ht="15">
      <c r="J190" s="32"/>
    </row>
    <row r="191" ht="15">
      <c r="J191" s="32"/>
    </row>
    <row r="192" ht="15">
      <c r="J192" s="32"/>
    </row>
    <row r="193" ht="15">
      <c r="J193" s="32"/>
    </row>
    <row r="194" ht="15">
      <c r="J194" s="32"/>
    </row>
    <row r="195" ht="15">
      <c r="J195" s="32"/>
    </row>
    <row r="196" ht="15">
      <c r="J196" s="32"/>
    </row>
    <row r="197" ht="15">
      <c r="J197" s="32"/>
    </row>
    <row r="198" ht="15">
      <c r="J198" s="32"/>
    </row>
    <row r="199" ht="15">
      <c r="J199" s="32"/>
    </row>
    <row r="200" ht="15">
      <c r="J200" s="32"/>
    </row>
    <row r="201" ht="15">
      <c r="J201" s="32"/>
    </row>
    <row r="202" ht="15">
      <c r="J202" s="32"/>
    </row>
    <row r="203" ht="15">
      <c r="J203" s="32"/>
    </row>
    <row r="204" ht="15">
      <c r="J204" s="32"/>
    </row>
    <row r="205" ht="15">
      <c r="J205" s="32"/>
    </row>
    <row r="206" ht="15">
      <c r="J206" s="32"/>
    </row>
    <row r="207" ht="15">
      <c r="J207" s="32"/>
    </row>
    <row r="208" ht="15">
      <c r="J208" s="32"/>
    </row>
    <row r="209" ht="15">
      <c r="J209" s="32"/>
    </row>
    <row r="210" ht="15">
      <c r="J210" s="32"/>
    </row>
    <row r="211" ht="15">
      <c r="J211" s="32"/>
    </row>
    <row r="212" ht="15">
      <c r="J212" s="32"/>
    </row>
    <row r="213" ht="15">
      <c r="J213" s="32"/>
    </row>
    <row r="214" ht="15">
      <c r="J214" s="32"/>
    </row>
    <row r="215" ht="15">
      <c r="J215" s="32"/>
    </row>
    <row r="216" ht="15">
      <c r="J216" s="32"/>
    </row>
    <row r="217" ht="15">
      <c r="J217" s="32"/>
    </row>
    <row r="218" ht="15">
      <c r="J218" s="32"/>
    </row>
    <row r="219" ht="15">
      <c r="J219" s="32"/>
    </row>
    <row r="220" ht="15">
      <c r="J220" s="32"/>
    </row>
    <row r="221" ht="15">
      <c r="J221" s="32"/>
    </row>
    <row r="222" ht="15">
      <c r="J222" s="32"/>
    </row>
    <row r="223" ht="15">
      <c r="J223" s="32"/>
    </row>
    <row r="224" ht="15">
      <c r="J224" s="32"/>
    </row>
    <row r="225" ht="15">
      <c r="J225" s="32"/>
    </row>
    <row r="226" ht="15">
      <c r="J226" s="32"/>
    </row>
    <row r="227" ht="15">
      <c r="J227" s="32"/>
    </row>
    <row r="228" ht="15">
      <c r="J228" s="32"/>
    </row>
    <row r="229" ht="15">
      <c r="J229" s="32"/>
    </row>
    <row r="230" ht="15">
      <c r="J230" s="32"/>
    </row>
    <row r="231" ht="15">
      <c r="J231" s="32"/>
    </row>
    <row r="232" ht="15">
      <c r="J232" s="32"/>
    </row>
    <row r="233" ht="15">
      <c r="J233" s="32"/>
    </row>
    <row r="234" ht="15">
      <c r="J234" s="32"/>
    </row>
    <row r="235" ht="15">
      <c r="J235" s="32"/>
    </row>
    <row r="236" ht="15">
      <c r="J236" s="32"/>
    </row>
    <row r="237" ht="15">
      <c r="J237" s="32"/>
    </row>
    <row r="238" ht="15">
      <c r="J238" s="32"/>
    </row>
    <row r="239" ht="15">
      <c r="J239" s="32"/>
    </row>
    <row r="240" ht="15">
      <c r="J240" s="32"/>
    </row>
    <row r="241" ht="15">
      <c r="J241" s="32"/>
    </row>
    <row r="242" ht="15">
      <c r="J242" s="32"/>
    </row>
    <row r="243" ht="15">
      <c r="J243" s="32"/>
    </row>
    <row r="244" ht="15">
      <c r="J244" s="32"/>
    </row>
    <row r="245" ht="15">
      <c r="J245" s="32"/>
    </row>
    <row r="246" ht="15">
      <c r="J246" s="32"/>
    </row>
    <row r="247" ht="15">
      <c r="J247" s="32"/>
    </row>
    <row r="248" ht="15">
      <c r="J248" s="32"/>
    </row>
    <row r="249" ht="15">
      <c r="J249" s="32"/>
    </row>
    <row r="250" ht="15">
      <c r="J250" s="32"/>
    </row>
    <row r="251" ht="15">
      <c r="J251" s="32"/>
    </row>
    <row r="252" ht="15">
      <c r="J252" s="32"/>
    </row>
    <row r="253" ht="15">
      <c r="J253" s="32"/>
    </row>
    <row r="254" ht="15">
      <c r="J254" s="32"/>
    </row>
    <row r="255" ht="15">
      <c r="J255" s="32"/>
    </row>
    <row r="256" ht="15">
      <c r="J256" s="32"/>
    </row>
    <row r="257" ht="15">
      <c r="J257" s="32"/>
    </row>
  </sheetData>
  <sheetProtection sheet="1"/>
  <mergeCells count="32">
    <mergeCell ref="H5:J5"/>
    <mergeCell ref="E24:F24"/>
    <mergeCell ref="C6:F6"/>
    <mergeCell ref="C12:F12"/>
    <mergeCell ref="D23:F23"/>
    <mergeCell ref="I22:J22"/>
    <mergeCell ref="E9:G9"/>
    <mergeCell ref="D18:F18"/>
    <mergeCell ref="H14:J14"/>
    <mergeCell ref="C11:F11"/>
    <mergeCell ref="H11:J11"/>
    <mergeCell ref="B14:C14"/>
    <mergeCell ref="C38:E38"/>
    <mergeCell ref="C30:J30"/>
    <mergeCell ref="I24:J24"/>
    <mergeCell ref="I23:J23"/>
    <mergeCell ref="I18:J18"/>
    <mergeCell ref="H16:J16"/>
    <mergeCell ref="E22:F22"/>
    <mergeCell ref="E26:F26"/>
    <mergeCell ref="I26:J26"/>
    <mergeCell ref="D25:F25"/>
    <mergeCell ref="G38:G39"/>
    <mergeCell ref="I21:J21"/>
    <mergeCell ref="D14:F14"/>
    <mergeCell ref="H15:J15"/>
    <mergeCell ref="H45:J45"/>
    <mergeCell ref="C58:F58"/>
    <mergeCell ref="B35:J37"/>
    <mergeCell ref="D21:F21"/>
    <mergeCell ref="I25:J25"/>
    <mergeCell ref="C29:J29"/>
  </mergeCells>
  <dataValidations count="6">
    <dataValidation type="list" showInputMessage="1" showErrorMessage="1" errorTitle="Input Required" error="Please select a value from the list" sqref="D21:F21">
      <formula1>Flow_Reference_Methods</formula1>
    </dataValidation>
    <dataValidation type="list" showInputMessage="1" showErrorMessage="1" errorTitle="Input Required" error="Please select value from list" sqref="D23:F23">
      <formula1>Temperature_Reference_Methods</formula1>
    </dataValidation>
    <dataValidation type="list" showInputMessage="1" showErrorMessage="1" errorTitle="Input Required" error="Please select value from list" sqref="D25:F25">
      <formula1>BP_Reference_Methods</formula1>
    </dataValidation>
    <dataValidation showInputMessage="1" showErrorMessage="1" errorTitle="Error" error="Value must be selected from List" sqref="I18:J18"/>
    <dataValidation showInputMessage="1" showErrorMessage="1" errorTitle="Input Required" error="Please select a value from the list" sqref="E24:F24 E22:F22 E26:F26"/>
    <dataValidation type="list" showInputMessage="1" showErrorMessage="1" errorTitle="Entry Required" error="Must Select a Sampler Chanel Configuration" sqref="E9">
      <formula1>SASSChannelConfig</formula1>
    </dataValidation>
  </dataValidations>
  <printOptions horizontalCentered="1"/>
  <pageMargins left="0.5" right="0.5" top="0.63" bottom="0.5" header="0.28" footer="0"/>
  <pageSetup fitToHeight="3" horizontalDpi="600" verticalDpi="600" orientation="portrait" scale="95" r:id="rId3"/>
  <headerFooter alignWithMargins="0">
    <oddHeader>&amp;LMetOne SASS Collocated Sampler&amp;RPage &amp;P of &amp;N</oddHeader>
  </headerFooter>
  <rowBreaks count="3" manualBreakCount="3">
    <brk id="31" max="9" man="1"/>
    <brk id="79" max="9" man="1"/>
    <brk id="112" max="9" man="1"/>
  </rowBreaks>
  <legacyDrawing r:id="rId2"/>
</worksheet>
</file>

<file path=xl/worksheets/sheet4.xml><?xml version="1.0" encoding="utf-8"?>
<worksheet xmlns="http://schemas.openxmlformats.org/spreadsheetml/2006/main" xmlns:r="http://schemas.openxmlformats.org/officeDocument/2006/relationships">
  <dimension ref="A1:Q82"/>
  <sheetViews>
    <sheetView zoomScalePageLayoutView="0" workbookViewId="0" topLeftCell="A1">
      <selection activeCell="H5" sqref="H5:J5"/>
    </sheetView>
  </sheetViews>
  <sheetFormatPr defaultColWidth="9.140625" defaultRowHeight="12.75"/>
  <cols>
    <col min="1" max="1" width="2.140625" style="0" customWidth="1"/>
    <col min="2" max="2" width="13.28125" style="0" customWidth="1"/>
    <col min="3" max="3" width="11.421875" style="0" customWidth="1"/>
    <col min="5" max="5" width="9.57421875" style="0" customWidth="1"/>
    <col min="6" max="6" width="13.421875" style="0" customWidth="1"/>
    <col min="7" max="7" width="12.7109375" style="0" customWidth="1"/>
    <col min="8" max="8" width="8.00390625" style="0" customWidth="1"/>
    <col min="10" max="10" width="10.421875" style="0" customWidth="1"/>
    <col min="11" max="11" width="3.28125" style="0" customWidth="1"/>
  </cols>
  <sheetData>
    <row r="1" spans="2:17" ht="12.75">
      <c r="B1" s="15" t="s">
        <v>8</v>
      </c>
      <c r="C1" s="16"/>
      <c r="D1" s="16"/>
      <c r="E1" s="16"/>
      <c r="F1" s="17"/>
      <c r="G1" s="18">
        <f>IF(ISBLANK(Auditor_Affiliation),"",Auditor_Affiliation)</f>
      </c>
      <c r="H1" s="19"/>
      <c r="I1" s="19"/>
      <c r="J1" s="20"/>
      <c r="Q1" s="21"/>
    </row>
    <row r="2" spans="2:10" ht="12.75">
      <c r="B2" s="488" t="s">
        <v>139</v>
      </c>
      <c r="C2" s="22"/>
      <c r="D2" s="22"/>
      <c r="E2" s="22"/>
      <c r="F2" s="23"/>
      <c r="G2" s="24"/>
      <c r="H2" s="25"/>
      <c r="I2" s="25"/>
      <c r="J2" s="26"/>
    </row>
    <row r="3" spans="2:10" ht="13.5" thickBot="1">
      <c r="B3" s="27" t="s">
        <v>13</v>
      </c>
      <c r="C3" s="28"/>
      <c r="D3" s="28"/>
      <c r="E3" s="28"/>
      <c r="F3" s="29"/>
      <c r="G3" s="30"/>
      <c r="H3" s="30"/>
      <c r="I3" s="30"/>
      <c r="J3" s="31"/>
    </row>
    <row r="4" spans="1:10" ht="15.75" thickBot="1">
      <c r="A4" s="10"/>
      <c r="B4" s="254" t="s">
        <v>149</v>
      </c>
      <c r="C4" s="32"/>
      <c r="D4" s="32"/>
      <c r="E4" s="32"/>
      <c r="F4" s="32"/>
      <c r="G4" s="32"/>
      <c r="H4" s="32"/>
      <c r="I4" s="32"/>
      <c r="J4" s="33"/>
    </row>
    <row r="5" spans="2:10" ht="12.75">
      <c r="B5" s="34" t="s">
        <v>14</v>
      </c>
      <c r="C5" s="636">
        <f>IF(Location_Name="","",Location_Name)</f>
      </c>
      <c r="D5" s="637"/>
      <c r="E5" s="637"/>
      <c r="F5" s="638"/>
      <c r="G5" s="35" t="s">
        <v>15</v>
      </c>
      <c r="H5" s="642"/>
      <c r="I5" s="643"/>
      <c r="J5" s="644"/>
    </row>
    <row r="6" spans="2:10" ht="12.75">
      <c r="B6" s="36" t="s">
        <v>16</v>
      </c>
      <c r="C6" s="639">
        <f>IF(AQS_Site_Code="","",AQS_Site_Code)</f>
      </c>
      <c r="D6" s="640"/>
      <c r="E6" s="640"/>
      <c r="F6" s="641"/>
      <c r="G6" s="499" t="str">
        <f>IF(OR(ISBLANK(Location_Name),ISBLANK(AQS_Site_Code),ISBLANK(URG_01_00_POC),ISBLANK(H5)),"Missing Date, Site Name, Site Code, or POC","")</f>
        <v>Missing Date, Site Name, Site Code, or POC</v>
      </c>
      <c r="I6" s="382"/>
      <c r="J6" s="383"/>
    </row>
    <row r="7" spans="2:10" ht="13.5" thickBot="1">
      <c r="B7" s="39" t="s">
        <v>17</v>
      </c>
      <c r="C7" s="40"/>
      <c r="D7" s="41">
        <v>5</v>
      </c>
      <c r="E7" s="42"/>
      <c r="F7" s="43"/>
      <c r="G7" s="44"/>
      <c r="H7" s="45"/>
      <c r="I7" s="384"/>
      <c r="J7" s="385"/>
    </row>
    <row r="8" spans="2:10" ht="12.75">
      <c r="B8" s="160" t="s">
        <v>140</v>
      </c>
      <c r="C8" s="46"/>
      <c r="D8" s="46"/>
      <c r="E8" s="46"/>
      <c r="F8" s="46"/>
      <c r="G8" s="46"/>
      <c r="H8" s="46"/>
      <c r="I8" s="46"/>
      <c r="J8" s="58"/>
    </row>
    <row r="9" spans="2:10" ht="12.75">
      <c r="B9" s="50"/>
      <c r="C9" s="52"/>
      <c r="D9" s="52"/>
      <c r="E9" s="52"/>
      <c r="F9" s="52"/>
      <c r="G9" s="46"/>
      <c r="H9" s="52"/>
      <c r="I9" s="52"/>
      <c r="J9" s="53"/>
    </row>
    <row r="10" spans="2:10" ht="12.75">
      <c r="B10" s="36" t="s">
        <v>18</v>
      </c>
      <c r="C10" s="606">
        <f>IF(SASS!C11="","",SASS!C11)</f>
      </c>
      <c r="D10" s="607"/>
      <c r="E10" s="607"/>
      <c r="F10" s="617"/>
      <c r="G10" s="47" t="s">
        <v>19</v>
      </c>
      <c r="H10" s="625">
        <f>IF(SASS!H11="","",SASS!H11)</f>
      </c>
      <c r="I10" s="626"/>
      <c r="J10" s="627"/>
    </row>
    <row r="11" spans="2:10" ht="12.75">
      <c r="B11" s="36" t="s">
        <v>20</v>
      </c>
      <c r="C11" s="606" t="str">
        <f>IF(SASS!C12="","",SASS!C12)</f>
        <v>Flow Verification by Site Operator</v>
      </c>
      <c r="D11" s="607"/>
      <c r="E11" s="607"/>
      <c r="F11" s="617"/>
      <c r="G11" s="500">
        <f>IF(OR(ISBLANK(Audit_Type),Audit_Type="Select From Dropdown List"),"Missing Audit Agency Type!","")</f>
      </c>
      <c r="H11" s="55"/>
      <c r="I11" s="55"/>
      <c r="J11" s="56"/>
    </row>
    <row r="12" spans="2:10" ht="12.75">
      <c r="B12" s="57"/>
      <c r="G12" s="47"/>
      <c r="H12" s="46"/>
      <c r="I12" s="52"/>
      <c r="J12" s="53"/>
    </row>
    <row r="13" spans="2:10" ht="12.75">
      <c r="B13" s="57" t="s">
        <v>21</v>
      </c>
      <c r="C13" s="47"/>
      <c r="D13" s="628" t="s">
        <v>22</v>
      </c>
      <c r="E13" s="629"/>
      <c r="F13" s="629"/>
      <c r="G13" s="54" t="s">
        <v>23</v>
      </c>
      <c r="H13" s="645"/>
      <c r="I13" s="519"/>
      <c r="J13" s="622"/>
    </row>
    <row r="14" spans="2:10" ht="12.75">
      <c r="B14" s="57"/>
      <c r="C14" s="47"/>
      <c r="D14" s="59"/>
      <c r="E14" s="59"/>
      <c r="F14" s="59"/>
      <c r="G14" s="54" t="s">
        <v>24</v>
      </c>
      <c r="H14" s="609"/>
      <c r="I14" s="519"/>
      <c r="J14" s="622"/>
    </row>
    <row r="15" spans="2:10" ht="12.75">
      <c r="B15" s="57"/>
      <c r="C15" s="47"/>
      <c r="D15" s="59"/>
      <c r="E15" s="59"/>
      <c r="F15" s="59"/>
      <c r="G15" s="54" t="s">
        <v>25</v>
      </c>
      <c r="H15" s="609"/>
      <c r="I15" s="519"/>
      <c r="J15" s="622"/>
    </row>
    <row r="16" spans="2:10" ht="15">
      <c r="B16" s="60"/>
      <c r="C16" s="61"/>
      <c r="D16" s="62"/>
      <c r="E16" s="62"/>
      <c r="F16" s="63"/>
      <c r="G16" s="64"/>
      <c r="H16" s="64"/>
      <c r="I16" s="64"/>
      <c r="J16" s="65"/>
    </row>
    <row r="17" spans="2:13" ht="13.5" thickBot="1">
      <c r="B17" s="360" t="s">
        <v>26</v>
      </c>
      <c r="C17" s="380"/>
      <c r="D17" s="623"/>
      <c r="E17" s="624"/>
      <c r="F17" s="624"/>
      <c r="G17" s="44"/>
      <c r="H17" s="45"/>
      <c r="I17" s="378"/>
      <c r="J17" s="379"/>
      <c r="K17" s="21"/>
      <c r="L17" s="21"/>
      <c r="M17" s="21"/>
    </row>
    <row r="18" spans="2:10" ht="12.75">
      <c r="B18" s="367" t="s">
        <v>143</v>
      </c>
      <c r="C18" s="68"/>
      <c r="D18" s="69"/>
      <c r="E18" s="69"/>
      <c r="F18" s="69"/>
      <c r="G18" s="70"/>
      <c r="I18" s="71"/>
      <c r="J18" s="72"/>
    </row>
    <row r="19" spans="2:10" ht="12.75">
      <c r="B19" s="368" t="s">
        <v>118</v>
      </c>
      <c r="C19" s="67"/>
      <c r="D19" s="518" t="s">
        <v>117</v>
      </c>
      <c r="E19" s="519"/>
      <c r="F19" s="520"/>
      <c r="H19" s="371" t="s">
        <v>28</v>
      </c>
      <c r="I19" s="630"/>
      <c r="J19" s="583"/>
    </row>
    <row r="20" spans="2:13" ht="12.75">
      <c r="B20" s="373"/>
      <c r="C20" s="275" t="s">
        <v>29</v>
      </c>
      <c r="D20" s="75"/>
      <c r="E20" s="609"/>
      <c r="F20" s="520"/>
      <c r="G20" s="71"/>
      <c r="H20" s="372" t="s">
        <v>30</v>
      </c>
      <c r="I20" s="620"/>
      <c r="J20" s="621"/>
      <c r="L20" s="21"/>
      <c r="M20" s="21"/>
    </row>
    <row r="21" spans="2:10" ht="12.75">
      <c r="B21" s="368" t="s">
        <v>119</v>
      </c>
      <c r="C21" s="67"/>
      <c r="D21" s="612" t="s">
        <v>117</v>
      </c>
      <c r="E21" s="612"/>
      <c r="F21" s="613"/>
      <c r="H21" s="371" t="s">
        <v>28</v>
      </c>
      <c r="I21" s="630"/>
      <c r="J21" s="583"/>
    </row>
    <row r="22" spans="2:13" ht="12.75">
      <c r="B22" s="373"/>
      <c r="C22" s="275" t="s">
        <v>29</v>
      </c>
      <c r="D22" s="75"/>
      <c r="E22" s="609"/>
      <c r="F22" s="520"/>
      <c r="G22" s="71"/>
      <c r="H22" s="372" t="s">
        <v>30</v>
      </c>
      <c r="I22" s="620"/>
      <c r="J22" s="621"/>
      <c r="K22" s="21"/>
      <c r="L22" s="21"/>
      <c r="M22" s="21"/>
    </row>
    <row r="23" spans="2:10" ht="12.75">
      <c r="B23" s="368" t="s">
        <v>120</v>
      </c>
      <c r="C23" s="67"/>
      <c r="D23" s="612" t="s">
        <v>117</v>
      </c>
      <c r="E23" s="612"/>
      <c r="F23" s="613"/>
      <c r="H23" s="371" t="s">
        <v>28</v>
      </c>
      <c r="I23" s="630"/>
      <c r="J23" s="583"/>
    </row>
    <row r="24" spans="2:13" ht="13.5" thickBot="1">
      <c r="B24" s="357"/>
      <c r="C24" s="358" t="s">
        <v>29</v>
      </c>
      <c r="D24" s="359"/>
      <c r="E24" s="631"/>
      <c r="F24" s="562"/>
      <c r="G24" s="44"/>
      <c r="H24" s="370" t="s">
        <v>30</v>
      </c>
      <c r="I24" s="634"/>
      <c r="J24" s="635"/>
      <c r="K24" s="21"/>
      <c r="L24" s="21"/>
      <c r="M24" s="21"/>
    </row>
    <row r="25" spans="1:13" ht="12.75">
      <c r="A25" s="10"/>
      <c r="G25" s="69"/>
      <c r="H25" s="69"/>
      <c r="I25" s="69"/>
      <c r="J25" s="76"/>
      <c r="M25" s="77"/>
    </row>
    <row r="26" spans="1:10" ht="15.75" thickBot="1">
      <c r="A26" s="10"/>
      <c r="B26" s="78"/>
      <c r="C26" s="78"/>
      <c r="D26" s="79"/>
      <c r="E26" s="79"/>
      <c r="F26" s="80"/>
      <c r="G26" s="80"/>
      <c r="H26" s="80"/>
      <c r="I26" s="80"/>
      <c r="J26" s="81"/>
    </row>
    <row r="27" spans="1:10" ht="168.75" customHeight="1">
      <c r="A27" s="10"/>
      <c r="B27" s="82" t="s">
        <v>31</v>
      </c>
      <c r="C27" s="652"/>
      <c r="D27" s="653"/>
      <c r="E27" s="653"/>
      <c r="F27" s="653"/>
      <c r="G27" s="653"/>
      <c r="H27" s="653"/>
      <c r="I27" s="653"/>
      <c r="J27" s="654"/>
    </row>
    <row r="28" spans="1:11" ht="168.75" customHeight="1" thickBot="1">
      <c r="A28" s="10"/>
      <c r="B28" s="83" t="s">
        <v>32</v>
      </c>
      <c r="C28" s="655"/>
      <c r="D28" s="656"/>
      <c r="E28" s="656"/>
      <c r="F28" s="656"/>
      <c r="G28" s="656"/>
      <c r="H28" s="656"/>
      <c r="I28" s="656"/>
      <c r="J28" s="656"/>
      <c r="K28" s="12"/>
    </row>
    <row r="29" ht="12.75">
      <c r="K29" s="9"/>
    </row>
    <row r="30" spans="2:11" ht="15.75" thickBot="1">
      <c r="B30" s="84"/>
      <c r="C30" s="85"/>
      <c r="D30" s="86"/>
      <c r="E30" s="86"/>
      <c r="F30" s="69"/>
      <c r="G30" s="69"/>
      <c r="H30" s="69"/>
      <c r="I30" s="69"/>
      <c r="J30" s="69"/>
      <c r="K30" s="9"/>
    </row>
    <row r="31" spans="2:10" ht="13.5" thickBot="1">
      <c r="B31" s="87" t="str">
        <f>B3</f>
        <v>URG 3000N - Primary Sampler</v>
      </c>
      <c r="C31" s="88"/>
      <c r="D31" s="88"/>
      <c r="E31" s="88"/>
      <c r="F31" s="88"/>
      <c r="G31" s="88"/>
      <c r="H31" s="88"/>
      <c r="I31" s="88"/>
      <c r="J31" s="89"/>
    </row>
    <row r="32" spans="2:10" ht="13.5" thickBot="1">
      <c r="B32" s="476" t="s">
        <v>144</v>
      </c>
      <c r="C32" s="88"/>
      <c r="D32" s="88"/>
      <c r="E32" s="88"/>
      <c r="F32" s="88"/>
      <c r="G32" s="88"/>
      <c r="H32" s="88"/>
      <c r="I32" s="88"/>
      <c r="J32" s="89"/>
    </row>
    <row r="33" spans="2:10" ht="12.75">
      <c r="B33" s="648" t="s">
        <v>33</v>
      </c>
      <c r="C33" s="541"/>
      <c r="D33" s="541"/>
      <c r="E33" s="541"/>
      <c r="F33" s="541"/>
      <c r="G33" s="541"/>
      <c r="H33" s="541"/>
      <c r="I33" s="541"/>
      <c r="J33" s="545"/>
    </row>
    <row r="34" spans="2:10" ht="12.75">
      <c r="B34" s="543"/>
      <c r="C34" s="544"/>
      <c r="D34" s="544"/>
      <c r="E34" s="544"/>
      <c r="F34" s="544"/>
      <c r="G34" s="544"/>
      <c r="H34" s="544"/>
      <c r="I34" s="544"/>
      <c r="J34" s="545"/>
    </row>
    <row r="35" spans="2:10" ht="12.75">
      <c r="B35" s="546"/>
      <c r="C35" s="547"/>
      <c r="D35" s="547"/>
      <c r="E35" s="547"/>
      <c r="F35" s="547"/>
      <c r="G35" s="547"/>
      <c r="H35" s="547"/>
      <c r="I35" s="547"/>
      <c r="J35" s="548"/>
    </row>
    <row r="36" spans="2:10" ht="15">
      <c r="B36" s="90"/>
      <c r="C36" s="553" t="s">
        <v>34</v>
      </c>
      <c r="D36" s="554"/>
      <c r="E36" s="555"/>
      <c r="F36" s="46"/>
      <c r="G36" s="649" t="s">
        <v>35</v>
      </c>
      <c r="H36" s="69"/>
      <c r="I36" s="632" t="s">
        <v>36</v>
      </c>
      <c r="J36" s="633"/>
    </row>
    <row r="37" spans="2:10" ht="15">
      <c r="B37" s="90"/>
      <c r="C37" s="92" t="s">
        <v>37</v>
      </c>
      <c r="D37" s="93"/>
      <c r="E37" s="94" t="s">
        <v>38</v>
      </c>
      <c r="F37" s="436"/>
      <c r="G37" s="650"/>
      <c r="H37" s="435"/>
      <c r="I37" s="96" t="s">
        <v>39</v>
      </c>
      <c r="J37" s="97" t="s">
        <v>40</v>
      </c>
    </row>
    <row r="38" spans="2:10" ht="15">
      <c r="B38" s="454" t="s">
        <v>150</v>
      </c>
      <c r="C38" s="99"/>
      <c r="D38" s="100"/>
      <c r="E38" s="484"/>
      <c r="F38" s="101"/>
      <c r="G38" s="434">
        <f>IF(URG_01_00_TI_R="","",((URG_01_00_D_S+URG_01_00_TI_S)-(URG_01_00_TI_R+URG_01_00_D_R))*24*60)</f>
      </c>
      <c r="H38" s="103"/>
      <c r="I38" s="432">
        <f>IF(C38="","",IF(AND(C38&gt;0,ABS($G38)&lt;=5),"X",""))</f>
      </c>
      <c r="J38" s="433">
        <f>IF(C38="","",IF(ABS(G38)&gt;5,"X",""))</f>
      </c>
    </row>
    <row r="39" spans="2:10" ht="15.75" thickBot="1">
      <c r="B39" s="453" t="s">
        <v>15</v>
      </c>
      <c r="C39" s="449">
        <f>H5</f>
        <v>0</v>
      </c>
      <c r="D39" s="289"/>
      <c r="E39" s="106"/>
      <c r="F39" s="502" t="str">
        <f>IF(ISBLANK(URG_01_00_D_S),"Missing Sampler Date!",IF(INT(URG_01_00_D_R)&lt;&gt;INT(URG_01_00_D_S),"Sampler and Audit Clock Dates Don't Match!",""))</f>
        <v>Missing Sampler Date!</v>
      </c>
      <c r="G39" s="108"/>
      <c r="H39" s="45"/>
      <c r="I39" s="468"/>
      <c r="J39" s="469"/>
    </row>
    <row r="40" spans="2:10" ht="15">
      <c r="B40" s="104" t="s">
        <v>125</v>
      </c>
      <c r="C40" s="446"/>
      <c r="D40" s="95"/>
      <c r="E40" s="446"/>
      <c r="F40" s="101"/>
      <c r="G40" s="434">
        <f>IF(URG_01_00_TI_R_R="","",((URG_01_00_TI_S_R+URG_01_00_D_S_R)-(URG_01_00_TI_R_R+URG_01_00_D_R_R))*24*60)</f>
      </c>
      <c r="H40" s="103"/>
      <c r="I40" s="470">
        <f>IF(C40="","",IF(AND(C40&gt;0,ABS($G40)&lt;=5),"X",""))</f>
      </c>
      <c r="J40" s="471">
        <f>IF(C40="","",IF(ABS(G40)&gt;5,"X",""))</f>
      </c>
    </row>
    <row r="41" spans="2:10" ht="15.75" thickBot="1">
      <c r="B41" s="453" t="s">
        <v>15</v>
      </c>
      <c r="C41" s="449">
        <f>H5</f>
        <v>0</v>
      </c>
      <c r="D41" s="456"/>
      <c r="E41" s="243"/>
      <c r="F41" s="107"/>
      <c r="G41" s="108"/>
      <c r="I41" s="109"/>
      <c r="J41" s="110"/>
    </row>
    <row r="42" spans="2:10" ht="15.75" thickBot="1">
      <c r="B42" s="27" t="s">
        <v>41</v>
      </c>
      <c r="C42" s="111"/>
      <c r="D42" s="112"/>
      <c r="E42" s="111"/>
      <c r="F42" s="113"/>
      <c r="G42" s="114"/>
      <c r="H42" s="282"/>
      <c r="I42" s="116"/>
      <c r="J42" s="117"/>
    </row>
    <row r="43" spans="2:10" ht="15">
      <c r="B43" s="118"/>
      <c r="C43" s="497" t="s">
        <v>151</v>
      </c>
      <c r="D43" s="32"/>
      <c r="F43" s="120" t="s">
        <v>42</v>
      </c>
      <c r="G43" s="69"/>
      <c r="H43" s="651" t="s">
        <v>43</v>
      </c>
      <c r="I43" s="572"/>
      <c r="J43" s="573"/>
    </row>
    <row r="44" spans="2:10" ht="15">
      <c r="B44" s="121"/>
      <c r="C44" s="122" t="s">
        <v>44</v>
      </c>
      <c r="D44" s="214"/>
      <c r="E44" s="437"/>
      <c r="F44" s="122" t="s">
        <v>45</v>
      </c>
      <c r="G44" s="412"/>
      <c r="H44" s="123" t="s">
        <v>39</v>
      </c>
      <c r="I44" s="441" t="s">
        <v>46</v>
      </c>
      <c r="J44" s="444" t="s">
        <v>47</v>
      </c>
    </row>
    <row r="45" spans="2:10" ht="15" customHeight="1">
      <c r="B45" s="126" t="s">
        <v>48</v>
      </c>
      <c r="C45" s="127"/>
      <c r="D45" s="438"/>
      <c r="E45" s="264" t="s">
        <v>48</v>
      </c>
      <c r="F45" s="127"/>
      <c r="G45" s="439"/>
      <c r="H45" s="443" t="str">
        <f>IF(AND(F45&lt;&gt;"",F45&lt;225),"X",IF(F45&gt;=225,"",IF(AND(C45&lt;&gt;"",C45&lt;225),"X"," ")))</f>
        <v> </v>
      </c>
      <c r="I45" s="442">
        <f>IF((C45&gt;=225),"X","")</f>
      </c>
      <c r="J45" s="130">
        <f>IF((F45&gt;=225),"X","")</f>
      </c>
    </row>
    <row r="46" spans="2:10" ht="12" customHeight="1" thickBot="1">
      <c r="B46" s="131"/>
      <c r="C46" s="80"/>
      <c r="D46" s="80"/>
      <c r="E46" s="80"/>
      <c r="F46" s="80"/>
      <c r="G46" s="80"/>
      <c r="H46" s="80"/>
      <c r="I46" s="80"/>
      <c r="J46" s="81"/>
    </row>
    <row r="47" spans="2:10" ht="13.5" thickBot="1">
      <c r="B47" s="304" t="s">
        <v>145</v>
      </c>
      <c r="C47" s="133"/>
      <c r="D47" s="133"/>
      <c r="E47" s="133"/>
      <c r="F47" s="134"/>
      <c r="G47" s="133"/>
      <c r="H47" s="133"/>
      <c r="I47" s="133"/>
      <c r="J47" s="135"/>
    </row>
    <row r="48" spans="2:10" ht="12.75">
      <c r="B48" s="136" t="s">
        <v>49</v>
      </c>
      <c r="C48" s="137"/>
      <c r="D48" s="137"/>
      <c r="E48" s="137"/>
      <c r="F48" s="138"/>
      <c r="G48" s="139"/>
      <c r="H48" s="70"/>
      <c r="I48" s="139"/>
      <c r="J48" s="140"/>
    </row>
    <row r="49" spans="2:10" ht="15">
      <c r="B49" s="141"/>
      <c r="C49" s="142"/>
      <c r="D49" s="143" t="s">
        <v>50</v>
      </c>
      <c r="E49" s="144"/>
      <c r="F49" s="145"/>
      <c r="G49" s="146"/>
      <c r="H49" s="146"/>
      <c r="I49" s="147" t="s">
        <v>51</v>
      </c>
      <c r="J49" s="76"/>
    </row>
    <row r="50" spans="2:10" ht="12.75">
      <c r="B50" s="126"/>
      <c r="C50" s="91" t="s">
        <v>52</v>
      </c>
      <c r="D50" s="91" t="s">
        <v>37</v>
      </c>
      <c r="E50" s="148" t="s">
        <v>53</v>
      </c>
      <c r="F50" s="148" t="s">
        <v>38</v>
      </c>
      <c r="G50" s="122" t="s">
        <v>54</v>
      </c>
      <c r="H50" s="69"/>
      <c r="I50" s="122" t="s">
        <v>39</v>
      </c>
      <c r="J50" s="149" t="s">
        <v>40</v>
      </c>
    </row>
    <row r="51" spans="2:10" ht="15" customHeight="1">
      <c r="B51" s="126" t="s">
        <v>48</v>
      </c>
      <c r="C51" s="150" t="str">
        <f>IF(ISBLANK(D51),"NA",D51*0.9)</f>
        <v>NA</v>
      </c>
      <c r="D51" s="151"/>
      <c r="E51" s="150" t="str">
        <f>IF(ISBLANK(D51),"NA",D51*1.1)</f>
        <v>NA</v>
      </c>
      <c r="F51" s="151"/>
      <c r="G51" s="189" t="str">
        <f>IF((D51&gt;0),(F51-D51)/D51*100," ")</f>
        <v> </v>
      </c>
      <c r="H51" s="409"/>
      <c r="I51" s="170">
        <f>IF(D51="","",IF(OR(D51="UR",D51="OR"),"",IF(ABS(G51)&lt;=10,"X","")))</f>
      </c>
      <c r="J51" s="171">
        <f>IF(D51="","",IF(OR(D51="UR",D51="OR",D51=""),"X",IF(AND(ABS(G51)&gt;10,G51&lt;&gt;" "),"X"," ")))</f>
      </c>
    </row>
    <row r="52" spans="2:10" ht="12.75">
      <c r="B52" s="126"/>
      <c r="D52" s="155"/>
      <c r="F52" s="156"/>
      <c r="G52" s="157"/>
      <c r="H52" s="182"/>
      <c r="I52" s="158"/>
      <c r="J52" s="159"/>
    </row>
    <row r="53" spans="2:10" ht="12.75">
      <c r="B53" s="160" t="s">
        <v>55</v>
      </c>
      <c r="C53" s="71"/>
      <c r="D53" s="63"/>
      <c r="E53" s="71"/>
      <c r="F53" s="161"/>
      <c r="G53" s="209"/>
      <c r="H53" s="63"/>
      <c r="I53" s="162"/>
      <c r="J53" s="163"/>
    </row>
    <row r="54" spans="2:10" ht="15">
      <c r="B54" s="118"/>
      <c r="C54" s="164"/>
      <c r="D54" s="143" t="s">
        <v>50</v>
      </c>
      <c r="E54" s="165"/>
      <c r="F54" s="166"/>
      <c r="G54" s="146"/>
      <c r="H54" s="69"/>
      <c r="I54" s="147" t="s">
        <v>56</v>
      </c>
      <c r="J54" s="76"/>
    </row>
    <row r="55" spans="2:10" ht="15">
      <c r="B55" s="167"/>
      <c r="C55" s="91" t="s">
        <v>52</v>
      </c>
      <c r="D55" s="91" t="s">
        <v>37</v>
      </c>
      <c r="E55" s="148" t="s">
        <v>53</v>
      </c>
      <c r="F55" s="148" t="s">
        <v>38</v>
      </c>
      <c r="G55" s="122" t="s">
        <v>54</v>
      </c>
      <c r="H55" s="421"/>
      <c r="I55" s="122" t="s">
        <v>39</v>
      </c>
      <c r="J55" s="168" t="s">
        <v>40</v>
      </c>
    </row>
    <row r="56" spans="2:10" ht="12.75">
      <c r="B56" s="126" t="s">
        <v>48</v>
      </c>
      <c r="C56" s="150" t="str">
        <f>IF(ISBLANK(D56),"NA",D56*0.9)</f>
        <v>NA</v>
      </c>
      <c r="D56" s="169"/>
      <c r="E56" s="150" t="str">
        <f>IF(ISBLANK(D56),"NA",D56*1.1)</f>
        <v>NA</v>
      </c>
      <c r="F56" s="169"/>
      <c r="G56" s="189" t="str">
        <f>IF((D56&gt;0),(F56-D56)/D56*100," ")</f>
        <v> </v>
      </c>
      <c r="H56" s="409"/>
      <c r="I56" s="170">
        <f>IF(D56="","",IF(OR(D56="UR",D56="OR"),"",IF(ABS(G56)&lt;=10,"X","")))</f>
      </c>
      <c r="J56" s="171">
        <f>IF(D56="","",IF(OR(D56="UR",D56="OR",D56=""),"X",IF(AND(ABS(G56)&gt;10,G56&lt;&gt;" "),"X"," ")))</f>
      </c>
    </row>
    <row r="57" spans="2:10" ht="12" customHeight="1" thickBot="1">
      <c r="B57" s="172"/>
      <c r="C57" s="173"/>
      <c r="D57" s="62"/>
      <c r="E57" s="173"/>
      <c r="F57" s="174"/>
      <c r="G57" s="174"/>
      <c r="H57" s="440"/>
      <c r="I57" s="174"/>
      <c r="J57" s="175"/>
    </row>
    <row r="58" spans="2:10" ht="16.5" thickBot="1">
      <c r="B58" s="176"/>
      <c r="C58" s="134"/>
      <c r="D58" s="134"/>
      <c r="E58" s="177" t="s">
        <v>57</v>
      </c>
      <c r="F58" s="178"/>
      <c r="G58" s="178"/>
      <c r="H58" s="178"/>
      <c r="I58" s="178"/>
      <c r="J58" s="179"/>
    </row>
    <row r="59" spans="2:10" ht="15">
      <c r="B59" s="180"/>
      <c r="C59" s="181"/>
      <c r="D59" s="182" t="s">
        <v>50</v>
      </c>
      <c r="E59" s="183"/>
      <c r="F59" s="184"/>
      <c r="G59" s="185"/>
      <c r="H59" s="69"/>
      <c r="I59" s="181" t="s">
        <v>58</v>
      </c>
      <c r="J59" s="186"/>
    </row>
    <row r="60" spans="2:10" ht="12.75">
      <c r="B60" s="126"/>
      <c r="C60" s="91" t="s">
        <v>52</v>
      </c>
      <c r="D60" s="148" t="s">
        <v>38</v>
      </c>
      <c r="E60" s="148" t="s">
        <v>53</v>
      </c>
      <c r="F60" s="91" t="s">
        <v>37</v>
      </c>
      <c r="G60" s="122" t="s">
        <v>54</v>
      </c>
      <c r="H60" s="421"/>
      <c r="I60" s="187" t="s">
        <v>39</v>
      </c>
      <c r="J60" s="149" t="s">
        <v>40</v>
      </c>
    </row>
    <row r="61" spans="2:10" ht="12.75">
      <c r="B61" s="126" t="s">
        <v>48</v>
      </c>
      <c r="C61" s="150">
        <f>IF(ISBLANK(D61),"NA",D61*0.9)</f>
        <v>19.8</v>
      </c>
      <c r="D61" s="188">
        <v>22</v>
      </c>
      <c r="E61" s="150">
        <f>IF(ISBLANK(D61),"NA",D61*1.1)</f>
        <v>24.200000000000003</v>
      </c>
      <c r="F61" s="189">
        <f>IF(D51&lt;&gt;"",D51,"")</f>
      </c>
      <c r="G61" s="221" t="str">
        <f>IF((F61&lt;&gt;""),(F61-D61)/D61*100," ")</f>
        <v> </v>
      </c>
      <c r="H61" s="46"/>
      <c r="I61" s="400">
        <f>IF(F61="","",IF(OR(F61="UR",F61="OR"),"",IF(ABS(G61)&lt;=10,"X","")))</f>
      </c>
      <c r="J61" s="130">
        <f>IF(F61="","",IF(OR(F61="UR",F61="OR"),"X",IF(AND(ABS(G61)&gt;10,G61&lt;&gt;" "),"X"," ")))</f>
      </c>
    </row>
    <row r="62" spans="2:10" ht="12.75">
      <c r="B62" s="126"/>
      <c r="D62" s="191"/>
      <c r="F62" s="59"/>
      <c r="G62" s="192"/>
      <c r="H62" s="69"/>
      <c r="I62" s="158"/>
      <c r="J62" s="159"/>
    </row>
    <row r="63" spans="2:10" ht="12.75">
      <c r="B63" s="160" t="s">
        <v>55</v>
      </c>
      <c r="C63" s="71"/>
      <c r="D63" s="193"/>
      <c r="E63" s="71"/>
      <c r="F63" s="63"/>
      <c r="G63" s="194"/>
      <c r="H63" s="63"/>
      <c r="I63" s="162"/>
      <c r="J63" s="163"/>
    </row>
    <row r="64" spans="2:10" ht="15.75">
      <c r="B64" s="118"/>
      <c r="C64" s="164"/>
      <c r="D64" s="143" t="s">
        <v>50</v>
      </c>
      <c r="E64" s="165"/>
      <c r="F64" s="195"/>
      <c r="G64" s="196"/>
      <c r="H64" s="197"/>
      <c r="I64" s="147" t="s">
        <v>58</v>
      </c>
      <c r="J64" s="76"/>
    </row>
    <row r="65" spans="2:10" ht="15">
      <c r="B65" s="167"/>
      <c r="C65" s="91" t="s">
        <v>52</v>
      </c>
      <c r="D65" s="148" t="s">
        <v>38</v>
      </c>
      <c r="E65" s="148" t="s">
        <v>53</v>
      </c>
      <c r="F65" s="91" t="s">
        <v>37</v>
      </c>
      <c r="G65" s="198" t="s">
        <v>54</v>
      </c>
      <c r="H65" s="421"/>
      <c r="I65" s="187" t="s">
        <v>39</v>
      </c>
      <c r="J65" s="168" t="s">
        <v>40</v>
      </c>
    </row>
    <row r="66" spans="2:10" ht="12.75">
      <c r="B66" s="126" t="s">
        <v>48</v>
      </c>
      <c r="C66" s="150">
        <f>IF(ISBLANK(D66),"NA",D66*0.9)</f>
        <v>19.8</v>
      </c>
      <c r="D66" s="188">
        <v>22</v>
      </c>
      <c r="E66" s="150">
        <f>IF(ISBLANK(D66),"NA",D66*1.1)</f>
        <v>24.200000000000003</v>
      </c>
      <c r="F66" s="189">
        <f>IF(D56&lt;&gt;"",D56,"")</f>
      </c>
      <c r="G66" s="221" t="str">
        <f>IF((F66&lt;&gt;""),(F66-D66)/D66*100," ")</f>
        <v> </v>
      </c>
      <c r="H66" s="46"/>
      <c r="I66" s="400">
        <f>IF(F66="","",IF(OR(F66="UR",F66="OR"),"",IF(ABS(G66)&lt;=10,"X","")))</f>
      </c>
      <c r="J66" s="130">
        <f>IF(F66="","",IF(OR(F66="UR",F66="OR"),"X",IF(AND(ABS(G66)&gt;10,G66&lt;&gt;" "),"X"," ")))</f>
      </c>
    </row>
    <row r="67" spans="2:10" ht="12" customHeight="1" thickBot="1">
      <c r="B67" s="90"/>
      <c r="C67" s="86"/>
      <c r="D67" s="32"/>
      <c r="E67" s="86"/>
      <c r="F67" s="32"/>
      <c r="G67" s="32"/>
      <c r="H67" s="472"/>
      <c r="I67" s="32"/>
      <c r="J67" s="33"/>
    </row>
    <row r="68" spans="2:10" ht="15.75" thickBot="1">
      <c r="B68" s="489" t="s">
        <v>146</v>
      </c>
      <c r="C68" s="88"/>
      <c r="D68" s="199"/>
      <c r="E68" s="112"/>
      <c r="F68" s="112"/>
      <c r="G68" s="112"/>
      <c r="H68" s="112"/>
      <c r="I68" s="112"/>
      <c r="J68" s="200"/>
    </row>
    <row r="69" spans="2:10" ht="12.75">
      <c r="B69" s="126"/>
      <c r="C69" s="201"/>
      <c r="D69" s="202" t="s">
        <v>59</v>
      </c>
      <c r="E69" s="203"/>
      <c r="F69" s="203"/>
      <c r="G69" s="204"/>
      <c r="H69" s="69"/>
      <c r="I69" s="205" t="s">
        <v>60</v>
      </c>
      <c r="J69" s="76"/>
    </row>
    <row r="70" spans="2:10" ht="15">
      <c r="B70" s="167"/>
      <c r="C70" s="91" t="s">
        <v>52</v>
      </c>
      <c r="D70" s="91" t="s">
        <v>37</v>
      </c>
      <c r="E70" s="148" t="s">
        <v>53</v>
      </c>
      <c r="F70" s="148" t="s">
        <v>38</v>
      </c>
      <c r="G70" s="122" t="s">
        <v>61</v>
      </c>
      <c r="H70" s="69"/>
      <c r="I70" s="96" t="s">
        <v>39</v>
      </c>
      <c r="J70" s="97" t="s">
        <v>40</v>
      </c>
    </row>
    <row r="71" spans="2:10" ht="12.75">
      <c r="B71" s="126"/>
      <c r="C71" s="150" t="str">
        <f>IF(ISBLANK(D71),"NA",D71-2)</f>
        <v>NA</v>
      </c>
      <c r="D71" s="169"/>
      <c r="E71" s="150" t="str">
        <f>IF(ISBLANK(D71),"NA",D71+2)</f>
        <v>NA</v>
      </c>
      <c r="F71" s="169"/>
      <c r="G71" s="505" t="str">
        <f>IF(NOT(ISBLANK((D71))),(F71-D71)," ")</f>
        <v> </v>
      </c>
      <c r="H71" s="413"/>
      <c r="I71" s="206">
        <f>IF($G71&lt;2,"X","")</f>
      </c>
      <c r="J71" s="207" t="str">
        <f>IF(AND(G71&gt;=2,G71&lt;&gt;" "),"X"," ")</f>
        <v> </v>
      </c>
    </row>
    <row r="72" spans="2:10" ht="12.75">
      <c r="B72" s="160" t="s">
        <v>62</v>
      </c>
      <c r="D72" s="208"/>
      <c r="E72" s="209"/>
      <c r="F72" s="143"/>
      <c r="G72" s="152"/>
      <c r="H72" s="152"/>
      <c r="I72" s="210"/>
      <c r="J72" s="211"/>
    </row>
    <row r="73" spans="2:10" ht="12.75">
      <c r="B73" s="126"/>
      <c r="C73" s="150" t="str">
        <f>IF(ISBLANK(D73),"NA",D73-2)</f>
        <v>NA</v>
      </c>
      <c r="D73" s="151"/>
      <c r="E73" s="150" t="str">
        <f>IF(ISBLANK(D73),"NA",D73+2)</f>
        <v>NA</v>
      </c>
      <c r="F73" s="151"/>
      <c r="G73" s="505" t="str">
        <f>IF(NOT(ISBLANK((D73))),(F73-D73)," ")</f>
        <v> </v>
      </c>
      <c r="H73" s="427"/>
      <c r="I73" s="212">
        <f>IF($G73&lt;2,"X","")</f>
      </c>
      <c r="J73" s="213" t="str">
        <f>IF(AND(G73&gt;=2,G73&lt;&gt;" "),"X"," ")</f>
        <v> </v>
      </c>
    </row>
    <row r="74" spans="2:10" ht="12" customHeight="1" thickBot="1">
      <c r="B74" s="167"/>
      <c r="C74" s="69"/>
      <c r="D74" s="69"/>
      <c r="E74" s="69"/>
      <c r="F74" s="69"/>
      <c r="G74" s="69"/>
      <c r="H74" s="69"/>
      <c r="I74" s="69"/>
      <c r="J74" s="76"/>
    </row>
    <row r="75" spans="2:10" ht="15.75" thickBot="1">
      <c r="B75" s="304" t="s">
        <v>148</v>
      </c>
      <c r="C75" s="112"/>
      <c r="D75" s="112"/>
      <c r="E75" s="112"/>
      <c r="F75" s="112"/>
      <c r="G75" s="112"/>
      <c r="H75" s="112"/>
      <c r="I75" s="112"/>
      <c r="J75" s="200"/>
    </row>
    <row r="76" spans="2:10" ht="12.75">
      <c r="B76" s="126"/>
      <c r="C76" s="214"/>
      <c r="D76" s="215" t="s">
        <v>63</v>
      </c>
      <c r="E76" s="63"/>
      <c r="F76" s="52"/>
      <c r="G76" s="216"/>
      <c r="H76" s="46"/>
      <c r="I76" s="217" t="s">
        <v>64</v>
      </c>
      <c r="J76" s="58"/>
    </row>
    <row r="77" spans="2:10" ht="12.75">
      <c r="B77" s="126"/>
      <c r="C77" s="91" t="s">
        <v>52</v>
      </c>
      <c r="D77" s="91" t="s">
        <v>37</v>
      </c>
      <c r="E77" s="148" t="s">
        <v>53</v>
      </c>
      <c r="F77" s="148" t="s">
        <v>38</v>
      </c>
      <c r="G77" s="218" t="s">
        <v>61</v>
      </c>
      <c r="H77" s="46"/>
      <c r="I77" s="219" t="s">
        <v>39</v>
      </c>
      <c r="J77" s="125" t="s">
        <v>40</v>
      </c>
    </row>
    <row r="78" spans="2:10" ht="12.75">
      <c r="B78" s="180"/>
      <c r="C78" s="150" t="str">
        <f>IF(ISBLANK(D78),"NA",D78-2)</f>
        <v>NA</v>
      </c>
      <c r="D78" s="220"/>
      <c r="E78" s="150" t="str">
        <f>IF(ISBLANK(D78),"NA",D78+2)</f>
        <v>NA</v>
      </c>
      <c r="F78" s="220"/>
      <c r="G78" s="221" t="str">
        <f>IF((D78&gt;0),(F78-D78)," ")</f>
        <v> </v>
      </c>
      <c r="H78" s="413"/>
      <c r="I78" s="400">
        <f>IF(F78="","",IF(OR(F78="UR",F78="OR"),"",IF(ABS(G78)&lt;10,"X","")))</f>
      </c>
      <c r="J78" s="130">
        <f>IF(F78="","",IF(OR(F78="UR",F78="OR"),"X",IF(AND(ABS(G78)&gt;=10,G78&lt;&gt;" "),"X"," ")))</f>
      </c>
    </row>
    <row r="79" spans="2:10" ht="15.75">
      <c r="B79" s="224" t="s">
        <v>65</v>
      </c>
      <c r="D79" s="225"/>
      <c r="E79" s="69"/>
      <c r="F79" s="46"/>
      <c r="G79" s="46"/>
      <c r="H79" s="46"/>
      <c r="I79" s="46"/>
      <c r="J79" s="58"/>
    </row>
    <row r="80" spans="2:10" ht="12.75">
      <c r="B80" s="180"/>
      <c r="C80" s="150" t="str">
        <f>IF(ISBLANK(D80),"NA",D80-2)</f>
        <v>NA</v>
      </c>
      <c r="D80" s="226"/>
      <c r="E80" s="150" t="str">
        <f>IF(ISBLANK(D80),"NA",D80+2)</f>
        <v>NA</v>
      </c>
      <c r="F80" s="226"/>
      <c r="G80" s="221" t="str">
        <f>IF((D80&gt;0),(F80-D80)," ")</f>
        <v> </v>
      </c>
      <c r="H80" s="413"/>
      <c r="I80" s="400">
        <f>IF(F80="","",IF(OR(F80="UR",F80="OR"),"",IF(ABS(G80)&lt;10,"X","")))</f>
      </c>
      <c r="J80" s="130">
        <f>IF(F80="","",IF(OR(F80="UR",F80="OR"),"X",IF(AND(ABS(G80)&gt;=10,G80&lt;&gt;" "),"X"," ")))</f>
      </c>
    </row>
    <row r="81" spans="2:10" ht="12" customHeight="1" thickBot="1">
      <c r="B81" s="227"/>
      <c r="C81" s="80"/>
      <c r="D81" s="40"/>
      <c r="E81" s="80"/>
      <c r="F81" s="40"/>
      <c r="G81" s="40"/>
      <c r="H81" s="474"/>
      <c r="I81" s="40"/>
      <c r="J81" s="228"/>
    </row>
    <row r="82" spans="2:10" ht="18.75">
      <c r="B82" s="646"/>
      <c r="C82" s="647"/>
      <c r="D82" s="647"/>
      <c r="E82" s="647"/>
      <c r="F82" s="647"/>
      <c r="G82" s="647"/>
      <c r="H82" s="647"/>
      <c r="I82" s="647"/>
      <c r="J82" s="647"/>
    </row>
  </sheetData>
  <sheetProtection sheet="1"/>
  <mergeCells count="31">
    <mergeCell ref="B82:J82"/>
    <mergeCell ref="B33:J35"/>
    <mergeCell ref="C36:E36"/>
    <mergeCell ref="G36:G37"/>
    <mergeCell ref="H43:J43"/>
    <mergeCell ref="C11:F11"/>
    <mergeCell ref="C27:J27"/>
    <mergeCell ref="I21:J21"/>
    <mergeCell ref="D21:F21"/>
    <mergeCell ref="C28:J28"/>
    <mergeCell ref="I36:J36"/>
    <mergeCell ref="I24:J24"/>
    <mergeCell ref="C5:F5"/>
    <mergeCell ref="C6:F6"/>
    <mergeCell ref="H5:J5"/>
    <mergeCell ref="E20:F20"/>
    <mergeCell ref="C10:F10"/>
    <mergeCell ref="H13:J13"/>
    <mergeCell ref="D23:F23"/>
    <mergeCell ref="I23:J23"/>
    <mergeCell ref="D19:F19"/>
    <mergeCell ref="I19:J19"/>
    <mergeCell ref="I22:J22"/>
    <mergeCell ref="E24:F24"/>
    <mergeCell ref="I20:J20"/>
    <mergeCell ref="H14:J14"/>
    <mergeCell ref="D17:F17"/>
    <mergeCell ref="E22:F22"/>
    <mergeCell ref="H10:J10"/>
    <mergeCell ref="D13:F13"/>
    <mergeCell ref="H15:J15"/>
  </mergeCells>
  <dataValidations count="5">
    <dataValidation type="list" showInputMessage="1" showErrorMessage="1" errorTitle="Input Required" error="Please select a value from the list" sqref="D19:F19">
      <formula1>Flow_Reference_Methods</formula1>
    </dataValidation>
    <dataValidation type="list" showInputMessage="1" showErrorMessage="1" errorTitle="Input Required" error="Please select value from list" sqref="D21:F21">
      <formula1>Temperature_Reference_Methods</formula1>
    </dataValidation>
    <dataValidation type="list" showInputMessage="1" showErrorMessage="1" errorTitle="Input Required" error="Please select value from list" sqref="D23:F23">
      <formula1>BP_Reference_Methods</formula1>
    </dataValidation>
    <dataValidation showInputMessage="1" showErrorMessage="1" errorTitle="Error" error="Value must be selected from List" sqref="I17:J17"/>
    <dataValidation showInputMessage="1" showErrorMessage="1" errorTitle="Input Required" error="Please select a value from the list" sqref="D20:F20 D22:F22 D24:F24"/>
  </dataValidations>
  <printOptions horizontalCentered="1"/>
  <pageMargins left="0.5" right="0.45" top="0.66" bottom="0.5" header="0.39" footer="0.5"/>
  <pageSetup fitToHeight="2" horizontalDpi="300" verticalDpi="300" orientation="portrait" scale="94" r:id="rId3"/>
  <headerFooter alignWithMargins="0">
    <oddHeader>&amp;LURG 3000 N - Primary Sampler&amp;C&amp;D&amp;RPage &amp;P of &amp;N</oddHeader>
  </headerFooter>
  <rowBreaks count="1" manualBreakCount="1">
    <brk id="29"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81"/>
  <sheetViews>
    <sheetView zoomScalePageLayoutView="0" workbookViewId="0" topLeftCell="A1">
      <selection activeCell="H5" sqref="H5:J5"/>
    </sheetView>
  </sheetViews>
  <sheetFormatPr defaultColWidth="9.140625" defaultRowHeight="12.75"/>
  <cols>
    <col min="1" max="1" width="1.57421875" style="0" customWidth="1"/>
    <col min="2" max="2" width="11.8515625" style="0" customWidth="1"/>
    <col min="3" max="3" width="13.140625" style="0" customWidth="1"/>
    <col min="5" max="5" width="9.57421875" style="0" customWidth="1"/>
    <col min="6" max="6" width="13.140625" style="0" customWidth="1"/>
    <col min="7" max="7" width="12.7109375" style="0" customWidth="1"/>
    <col min="8" max="8" width="8.00390625" style="0" customWidth="1"/>
    <col min="10" max="10" width="10.421875" style="0" customWidth="1"/>
    <col min="11" max="11" width="3.00390625" style="0" customWidth="1"/>
  </cols>
  <sheetData>
    <row r="1" spans="2:10" ht="12.75">
      <c r="B1" s="15" t="s">
        <v>8</v>
      </c>
      <c r="C1" s="16"/>
      <c r="D1" s="16"/>
      <c r="E1" s="16"/>
      <c r="F1" s="17"/>
      <c r="G1" s="18">
        <f>IF(ISBLANK(Auditor_Affiliation),"",Auditor_Affiliation)</f>
      </c>
      <c r="H1" s="19"/>
      <c r="I1" s="19"/>
      <c r="J1" s="20"/>
    </row>
    <row r="2" spans="2:10" ht="12.75">
      <c r="B2" s="488" t="s">
        <v>139</v>
      </c>
      <c r="C2" s="22"/>
      <c r="D2" s="22"/>
      <c r="E2" s="22"/>
      <c r="F2" s="23"/>
      <c r="G2" s="24"/>
      <c r="H2" s="25"/>
      <c r="I2" s="25"/>
      <c r="J2" s="26"/>
    </row>
    <row r="3" spans="2:13" ht="13.5" thickBot="1">
      <c r="B3" s="27" t="s">
        <v>66</v>
      </c>
      <c r="C3" s="28"/>
      <c r="D3" s="28"/>
      <c r="E3" s="28"/>
      <c r="F3" s="29"/>
      <c r="G3" s="30"/>
      <c r="H3" s="30"/>
      <c r="I3" s="30"/>
      <c r="J3" s="31"/>
      <c r="K3" s="21"/>
      <c r="L3" s="21"/>
      <c r="M3" s="21"/>
    </row>
    <row r="4" spans="2:10" ht="15.75" thickBot="1">
      <c r="B4" s="254" t="s">
        <v>149</v>
      </c>
      <c r="C4" s="32"/>
      <c r="D4" s="32"/>
      <c r="E4" s="32"/>
      <c r="F4" s="32"/>
      <c r="G4" s="32"/>
      <c r="H4" s="32"/>
      <c r="I4" s="32"/>
      <c r="J4" s="33"/>
    </row>
    <row r="5" spans="2:10" ht="12.75">
      <c r="B5" s="34" t="s">
        <v>14</v>
      </c>
      <c r="C5" s="672">
        <f>IF(Location_Name="","",Location_Name)</f>
      </c>
      <c r="D5" s="673"/>
      <c r="E5" s="673"/>
      <c r="F5" s="674"/>
      <c r="G5" s="35" t="s">
        <v>15</v>
      </c>
      <c r="H5" s="642"/>
      <c r="I5" s="643"/>
      <c r="J5" s="644"/>
    </row>
    <row r="6" spans="2:10" ht="12.75">
      <c r="B6" s="36" t="s">
        <v>16</v>
      </c>
      <c r="C6" s="606">
        <f>IF(AQS_Site_Code="","",AQS_Site_Code)</f>
      </c>
      <c r="D6" s="607"/>
      <c r="E6" s="607"/>
      <c r="F6" s="617"/>
      <c r="G6" s="499" t="str">
        <f>IF(OR(ISBLANK(Location_Name),ISBLANK(AQS_Site_Code),ISBLANK(URG_02_00_POC),ISBLANK(H5)),"Missing Date, Site Name, Site Code, or POC","")</f>
        <v>Missing Date, Site Name, Site Code, or POC</v>
      </c>
      <c r="H6" s="386"/>
      <c r="J6" s="13"/>
    </row>
    <row r="7" spans="2:10" ht="13.5" thickBot="1">
      <c r="B7" s="39" t="s">
        <v>17</v>
      </c>
      <c r="C7" s="356"/>
      <c r="D7" s="355">
        <v>6</v>
      </c>
      <c r="E7" s="42"/>
      <c r="F7" s="40"/>
      <c r="G7" s="384"/>
      <c r="H7" s="387"/>
      <c r="I7" s="45"/>
      <c r="J7" s="229"/>
    </row>
    <row r="8" spans="2:10" ht="12.75">
      <c r="B8" s="160" t="s">
        <v>140</v>
      </c>
      <c r="C8" s="46"/>
      <c r="D8" s="46"/>
      <c r="E8" s="46"/>
      <c r="F8" s="46"/>
      <c r="G8" s="46"/>
      <c r="H8" s="46"/>
      <c r="I8" s="46"/>
      <c r="J8" s="58"/>
    </row>
    <row r="9" spans="2:10" ht="12.75">
      <c r="B9" s="50"/>
      <c r="C9" s="46"/>
      <c r="D9" s="46"/>
      <c r="E9" s="46"/>
      <c r="F9" s="46"/>
      <c r="G9" s="46"/>
      <c r="H9" s="46"/>
      <c r="I9" s="46"/>
      <c r="J9" s="58"/>
    </row>
    <row r="10" spans="2:10" ht="12.75">
      <c r="B10" s="36" t="s">
        <v>18</v>
      </c>
      <c r="C10" s="606">
        <f>IF(SASS!C11="","",SASS!C11)</f>
      </c>
      <c r="D10" s="607"/>
      <c r="E10" s="607"/>
      <c r="F10" s="617"/>
      <c r="G10" s="47" t="s">
        <v>19</v>
      </c>
      <c r="H10" s="625">
        <f>IF(SASS!H11="","",SASS!H11)</f>
      </c>
      <c r="I10" s="626"/>
      <c r="J10" s="627"/>
    </row>
    <row r="11" spans="2:10" ht="12.75">
      <c r="B11" s="36" t="s">
        <v>20</v>
      </c>
      <c r="C11" s="640" t="str">
        <f>IF(SASS!C12="","",SASS!C12)</f>
        <v>Flow Verification by Site Operator</v>
      </c>
      <c r="D11" s="640"/>
      <c r="E11" s="640"/>
      <c r="F11" s="641"/>
      <c r="G11" s="500">
        <f>IF(OR(ISBLANK(Audit_Type),Audit_Type="Select From Dropdown List"),"Missing Audit Agency Type!","")</f>
      </c>
      <c r="H11" s="55"/>
      <c r="I11" s="55"/>
      <c r="J11" s="56"/>
    </row>
    <row r="12" spans="2:10" ht="15">
      <c r="B12" s="230"/>
      <c r="C12" s="231"/>
      <c r="D12" s="231"/>
      <c r="E12" s="231"/>
      <c r="F12" s="231"/>
      <c r="G12" s="231"/>
      <c r="H12" s="232"/>
      <c r="I12" s="232"/>
      <c r="J12" s="233"/>
    </row>
    <row r="13" spans="2:10" ht="12.75">
      <c r="B13" s="57" t="s">
        <v>21</v>
      </c>
      <c r="C13" s="47"/>
      <c r="D13" s="629" t="s">
        <v>22</v>
      </c>
      <c r="E13" s="629"/>
      <c r="F13" s="629"/>
      <c r="G13" s="54" t="s">
        <v>23</v>
      </c>
      <c r="H13" s="645"/>
      <c r="I13" s="519"/>
      <c r="J13" s="622"/>
    </row>
    <row r="14" spans="2:10" ht="12.75">
      <c r="B14" s="57"/>
      <c r="C14" s="47"/>
      <c r="D14" s="59"/>
      <c r="E14" s="59"/>
      <c r="F14" s="59"/>
      <c r="G14" s="54" t="s">
        <v>24</v>
      </c>
      <c r="H14" s="609"/>
      <c r="I14" s="519"/>
      <c r="J14" s="622"/>
    </row>
    <row r="15" spans="2:10" ht="12.75">
      <c r="B15" s="57"/>
      <c r="C15" s="47"/>
      <c r="D15" s="59"/>
      <c r="E15" s="59"/>
      <c r="F15" s="59"/>
      <c r="G15" s="54" t="s">
        <v>25</v>
      </c>
      <c r="H15" s="609"/>
      <c r="I15" s="519"/>
      <c r="J15" s="622"/>
    </row>
    <row r="16" spans="2:10" ht="15">
      <c r="B16" s="60"/>
      <c r="C16" s="61"/>
      <c r="D16" s="62"/>
      <c r="E16" s="62"/>
      <c r="F16" s="63"/>
      <c r="G16" s="64"/>
      <c r="H16" s="64"/>
      <c r="I16" s="64"/>
      <c r="J16" s="234"/>
    </row>
    <row r="17" spans="2:13" ht="13.5" thickBot="1">
      <c r="B17" s="360" t="s">
        <v>26</v>
      </c>
      <c r="C17" s="78"/>
      <c r="D17" s="669"/>
      <c r="E17" s="670"/>
      <c r="F17" s="671"/>
      <c r="G17" s="358"/>
      <c r="H17" s="45"/>
      <c r="I17" s="667"/>
      <c r="J17" s="668"/>
      <c r="K17" s="12"/>
      <c r="L17" s="21"/>
      <c r="M17" s="21"/>
    </row>
    <row r="18" spans="2:13" ht="12.75">
      <c r="B18" s="367" t="s">
        <v>143</v>
      </c>
      <c r="C18" s="68"/>
      <c r="D18" s="69"/>
      <c r="E18" s="69"/>
      <c r="F18" s="69"/>
      <c r="G18" s="70"/>
      <c r="H18" s="235"/>
      <c r="J18" s="76"/>
      <c r="K18" s="21"/>
      <c r="L18" s="21"/>
      <c r="M18" s="21"/>
    </row>
    <row r="19" spans="2:13" ht="12.75">
      <c r="B19" s="368" t="s">
        <v>118</v>
      </c>
      <c r="C19" s="68"/>
      <c r="D19" s="518" t="s">
        <v>117</v>
      </c>
      <c r="E19" s="519"/>
      <c r="F19" s="520"/>
      <c r="H19" s="371" t="s">
        <v>28</v>
      </c>
      <c r="I19" s="657"/>
      <c r="J19" s="590"/>
      <c r="K19" s="21"/>
      <c r="L19" s="21"/>
      <c r="M19" s="21"/>
    </row>
    <row r="20" spans="2:13" ht="12.75">
      <c r="B20" s="373"/>
      <c r="C20" s="275" t="s">
        <v>29</v>
      </c>
      <c r="D20" s="75"/>
      <c r="E20" s="609"/>
      <c r="F20" s="520"/>
      <c r="G20" s="71"/>
      <c r="H20" s="372" t="s">
        <v>30</v>
      </c>
      <c r="I20" s="657"/>
      <c r="J20" s="590"/>
      <c r="K20" s="21"/>
      <c r="L20" s="21"/>
      <c r="M20" s="21"/>
    </row>
    <row r="21" spans="2:10" ht="12.75">
      <c r="B21" s="368" t="s">
        <v>119</v>
      </c>
      <c r="C21" s="68"/>
      <c r="D21" s="611" t="s">
        <v>117</v>
      </c>
      <c r="E21" s="612"/>
      <c r="F21" s="613"/>
      <c r="H21" s="371" t="s">
        <v>28</v>
      </c>
      <c r="I21" s="630"/>
      <c r="J21" s="583"/>
    </row>
    <row r="22" spans="2:13" ht="12.75">
      <c r="B22" s="373"/>
      <c r="C22" s="275" t="s">
        <v>29</v>
      </c>
      <c r="D22" s="236"/>
      <c r="E22" s="645"/>
      <c r="F22" s="520"/>
      <c r="G22" s="71"/>
      <c r="H22" s="372" t="s">
        <v>30</v>
      </c>
      <c r="I22" s="657"/>
      <c r="J22" s="590"/>
      <c r="K22" s="21"/>
      <c r="L22" s="21"/>
      <c r="M22" s="21"/>
    </row>
    <row r="23" spans="2:10" ht="12.75">
      <c r="B23" s="368" t="s">
        <v>120</v>
      </c>
      <c r="C23" s="68"/>
      <c r="D23" s="611" t="s">
        <v>117</v>
      </c>
      <c r="E23" s="612"/>
      <c r="F23" s="613"/>
      <c r="H23" s="371" t="s">
        <v>28</v>
      </c>
      <c r="I23" s="665"/>
      <c r="J23" s="666"/>
    </row>
    <row r="24" spans="2:13" ht="13.5" thickBot="1">
      <c r="B24" s="357"/>
      <c r="C24" s="358" t="s">
        <v>29</v>
      </c>
      <c r="D24" s="359"/>
      <c r="E24" s="610"/>
      <c r="F24" s="562"/>
      <c r="G24" s="362"/>
      <c r="H24" s="370" t="s">
        <v>30</v>
      </c>
      <c r="I24" s="658"/>
      <c r="J24" s="659"/>
      <c r="K24" s="21"/>
      <c r="L24" s="21"/>
      <c r="M24" s="21"/>
    </row>
    <row r="25" spans="2:10" ht="12.75">
      <c r="B25" s="12"/>
      <c r="H25" s="69"/>
      <c r="I25" s="69"/>
      <c r="J25" s="76"/>
    </row>
    <row r="26" spans="1:10" ht="15.75" thickBot="1">
      <c r="A26" s="10"/>
      <c r="B26" s="78"/>
      <c r="C26" s="78"/>
      <c r="D26" s="79"/>
      <c r="E26" s="79"/>
      <c r="F26" s="80"/>
      <c r="G26" s="80"/>
      <c r="H26" s="80"/>
      <c r="I26" s="80"/>
      <c r="J26" s="81"/>
    </row>
    <row r="27" spans="1:12" ht="168.75" customHeight="1" thickBot="1">
      <c r="A27" s="10"/>
      <c r="B27" s="237" t="s">
        <v>31</v>
      </c>
      <c r="C27" s="663"/>
      <c r="D27" s="557"/>
      <c r="E27" s="557"/>
      <c r="F27" s="557"/>
      <c r="G27" s="557"/>
      <c r="H27" s="557"/>
      <c r="I27" s="557"/>
      <c r="J27" s="558"/>
      <c r="L27" s="238"/>
    </row>
    <row r="28" spans="1:10" ht="168.75" customHeight="1" thickBot="1">
      <c r="A28" s="9"/>
      <c r="B28" s="239" t="s">
        <v>32</v>
      </c>
      <c r="C28" s="664"/>
      <c r="D28" s="592"/>
      <c r="E28" s="592"/>
      <c r="F28" s="592"/>
      <c r="G28" s="592"/>
      <c r="H28" s="592"/>
      <c r="I28" s="592"/>
      <c r="J28" s="593"/>
    </row>
    <row r="29" spans="3:11" ht="15">
      <c r="C29" s="85"/>
      <c r="D29" s="86"/>
      <c r="E29" s="86"/>
      <c r="F29" s="69"/>
      <c r="G29" s="69"/>
      <c r="H29" s="69"/>
      <c r="I29" s="69"/>
      <c r="J29" s="69"/>
      <c r="K29" s="9"/>
    </row>
    <row r="30" spans="2:10" ht="15.75" thickBot="1">
      <c r="B30" s="240"/>
      <c r="C30" s="85"/>
      <c r="D30" s="86"/>
      <c r="E30" s="86"/>
      <c r="F30" s="69"/>
      <c r="G30" s="69"/>
      <c r="H30" s="69"/>
      <c r="I30" s="69"/>
      <c r="J30" s="69"/>
    </row>
    <row r="31" spans="2:10" ht="13.5" thickBot="1">
      <c r="B31" s="87" t="str">
        <f>B3</f>
        <v>URG 3000N - Collocated Sampler</v>
      </c>
      <c r="C31" s="88"/>
      <c r="D31" s="88"/>
      <c r="E31" s="88"/>
      <c r="F31" s="88"/>
      <c r="G31" s="88"/>
      <c r="H31" s="88"/>
      <c r="I31" s="88"/>
      <c r="J31" s="89"/>
    </row>
    <row r="32" spans="2:10" ht="13.5" thickBot="1">
      <c r="B32" s="476" t="s">
        <v>144</v>
      </c>
      <c r="C32" s="88"/>
      <c r="D32" s="88"/>
      <c r="E32" s="88"/>
      <c r="F32" s="88"/>
      <c r="G32" s="88"/>
      <c r="H32" s="88"/>
      <c r="I32" s="88"/>
      <c r="J32" s="89"/>
    </row>
    <row r="33" spans="2:10" ht="12.75">
      <c r="B33" s="648" t="s">
        <v>33</v>
      </c>
      <c r="C33" s="541"/>
      <c r="D33" s="541"/>
      <c r="E33" s="541"/>
      <c r="F33" s="541"/>
      <c r="G33" s="541"/>
      <c r="H33" s="541"/>
      <c r="I33" s="541"/>
      <c r="J33" s="545"/>
    </row>
    <row r="34" spans="2:10" ht="12.75">
      <c r="B34" s="543"/>
      <c r="C34" s="544"/>
      <c r="D34" s="544"/>
      <c r="E34" s="544"/>
      <c r="F34" s="544"/>
      <c r="G34" s="544"/>
      <c r="H34" s="544"/>
      <c r="I34" s="544"/>
      <c r="J34" s="545"/>
    </row>
    <row r="35" spans="2:10" ht="12.75">
      <c r="B35" s="546"/>
      <c r="C35" s="547"/>
      <c r="D35" s="547"/>
      <c r="E35" s="547"/>
      <c r="F35" s="547"/>
      <c r="G35" s="547"/>
      <c r="H35" s="547"/>
      <c r="I35" s="547"/>
      <c r="J35" s="548"/>
    </row>
    <row r="36" spans="2:10" ht="15">
      <c r="B36" s="90"/>
      <c r="C36" s="553" t="s">
        <v>34</v>
      </c>
      <c r="D36" s="554"/>
      <c r="E36" s="555"/>
      <c r="F36" s="46"/>
      <c r="G36" s="649" t="s">
        <v>35</v>
      </c>
      <c r="H36" s="69"/>
      <c r="I36" s="632" t="s">
        <v>67</v>
      </c>
      <c r="J36" s="633"/>
    </row>
    <row r="37" spans="2:10" ht="15">
      <c r="B37" s="90"/>
      <c r="C37" s="92" t="s">
        <v>37</v>
      </c>
      <c r="D37" s="93"/>
      <c r="E37" s="94" t="s">
        <v>38</v>
      </c>
      <c r="F37" s="436"/>
      <c r="G37" s="650"/>
      <c r="H37" s="435"/>
      <c r="I37" s="96" t="s">
        <v>39</v>
      </c>
      <c r="J37" s="97" t="s">
        <v>40</v>
      </c>
    </row>
    <row r="38" spans="2:10" ht="15">
      <c r="B38" s="454" t="s">
        <v>150</v>
      </c>
      <c r="C38" s="99"/>
      <c r="D38" s="95"/>
      <c r="E38" s="99"/>
      <c r="F38" s="101"/>
      <c r="G38" s="434">
        <f>IF(URG_02_00_TI_R="","",((URG_02_00_TI_S+URG_02_00_D_S)-(URG_02_00_TI_R+URG_02_00_D_R))*24*60)</f>
      </c>
      <c r="H38" s="103"/>
      <c r="I38" s="432">
        <f>IF(C38="","",IF(AND(C38&gt;0,ABS($G38)&lt;=5),"X",""))</f>
      </c>
      <c r="J38" s="433">
        <f>IF(C38="","",IF(ABS(G38)&gt;5,"X",""))</f>
      </c>
    </row>
    <row r="39" spans="2:10" ht="15.75" thickBot="1">
      <c r="B39" s="453" t="s">
        <v>15</v>
      </c>
      <c r="C39" s="449">
        <f>H5</f>
        <v>0</v>
      </c>
      <c r="D39" s="242"/>
      <c r="E39" s="243"/>
      <c r="F39" s="501" t="str">
        <f>IF(ISBLANK(URG_02_00_D_S),"Missing Sampler Date!",IF(INT(URG_02_00_D_R)&lt;&gt;INT(URG_02_00_D_S),"Sampler and Audit Clock Dates Don't Match!",""))</f>
        <v>Missing Sampler Date!</v>
      </c>
      <c r="G39" s="108"/>
      <c r="H39" s="14"/>
      <c r="I39" s="468"/>
      <c r="J39" s="469"/>
    </row>
    <row r="40" spans="2:10" ht="15">
      <c r="B40" s="104" t="s">
        <v>125</v>
      </c>
      <c r="C40" s="241"/>
      <c r="D40" s="95"/>
      <c r="E40" s="99"/>
      <c r="F40" s="101"/>
      <c r="G40" s="102">
        <f>IF(URG_02_00_TI_R_R="","",((URG_02_00_TI_S_R+URG_02_00_D_S_R)-(URG_02_00_TI_R_R+URG_02_00_D_R_R))*24*60)</f>
      </c>
      <c r="H40" s="475"/>
      <c r="I40" s="432">
        <f>IF(C40="","",IF(AND(C40&gt;0,ABS($G40)&lt;=5),"X",""))</f>
      </c>
      <c r="J40" s="433">
        <f>IF(C40="","",IF(ABS(G40)&gt;5,"X",""))</f>
      </c>
    </row>
    <row r="41" spans="2:11" ht="13.5" thickBot="1">
      <c r="B41" s="453" t="s">
        <v>15</v>
      </c>
      <c r="C41" s="449">
        <f>H5</f>
        <v>0</v>
      </c>
      <c r="D41" s="44"/>
      <c r="E41" s="243"/>
      <c r="F41" s="45"/>
      <c r="G41" s="45"/>
      <c r="H41" s="45"/>
      <c r="I41" s="45"/>
      <c r="J41" s="45"/>
      <c r="K41" s="12"/>
    </row>
    <row r="42" spans="2:10" ht="15.75" thickBot="1">
      <c r="B42" s="27" t="s">
        <v>41</v>
      </c>
      <c r="C42" s="111"/>
      <c r="D42" s="113"/>
      <c r="E42" s="111"/>
      <c r="F42" s="113"/>
      <c r="G42" s="114"/>
      <c r="H42" s="115"/>
      <c r="I42" s="116"/>
      <c r="J42" s="117"/>
    </row>
    <row r="43" spans="2:10" ht="15">
      <c r="B43" s="118"/>
      <c r="C43" s="497" t="s">
        <v>151</v>
      </c>
      <c r="D43" s="32"/>
      <c r="F43" s="120" t="s">
        <v>42</v>
      </c>
      <c r="G43" s="69"/>
      <c r="H43" s="660" t="s">
        <v>43</v>
      </c>
      <c r="I43" s="661"/>
      <c r="J43" s="662"/>
    </row>
    <row r="44" spans="2:10" ht="15">
      <c r="B44" s="121"/>
      <c r="C44" s="122" t="s">
        <v>44</v>
      </c>
      <c r="D44" s="214"/>
      <c r="E44" s="437"/>
      <c r="F44" s="122" t="s">
        <v>45</v>
      </c>
      <c r="G44" s="412"/>
      <c r="H44" s="478" t="s">
        <v>39</v>
      </c>
      <c r="I44" s="124" t="s">
        <v>46</v>
      </c>
      <c r="J44" s="477" t="s">
        <v>47</v>
      </c>
    </row>
    <row r="45" spans="2:10" ht="15" customHeight="1">
      <c r="B45" s="126" t="s">
        <v>48</v>
      </c>
      <c r="C45" s="127"/>
      <c r="D45" s="438"/>
      <c r="E45" s="46" t="s">
        <v>48</v>
      </c>
      <c r="F45" s="127"/>
      <c r="G45" s="473"/>
      <c r="H45" s="443" t="str">
        <f>IF(AND(F45&lt;&gt;"",F45&lt;225),"X",IF(F45&gt;=225,"",IF(AND(C45&lt;&gt;"",C45&lt;225),"X"," ")))</f>
        <v> </v>
      </c>
      <c r="I45" s="442">
        <f>IF((C45&gt;=225),"X","")</f>
      </c>
      <c r="J45" s="130">
        <f>IF((F45&gt;=225),"X","")</f>
      </c>
    </row>
    <row r="46" spans="2:10" ht="12" customHeight="1" thickBot="1">
      <c r="B46" s="131"/>
      <c r="C46" s="80"/>
      <c r="D46" s="80"/>
      <c r="E46" s="345"/>
      <c r="F46" s="80"/>
      <c r="G46" s="80"/>
      <c r="H46" s="80"/>
      <c r="I46" s="80"/>
      <c r="J46" s="81"/>
    </row>
    <row r="47" spans="2:12" ht="13.5" thickBot="1">
      <c r="B47" s="304" t="s">
        <v>145</v>
      </c>
      <c r="C47" s="133"/>
      <c r="D47" s="133"/>
      <c r="E47" s="133"/>
      <c r="F47" s="134"/>
      <c r="G47" s="133"/>
      <c r="H47" s="133"/>
      <c r="I47" s="133"/>
      <c r="J47" s="135"/>
      <c r="L47" s="353"/>
    </row>
    <row r="48" spans="2:10" ht="12.75">
      <c r="B48" s="136" t="s">
        <v>49</v>
      </c>
      <c r="C48" s="139"/>
      <c r="D48" s="139"/>
      <c r="E48" s="139"/>
      <c r="F48" s="138"/>
      <c r="G48" s="139"/>
      <c r="H48" s="70"/>
      <c r="I48" s="139"/>
      <c r="J48" s="140"/>
    </row>
    <row r="49" spans="2:10" ht="15">
      <c r="B49" s="118"/>
      <c r="C49" s="142"/>
      <c r="D49" s="209" t="s">
        <v>50</v>
      </c>
      <c r="E49" s="62"/>
      <c r="F49" s="145"/>
      <c r="G49" s="146"/>
      <c r="H49" s="146"/>
      <c r="I49" s="147" t="s">
        <v>51</v>
      </c>
      <c r="J49" s="76"/>
    </row>
    <row r="50" spans="2:10" ht="12.75">
      <c r="B50" s="126"/>
      <c r="C50" s="91" t="s">
        <v>52</v>
      </c>
      <c r="D50" s="91" t="s">
        <v>37</v>
      </c>
      <c r="E50" s="148" t="s">
        <v>53</v>
      </c>
      <c r="F50" s="148" t="s">
        <v>38</v>
      </c>
      <c r="G50" s="122" t="s">
        <v>54</v>
      </c>
      <c r="H50" s="421"/>
      <c r="I50" s="122" t="s">
        <v>39</v>
      </c>
      <c r="J50" s="149" t="s">
        <v>40</v>
      </c>
    </row>
    <row r="51" spans="2:10" ht="15" customHeight="1">
      <c r="B51" s="126" t="s">
        <v>48</v>
      </c>
      <c r="C51" s="150" t="str">
        <f>IF(ISBLANK(D51),"NA",D51*0.9)</f>
        <v>NA</v>
      </c>
      <c r="D51" s="151"/>
      <c r="E51" s="150" t="str">
        <f>IF(ISBLANK(D51),"NA",D51*1.1)</f>
        <v>NA</v>
      </c>
      <c r="F51" s="151"/>
      <c r="G51" s="189" t="str">
        <f>IF((D51&gt;0),(F51-D51)/D51*100," ")</f>
        <v> </v>
      </c>
      <c r="H51" s="409"/>
      <c r="I51" s="170">
        <f>IF(D51="","",IF(OR(D51="UR",D51="OR"),"",IF(ABS(G51)&lt;=10,"X","")))</f>
      </c>
      <c r="J51" s="171">
        <f>IF(D51="","",IF(OR(D51="UR",D51="OR",D51=""),"X",IF(AND(ABS(G51)&gt;10,G51&lt;&gt;" "),"X"," ")))</f>
      </c>
    </row>
    <row r="52" spans="2:10" ht="12.75">
      <c r="B52" s="126"/>
      <c r="D52" s="155"/>
      <c r="F52" s="156"/>
      <c r="G52" s="157"/>
      <c r="H52" s="152"/>
      <c r="I52" s="158"/>
      <c r="J52" s="159"/>
    </row>
    <row r="53" spans="2:10" ht="12.75">
      <c r="B53" s="160" t="s">
        <v>55</v>
      </c>
      <c r="C53" s="71"/>
      <c r="D53" s="69"/>
      <c r="E53" s="71"/>
      <c r="F53" s="161"/>
      <c r="G53" s="152"/>
      <c r="H53" s="69"/>
      <c r="I53" s="162"/>
      <c r="J53" s="163"/>
    </row>
    <row r="54" spans="2:10" ht="15">
      <c r="B54" s="118"/>
      <c r="C54" s="164"/>
      <c r="D54" s="182" t="s">
        <v>50</v>
      </c>
      <c r="E54" s="165"/>
      <c r="F54" s="244"/>
      <c r="G54" s="181"/>
      <c r="H54" s="146"/>
      <c r="I54" s="147" t="s">
        <v>56</v>
      </c>
      <c r="J54" s="76"/>
    </row>
    <row r="55" spans="2:10" ht="15">
      <c r="B55" s="167"/>
      <c r="C55" s="91" t="s">
        <v>52</v>
      </c>
      <c r="D55" s="245" t="s">
        <v>37</v>
      </c>
      <c r="E55" s="148" t="s">
        <v>53</v>
      </c>
      <c r="F55" s="246" t="s">
        <v>38</v>
      </c>
      <c r="G55" s="122" t="s">
        <v>54</v>
      </c>
      <c r="H55" s="421"/>
      <c r="I55" s="122" t="s">
        <v>39</v>
      </c>
      <c r="J55" s="168" t="s">
        <v>40</v>
      </c>
    </row>
    <row r="56" spans="2:10" ht="12.75">
      <c r="B56" s="126" t="s">
        <v>48</v>
      </c>
      <c r="C56" s="150" t="str">
        <f>IF(ISBLANK(D56),"NA",D56*0.9)</f>
        <v>NA</v>
      </c>
      <c r="D56" s="169"/>
      <c r="E56" s="150" t="str">
        <f>IF(ISBLANK(D56),"NA",D56*1.1)</f>
        <v>NA</v>
      </c>
      <c r="F56" s="169"/>
      <c r="G56" s="189" t="str">
        <f>IF((D56&gt;0),(F56-D56)/D56*100," ")</f>
        <v> </v>
      </c>
      <c r="H56" s="409"/>
      <c r="I56" s="170">
        <f>IF(D56="","",IF(OR(D56="UR",D56="OR"),"",IF(ABS(G56)&lt;=10,"X","")))</f>
      </c>
      <c r="J56" s="171">
        <f>IF(D56="","",IF(OR(D56="UR",D56="OR",D56=""),"X",IF(AND(ABS(G56)&gt;10,G56&lt;&gt;" "),"X"," ")))</f>
      </c>
    </row>
    <row r="57" spans="2:10" ht="12" customHeight="1" thickBot="1">
      <c r="B57" s="172"/>
      <c r="C57" s="173"/>
      <c r="D57" s="62"/>
      <c r="E57" s="173"/>
      <c r="F57" s="174"/>
      <c r="G57" s="174"/>
      <c r="H57" s="174"/>
      <c r="I57" s="174"/>
      <c r="J57" s="175"/>
    </row>
    <row r="58" spans="2:12" ht="16.5" thickBot="1">
      <c r="B58" s="176"/>
      <c r="C58" s="134"/>
      <c r="D58" s="134"/>
      <c r="E58" s="177" t="s">
        <v>57</v>
      </c>
      <c r="F58" s="178"/>
      <c r="G58" s="178"/>
      <c r="H58" s="178"/>
      <c r="I58" s="178"/>
      <c r="J58" s="179"/>
      <c r="L58" s="353"/>
    </row>
    <row r="59" spans="2:10" ht="15">
      <c r="B59" s="180"/>
      <c r="C59" s="201"/>
      <c r="D59" s="202" t="s">
        <v>50</v>
      </c>
      <c r="E59" s="247"/>
      <c r="F59" s="204"/>
      <c r="G59" s="185"/>
      <c r="H59" s="69"/>
      <c r="I59" s="181" t="s">
        <v>58</v>
      </c>
      <c r="J59" s="186"/>
    </row>
    <row r="60" spans="2:10" ht="12.75">
      <c r="B60" s="126"/>
      <c r="C60" s="91" t="s">
        <v>52</v>
      </c>
      <c r="D60" s="148" t="s">
        <v>38</v>
      </c>
      <c r="E60" s="148" t="s">
        <v>53</v>
      </c>
      <c r="F60" s="91" t="s">
        <v>37</v>
      </c>
      <c r="G60" s="122" t="s">
        <v>54</v>
      </c>
      <c r="H60" s="69"/>
      <c r="I60" s="187" t="s">
        <v>39</v>
      </c>
      <c r="J60" s="149" t="s">
        <v>40</v>
      </c>
    </row>
    <row r="61" spans="2:10" ht="12.75">
      <c r="B61" s="126" t="s">
        <v>48</v>
      </c>
      <c r="C61" s="150">
        <f>IF(ISBLANK(D61),"NA",D61*0.9)</f>
        <v>19.8</v>
      </c>
      <c r="D61" s="188">
        <v>22</v>
      </c>
      <c r="E61" s="150">
        <f>IF(ISBLANK(D61),"NA",D61*1.1)</f>
        <v>24.200000000000003</v>
      </c>
      <c r="F61" s="189">
        <f>IF(D51&lt;&gt;"",D51,"")</f>
      </c>
      <c r="G61" s="189" t="str">
        <f>IF((F61&lt;&gt;""),ABS((F61-D61)/D61*100)," ")</f>
        <v> </v>
      </c>
      <c r="H61" s="473"/>
      <c r="I61" s="129">
        <f>IF(OR(F61="UR",F61="OR"),"",IF(G61&lt;=10,"X",""))</f>
      </c>
      <c r="J61" s="130" t="str">
        <f>IF(OR(F61="UR",F61="OR"),"X",IF(AND(G61&gt;10,G61&lt;&gt;" "),"X"," "))</f>
        <v> </v>
      </c>
    </row>
    <row r="62" spans="2:10" ht="12.75">
      <c r="B62" s="126"/>
      <c r="D62" s="191"/>
      <c r="F62" s="59"/>
      <c r="G62" s="192"/>
      <c r="H62" s="69"/>
      <c r="I62" s="158"/>
      <c r="J62" s="159"/>
    </row>
    <row r="63" spans="2:10" ht="12.75">
      <c r="B63" s="160" t="s">
        <v>55</v>
      </c>
      <c r="C63" s="71"/>
      <c r="D63" s="161"/>
      <c r="E63" s="71"/>
      <c r="F63" s="69"/>
      <c r="G63" s="248"/>
      <c r="H63" s="69"/>
      <c r="I63" s="162"/>
      <c r="J63" s="163"/>
    </row>
    <row r="64" spans="2:10" ht="15.75">
      <c r="B64" s="118"/>
      <c r="C64" s="164"/>
      <c r="D64" s="143" t="s">
        <v>50</v>
      </c>
      <c r="E64" s="165"/>
      <c r="F64" s="249"/>
      <c r="G64" s="196"/>
      <c r="H64" s="197"/>
      <c r="I64" s="147" t="s">
        <v>58</v>
      </c>
      <c r="J64" s="76"/>
    </row>
    <row r="65" spans="2:10" ht="15">
      <c r="B65" s="167"/>
      <c r="C65" s="91" t="s">
        <v>52</v>
      </c>
      <c r="D65" s="148" t="s">
        <v>38</v>
      </c>
      <c r="E65" s="148" t="s">
        <v>53</v>
      </c>
      <c r="F65" s="91" t="s">
        <v>37</v>
      </c>
      <c r="G65" s="198" t="s">
        <v>54</v>
      </c>
      <c r="H65" s="69"/>
      <c r="I65" s="187" t="s">
        <v>39</v>
      </c>
      <c r="J65" s="168" t="s">
        <v>40</v>
      </c>
    </row>
    <row r="66" spans="2:10" ht="12.75">
      <c r="B66" s="126" t="s">
        <v>48</v>
      </c>
      <c r="C66" s="150">
        <f>IF(ISBLANK(D66),"NA",D66*0.9)</f>
        <v>19.8</v>
      </c>
      <c r="D66" s="188">
        <v>22</v>
      </c>
      <c r="E66" s="150">
        <f>IF(ISBLANK(D66),"NA",D66*1.1)</f>
        <v>24.200000000000003</v>
      </c>
      <c r="F66" s="189">
        <f>IF(D56&lt;&gt;"",D56,"")</f>
      </c>
      <c r="G66" s="189" t="str">
        <f>IF((F66&lt;&gt;""),ABS((F66-D66)/D66*100)," ")</f>
        <v> </v>
      </c>
      <c r="H66" s="473"/>
      <c r="I66" s="129">
        <f>IF(OR(F66="UR",F66="OR"),"",IF(G66&lt;=10,"X",""))</f>
      </c>
      <c r="J66" s="130" t="str">
        <f>IF(OR(F66="UR",F66="OR"),"X",IF(AND(G66&gt;10,G66&lt;&gt;" "),"X"," "))</f>
        <v> </v>
      </c>
    </row>
    <row r="67" spans="2:10" ht="12" customHeight="1" thickBot="1">
      <c r="B67" s="90"/>
      <c r="C67" s="86"/>
      <c r="D67" s="32"/>
      <c r="E67" s="86"/>
      <c r="F67" s="32"/>
      <c r="G67" s="32"/>
      <c r="H67" s="32"/>
      <c r="I67" s="32"/>
      <c r="J67" s="33"/>
    </row>
    <row r="68" spans="2:10" ht="15.75" thickBot="1">
      <c r="B68" s="489" t="s">
        <v>146</v>
      </c>
      <c r="C68" s="88"/>
      <c r="D68" s="199"/>
      <c r="E68" s="112"/>
      <c r="F68" s="112"/>
      <c r="G68" s="112"/>
      <c r="H68" s="112"/>
      <c r="I68" s="112"/>
      <c r="J68" s="200"/>
    </row>
    <row r="69" spans="2:10" ht="12.75">
      <c r="B69" s="126"/>
      <c r="C69" s="147"/>
      <c r="D69" s="152" t="s">
        <v>59</v>
      </c>
      <c r="E69" s="203"/>
      <c r="F69" s="203"/>
      <c r="G69" s="204"/>
      <c r="H69" s="69"/>
      <c r="I69" s="205" t="s">
        <v>60</v>
      </c>
      <c r="J69" s="76"/>
    </row>
    <row r="70" spans="2:10" ht="15">
      <c r="B70" s="167"/>
      <c r="C70" s="245" t="s">
        <v>52</v>
      </c>
      <c r="D70" s="245" t="s">
        <v>37</v>
      </c>
      <c r="E70" s="91" t="s">
        <v>52</v>
      </c>
      <c r="F70" s="148" t="s">
        <v>38</v>
      </c>
      <c r="G70" s="246" t="s">
        <v>61</v>
      </c>
      <c r="H70" s="69"/>
      <c r="I70" s="96" t="s">
        <v>39</v>
      </c>
      <c r="J70" s="97" t="s">
        <v>40</v>
      </c>
    </row>
    <row r="71" spans="2:10" ht="12.75">
      <c r="B71" s="126"/>
      <c r="C71" s="150" t="str">
        <f>IF(ISBLANK(D71),"NA",D71-2)</f>
        <v>NA</v>
      </c>
      <c r="D71" s="169"/>
      <c r="E71" s="150" t="str">
        <f>IF(ISBLANK(F71),"NA",F71-2)</f>
        <v>NA</v>
      </c>
      <c r="F71" s="169"/>
      <c r="G71" s="505" t="str">
        <f>IF(NOT(ISBLANK((D71))),(F71-D71)," ")</f>
        <v> </v>
      </c>
      <c r="H71" s="152"/>
      <c r="I71" s="206">
        <f>IF($G71&lt;2,"X","")</f>
      </c>
      <c r="J71" s="207" t="str">
        <f>IF(AND(G71&gt;=2,G71&lt;&gt;" "),"X"," ")</f>
        <v> </v>
      </c>
    </row>
    <row r="72" spans="2:10" ht="12.75">
      <c r="B72" s="160" t="s">
        <v>62</v>
      </c>
      <c r="D72" s="208"/>
      <c r="F72" s="152"/>
      <c r="G72" s="152"/>
      <c r="H72" s="152"/>
      <c r="I72" s="210"/>
      <c r="J72" s="211"/>
    </row>
    <row r="73" spans="2:10" ht="12.75">
      <c r="B73" s="126"/>
      <c r="C73" s="150" t="str">
        <f>IF(ISBLANK(D73),"NA",D73-2)</f>
        <v>NA</v>
      </c>
      <c r="D73" s="151"/>
      <c r="E73" s="150" t="str">
        <f>IF(ISBLANK(F73),"NA",F73-2)</f>
        <v>NA</v>
      </c>
      <c r="F73" s="151"/>
      <c r="G73" s="505" t="str">
        <f>IF(NOT(ISBLANK((D73))),(F73-D73)," ")</f>
        <v> </v>
      </c>
      <c r="H73" s="152"/>
      <c r="I73" s="212">
        <f>IF($G73&lt;2,"X","")</f>
      </c>
      <c r="J73" s="213" t="str">
        <f>IF(AND(G73&gt;=2,G73&lt;&gt;" "),"X"," ")</f>
        <v> </v>
      </c>
    </row>
    <row r="74" spans="2:10" ht="12" customHeight="1" thickBot="1">
      <c r="B74" s="167"/>
      <c r="C74" s="69"/>
      <c r="D74" s="69"/>
      <c r="E74" s="69"/>
      <c r="F74" s="69"/>
      <c r="G74" s="69"/>
      <c r="H74" s="69"/>
      <c r="I74" s="69"/>
      <c r="J74" s="76"/>
    </row>
    <row r="75" spans="2:10" ht="15.75" thickBot="1">
      <c r="B75" s="304" t="s">
        <v>148</v>
      </c>
      <c r="C75" s="112"/>
      <c r="D75" s="112"/>
      <c r="E75" s="112"/>
      <c r="F75" s="112"/>
      <c r="G75" s="112"/>
      <c r="H75" s="112"/>
      <c r="I75" s="112"/>
      <c r="J75" s="200"/>
    </row>
    <row r="76" spans="2:10" ht="12.75">
      <c r="B76" s="126"/>
      <c r="C76" s="201"/>
      <c r="D76" s="250" t="s">
        <v>63</v>
      </c>
      <c r="E76" s="203"/>
      <c r="F76" s="251"/>
      <c r="G76" s="216"/>
      <c r="H76" s="46"/>
      <c r="I76" s="217" t="s">
        <v>64</v>
      </c>
      <c r="J76" s="58"/>
    </row>
    <row r="77" spans="2:10" ht="12.75">
      <c r="B77" s="126"/>
      <c r="C77" s="91" t="s">
        <v>52</v>
      </c>
      <c r="D77" s="91" t="s">
        <v>37</v>
      </c>
      <c r="E77" s="148" t="s">
        <v>53</v>
      </c>
      <c r="F77" s="148" t="s">
        <v>38</v>
      </c>
      <c r="G77" s="218" t="s">
        <v>61</v>
      </c>
      <c r="H77" s="46"/>
      <c r="I77" s="219" t="s">
        <v>39</v>
      </c>
      <c r="J77" s="125" t="s">
        <v>40</v>
      </c>
    </row>
    <row r="78" spans="2:10" ht="12.75">
      <c r="B78" s="180"/>
      <c r="C78" s="150" t="str">
        <f>IF(ISBLANK(D78),"NA",D78-2)</f>
        <v>NA</v>
      </c>
      <c r="D78" s="220"/>
      <c r="E78" s="150" t="str">
        <f>IF(ISBLANK(D78),"NA",D78+2)</f>
        <v>NA</v>
      </c>
      <c r="F78" s="220"/>
      <c r="G78" s="221" t="str">
        <f>IF((D78&gt;0),ABS(D78-F78)," ")</f>
        <v> </v>
      </c>
      <c r="H78" s="46"/>
      <c r="I78" s="222">
        <f>IF($G78&lt;10,"X","")</f>
      </c>
      <c r="J78" s="223" t="str">
        <f>IF(AND(G78&gt;=10,G78&lt;&gt;" "),"X"," ")</f>
        <v> </v>
      </c>
    </row>
    <row r="79" spans="2:10" ht="15.75">
      <c r="B79" s="224" t="s">
        <v>65</v>
      </c>
      <c r="D79" s="225"/>
      <c r="E79" s="69"/>
      <c r="F79" s="69"/>
      <c r="G79" s="46"/>
      <c r="H79" s="46"/>
      <c r="I79" s="46"/>
      <c r="J79" s="58"/>
    </row>
    <row r="80" spans="2:10" ht="12.75">
      <c r="B80" s="180"/>
      <c r="C80" s="150" t="str">
        <f>IF(ISBLANK(D80),"NA",D80-2)</f>
        <v>NA</v>
      </c>
      <c r="D80" s="226"/>
      <c r="E80" s="150" t="str">
        <f>IF(ISBLANK(D80),"NA",D80+2)</f>
        <v>NA</v>
      </c>
      <c r="F80" s="226"/>
      <c r="G80" s="221" t="str">
        <f>IF((D80&gt;0),ABS(D80-F80)," ")</f>
        <v> </v>
      </c>
      <c r="H80" s="46"/>
      <c r="I80" s="222">
        <f>IF($G80&lt;10,"X","")</f>
      </c>
      <c r="J80" s="223" t="str">
        <f>IF(AND(G80&gt;=10,G80&lt;&gt;" "),"X"," ")</f>
        <v> </v>
      </c>
    </row>
    <row r="81" spans="2:10" ht="12" customHeight="1" thickBot="1">
      <c r="B81" s="227"/>
      <c r="C81" s="80"/>
      <c r="D81" s="40"/>
      <c r="E81" s="80"/>
      <c r="F81" s="40"/>
      <c r="G81" s="40"/>
      <c r="H81" s="40"/>
      <c r="I81" s="40"/>
      <c r="J81" s="228"/>
    </row>
  </sheetData>
  <sheetProtection sheet="1"/>
  <mergeCells count="31">
    <mergeCell ref="H13:J13"/>
    <mergeCell ref="D19:F19"/>
    <mergeCell ref="D21:F21"/>
    <mergeCell ref="I19:J19"/>
    <mergeCell ref="C5:F5"/>
    <mergeCell ref="C6:F6"/>
    <mergeCell ref="H5:J5"/>
    <mergeCell ref="H15:J15"/>
    <mergeCell ref="D13:F13"/>
    <mergeCell ref="H14:J14"/>
    <mergeCell ref="H10:J10"/>
    <mergeCell ref="I23:J23"/>
    <mergeCell ref="C36:E36"/>
    <mergeCell ref="I21:J21"/>
    <mergeCell ref="B33:J35"/>
    <mergeCell ref="C10:F10"/>
    <mergeCell ref="G36:G37"/>
    <mergeCell ref="C11:F11"/>
    <mergeCell ref="E24:F24"/>
    <mergeCell ref="I17:J17"/>
    <mergeCell ref="D17:F17"/>
    <mergeCell ref="I22:J22"/>
    <mergeCell ref="D23:F23"/>
    <mergeCell ref="I24:J24"/>
    <mergeCell ref="H43:J43"/>
    <mergeCell ref="I36:J36"/>
    <mergeCell ref="I20:J20"/>
    <mergeCell ref="C27:J27"/>
    <mergeCell ref="C28:J28"/>
    <mergeCell ref="E22:F22"/>
    <mergeCell ref="E20:F20"/>
  </mergeCells>
  <dataValidations count="5">
    <dataValidation type="list" showInputMessage="1" showErrorMessage="1" errorTitle="Input Required" error="Please select value from list" sqref="D21:F21">
      <formula1>Temperature_Reference_Methods</formula1>
    </dataValidation>
    <dataValidation type="list" showInputMessage="1" showErrorMessage="1" errorTitle="Input Required" error="Please select a value from the list" sqref="D19:F19">
      <formula1>Flow_Reference_Methods</formula1>
    </dataValidation>
    <dataValidation type="list" showInputMessage="1" showErrorMessage="1" errorTitle="Input Required" error="Please select value from list" sqref="D23:F23">
      <formula1>BP_Reference_Methods</formula1>
    </dataValidation>
    <dataValidation showInputMessage="1" showErrorMessage="1" errorTitle="Input Required" error="Please select a value from the list" sqref="D20:F20 D24:F24 D22:F22"/>
    <dataValidation showInputMessage="1" showErrorMessage="1" errorTitle="Error" error="Value must be selected from List" sqref="H17:K17"/>
  </dataValidations>
  <printOptions horizontalCentered="1"/>
  <pageMargins left="0.5" right="0.5" top="0.63" bottom="0.5" header="0.38" footer="0.5"/>
  <pageSetup fitToHeight="2" fitToWidth="1" horizontalDpi="300" verticalDpi="300" orientation="portrait" scale="96" r:id="rId3"/>
  <headerFooter alignWithMargins="0">
    <oddHeader>&amp;LURG 3000 N - Collocated Sampler&amp;C&amp;D&amp;RPage &amp;P of &amp;N</oddHeader>
  </headerFooter>
  <rowBreaks count="1" manualBreakCount="1">
    <brk id="28" max="10" man="1"/>
  </rowBreaks>
  <legacyDrawing r:id="rId2"/>
</worksheet>
</file>

<file path=xl/worksheets/sheet6.xml><?xml version="1.0" encoding="utf-8"?>
<worksheet xmlns="http://schemas.openxmlformats.org/spreadsheetml/2006/main" xmlns:r="http://schemas.openxmlformats.org/officeDocument/2006/relationships">
  <dimension ref="A1:A54"/>
  <sheetViews>
    <sheetView zoomScalePageLayoutView="0" workbookViewId="0" topLeftCell="A1">
      <selection activeCell="A17" sqref="A17"/>
    </sheetView>
  </sheetViews>
  <sheetFormatPr defaultColWidth="9.140625" defaultRowHeight="12.75"/>
  <cols>
    <col min="1" max="1" width="10.57421875" style="0" customWidth="1"/>
  </cols>
  <sheetData>
    <row r="1" ht="12.75">
      <c r="A1" s="352" t="s">
        <v>87</v>
      </c>
    </row>
    <row r="2" ht="12.75">
      <c r="A2" s="2" t="s">
        <v>88</v>
      </c>
    </row>
    <row r="3" ht="12.75">
      <c r="A3" t="s">
        <v>10</v>
      </c>
    </row>
    <row r="4" ht="12.75">
      <c r="A4" t="s">
        <v>12</v>
      </c>
    </row>
    <row r="5" ht="12.75">
      <c r="A5" t="s">
        <v>11</v>
      </c>
    </row>
    <row r="6" ht="12.75">
      <c r="A6" t="s">
        <v>89</v>
      </c>
    </row>
    <row r="7" ht="12.75">
      <c r="A7" t="s">
        <v>90</v>
      </c>
    </row>
    <row r="10" ht="12.75">
      <c r="A10" s="2" t="s">
        <v>91</v>
      </c>
    </row>
    <row r="11" ht="12.75">
      <c r="A11" t="s">
        <v>117</v>
      </c>
    </row>
    <row r="12" ht="12.75">
      <c r="A12" t="s">
        <v>70</v>
      </c>
    </row>
    <row r="13" ht="12.75">
      <c r="A13" t="s">
        <v>92</v>
      </c>
    </row>
    <row r="16" ht="12.75">
      <c r="A16" s="2" t="s">
        <v>93</v>
      </c>
    </row>
    <row r="17" ht="12.75">
      <c r="A17" t="s">
        <v>155</v>
      </c>
    </row>
    <row r="18" ht="12.75">
      <c r="A18" t="s">
        <v>94</v>
      </c>
    </row>
    <row r="19" ht="12.75">
      <c r="A19" t="s">
        <v>95</v>
      </c>
    </row>
    <row r="20" ht="12.75">
      <c r="A20" t="s">
        <v>96</v>
      </c>
    </row>
    <row r="21" ht="12.75">
      <c r="A21" t="s">
        <v>9</v>
      </c>
    </row>
    <row r="23" ht="12.75">
      <c r="A23" s="2" t="s">
        <v>97</v>
      </c>
    </row>
    <row r="24" ht="12.75">
      <c r="A24" t="s">
        <v>117</v>
      </c>
    </row>
    <row r="25" ht="12.75">
      <c r="A25" t="s">
        <v>27</v>
      </c>
    </row>
    <row r="26" ht="12.75">
      <c r="A26" t="s">
        <v>85</v>
      </c>
    </row>
    <row r="27" ht="12.75">
      <c r="A27" t="s">
        <v>98</v>
      </c>
    </row>
    <row r="28" ht="12.75">
      <c r="A28" t="s">
        <v>99</v>
      </c>
    </row>
    <row r="29" ht="12.75">
      <c r="A29" t="s">
        <v>100</v>
      </c>
    </row>
    <row r="30" ht="12.75">
      <c r="A30" t="s">
        <v>101</v>
      </c>
    </row>
    <row r="31" ht="12.75">
      <c r="A31" t="s">
        <v>102</v>
      </c>
    </row>
    <row r="32" ht="12.75">
      <c r="A32" s="353" t="s">
        <v>103</v>
      </c>
    </row>
    <row r="33" ht="12.75">
      <c r="A33" t="s">
        <v>104</v>
      </c>
    </row>
    <row r="34" ht="12.75">
      <c r="A34" t="s">
        <v>105</v>
      </c>
    </row>
    <row r="35" ht="12.75">
      <c r="A35" t="s">
        <v>106</v>
      </c>
    </row>
    <row r="36" ht="12.75">
      <c r="A36" t="s">
        <v>107</v>
      </c>
    </row>
    <row r="37" ht="12.75">
      <c r="A37" t="s">
        <v>108</v>
      </c>
    </row>
    <row r="38" ht="12.75">
      <c r="A38" t="s">
        <v>109</v>
      </c>
    </row>
    <row r="39" ht="12.75">
      <c r="A39" t="s">
        <v>110</v>
      </c>
    </row>
    <row r="41" ht="12.75">
      <c r="A41" s="2" t="s">
        <v>111</v>
      </c>
    </row>
    <row r="42" ht="12.75">
      <c r="A42" t="s">
        <v>117</v>
      </c>
    </row>
    <row r="43" ht="12.75">
      <c r="A43" t="s">
        <v>27</v>
      </c>
    </row>
    <row r="44" ht="12.75">
      <c r="A44" s="353" t="s">
        <v>85</v>
      </c>
    </row>
    <row r="45" ht="12.75">
      <c r="A45" t="s">
        <v>98</v>
      </c>
    </row>
    <row r="46" ht="12.75">
      <c r="A46" t="s">
        <v>112</v>
      </c>
    </row>
    <row r="47" ht="12.75">
      <c r="A47" t="s">
        <v>113</v>
      </c>
    </row>
    <row r="49" ht="12.75">
      <c r="A49" s="2" t="s">
        <v>114</v>
      </c>
    </row>
    <row r="50" ht="12.75">
      <c r="A50" t="s">
        <v>117</v>
      </c>
    </row>
    <row r="51" ht="12.75">
      <c r="A51" t="s">
        <v>27</v>
      </c>
    </row>
    <row r="52" ht="12.75">
      <c r="A52" t="s">
        <v>85</v>
      </c>
    </row>
    <row r="53" ht="12.75">
      <c r="A53" t="s">
        <v>98</v>
      </c>
    </row>
    <row r="54" ht="12.75">
      <c r="A54" t="s">
        <v>113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RTI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eer</dc:creator>
  <cp:keywords/>
  <dc:description/>
  <cp:lastModifiedBy>dcrumple</cp:lastModifiedBy>
  <cp:lastPrinted>2010-07-12T14:01:39Z</cp:lastPrinted>
  <dcterms:created xsi:type="dcterms:W3CDTF">2009-10-26T17:30:13Z</dcterms:created>
  <dcterms:modified xsi:type="dcterms:W3CDTF">2014-01-14T20:05:16Z</dcterms:modified>
  <cp:category/>
  <cp:version/>
  <cp:contentType/>
  <cp:contentStatus/>
</cp:coreProperties>
</file>