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epa-my.sharepoint.com/personal/ng_jun_epa_gov/Documents/Data/r1site-files/region01/npdes/drgp/"/>
    </mc:Choice>
  </mc:AlternateContent>
  <xr:revisionPtr revIDLastSave="1" documentId="8_{9CE406E2-71E4-4FE1-8C37-19F986AC4A01}" xr6:coauthVersionLast="47" xr6:coauthVersionMax="47" xr10:uidLastSave="{225BE0C5-2A58-4282-9E5E-96F3EA221EFE}"/>
  <bookViews>
    <workbookView xWindow="9885" yWindow="3120" windowWidth="24540" windowHeight="15210" xr2:uid="{A514AC19-61C5-494A-BDBC-15B524D23FB4}"/>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8" i="1" l="1"/>
  <c r="N28" i="1"/>
  <c r="M30" i="1"/>
  <c r="N30" i="1"/>
  <c r="K47" i="1"/>
  <c r="J47" i="1"/>
  <c r="J46" i="1"/>
  <c r="K45" i="1"/>
  <c r="J45" i="1"/>
  <c r="K44" i="1"/>
  <c r="J44" i="1"/>
  <c r="K43" i="1"/>
  <c r="J43" i="1"/>
  <c r="K42" i="1"/>
  <c r="J42" i="1"/>
  <c r="K41" i="1"/>
  <c r="J41" i="1"/>
  <c r="K39" i="1"/>
  <c r="J39" i="1"/>
  <c r="K38" i="1"/>
  <c r="J38" i="1"/>
  <c r="G33" i="1"/>
  <c r="K33" i="1" s="1"/>
  <c r="F33" i="1"/>
  <c r="J33" i="1" s="1"/>
  <c r="F32" i="1"/>
  <c r="J32" i="1" s="1"/>
  <c r="G31" i="1"/>
  <c r="K31" i="1" s="1"/>
  <c r="F31" i="1"/>
  <c r="J31" i="1" s="1"/>
  <c r="O30" i="1"/>
  <c r="K30" i="1"/>
  <c r="P30" i="1" s="1"/>
  <c r="J30" i="1"/>
  <c r="I29" i="1"/>
  <c r="G29" i="1" s="1"/>
  <c r="K29" i="1" s="1"/>
  <c r="H29" i="1"/>
  <c r="F29" i="1"/>
  <c r="J29" i="1" s="1"/>
  <c r="K28" i="1"/>
  <c r="P28" i="1" s="1"/>
  <c r="J28" i="1"/>
  <c r="O28" i="1" s="1"/>
  <c r="G27" i="1"/>
  <c r="K27" i="1" s="1"/>
  <c r="F27" i="1"/>
  <c r="J27" i="1" s="1"/>
  <c r="G26" i="1"/>
  <c r="K26" i="1" s="1"/>
  <c r="F26" i="1"/>
  <c r="J26" i="1" s="1"/>
  <c r="I25" i="1"/>
  <c r="G25" i="1" s="1"/>
  <c r="H25" i="1"/>
  <c r="F25" i="1" s="1"/>
  <c r="J25" i="1" s="1"/>
  <c r="M25" i="1" s="1"/>
  <c r="O26" i="1" l="1"/>
  <c r="M26" i="1"/>
  <c r="P26" i="1"/>
  <c r="N26" i="1"/>
  <c r="O27" i="1"/>
  <c r="M27" i="1"/>
  <c r="P27" i="1"/>
  <c r="N27" i="1"/>
  <c r="O29" i="1"/>
  <c r="M29" i="1"/>
  <c r="P29" i="1"/>
  <c r="N29" i="1"/>
  <c r="O31" i="1"/>
  <c r="M31" i="1"/>
  <c r="P31" i="1"/>
  <c r="N31" i="1"/>
  <c r="O32" i="1"/>
  <c r="M32" i="1"/>
  <c r="O33" i="1"/>
  <c r="M33" i="1"/>
  <c r="P33" i="1"/>
  <c r="N33" i="1"/>
  <c r="K25" i="1"/>
  <c r="O25" i="1"/>
  <c r="P25" i="1" l="1"/>
  <c r="N25" i="1"/>
</calcChain>
</file>

<file path=xl/sharedStrings.xml><?xml version="1.0" encoding="utf-8"?>
<sst xmlns="http://schemas.openxmlformats.org/spreadsheetml/2006/main" count="91" uniqueCount="46">
  <si>
    <t>EPA Calculator to Calculate Hardness-Dependent Criteria and Translate Dissolved Criteria to Total Recoverable Metals Limits</t>
  </si>
  <si>
    <t>Because the dissolved fraction of metals in a better representation of the biologically active portion of the metal than is total or total recoverable, EPA Nationally Recommended Water Quality Criteria and State Water Quality Standards for the protection of aquatic life are expressed as dissolved metals. Permit limits, however, are expressed as total recoverable metal. Permit limits for metals based on States's aquatic life criteria must be translated from dissolved to recoverable.</t>
  </si>
  <si>
    <t xml:space="preserve">EPA Metals Translator: Guidance for Calculating a Total Recoverable Permit Limit from a Dissolved Criterion. </t>
  </si>
  <si>
    <t xml:space="preserve">https://www3.epa.gov/npdes/pubs/metals_translator.pdf </t>
  </si>
  <si>
    <t>Total recoverable metal is equal to the Dissolved Criterion/Conversion Factor</t>
  </si>
  <si>
    <t>Conversion Factors for Dissolved Metals are found at Appendix A in the Nationally Recommended Water Quality Criteria for Aquatic Life and in State Water Quality Standards.</t>
  </si>
  <si>
    <t>National Recommended Water Quality Criteria - Aquatic Life Criteria Table | US EPA</t>
  </si>
  <si>
    <t>In addition, certain freshwater dissolved metals criteria are hardness dependent. Hardness dependent metals' criteria are calculated from the following:</t>
  </si>
  <si>
    <t>Acute Criteria (dissolved) =</t>
  </si>
  <si>
    <t>exp (mA [ln hardness] + bA)*CF</t>
  </si>
  <si>
    <t>(where CF is conversion factor for dissolved metals)</t>
  </si>
  <si>
    <t>Chronic Criteria (dissolved) =</t>
  </si>
  <si>
    <t>exp (mC [ln hardness] + bC)*CF</t>
  </si>
  <si>
    <t>Parameters for calculating Freshwater Dissolved Metals Criteria that are hardness-dependent are found in Appendix B of the Nationally Recommended Water Quality Criteria and in State Water Quality Standards.</t>
  </si>
  <si>
    <t>Enter a State Approved dilution factor to calculate WQBEL with allowable dilution. In NH, in accordance with Appendix F and NH WQSs, 10% of assimilative capacity is reserved for future use.</t>
  </si>
  <si>
    <t>Enter the receiving water hardness to calculate the Freshwater Total Recoverable Metals Aquatic Life Criteria</t>
  </si>
  <si>
    <t>Receiving Water Hardness mg/L</t>
  </si>
  <si>
    <t>State Approved Dilution Factor</t>
  </si>
  <si>
    <t>If site-specific hardness is &lt;20 mg/L use 20 mg/L for hardness.</t>
  </si>
  <si>
    <t xml:space="preserve">Metal </t>
  </si>
  <si>
    <t>Parameters for Calculating Freshwater Dissolved Metals Criteria that are Hardness-Dependent</t>
  </si>
  <si>
    <t>Total Dissolved Aquatic Life Criteria (Freshwater)</t>
  </si>
  <si>
    <t>Conversion Factors for Dissolved Metals</t>
  </si>
  <si>
    <t>Freshwater Total Recoverable Metals Aquatic Life Criteria for Site-specific Hardness</t>
  </si>
  <si>
    <t>Freshwater Total Recoverable Metals Aquatic Life Criteria with MADEP Approved Dilution</t>
  </si>
  <si>
    <t>Freshwater Total Recoverable Metals Aquatic Life Criteria with NHDES Approved Dilution</t>
  </si>
  <si>
    <r>
      <t>m</t>
    </r>
    <r>
      <rPr>
        <b/>
        <vertAlign val="subscript"/>
        <sz val="11"/>
        <color theme="0"/>
        <rFont val="Calibri"/>
        <family val="2"/>
        <scheme val="minor"/>
      </rPr>
      <t>a</t>
    </r>
  </si>
  <si>
    <r>
      <t>b</t>
    </r>
    <r>
      <rPr>
        <b/>
        <vertAlign val="subscript"/>
        <sz val="11"/>
        <color theme="0"/>
        <rFont val="Calibri"/>
        <family val="2"/>
        <scheme val="minor"/>
      </rPr>
      <t>a</t>
    </r>
  </si>
  <si>
    <r>
      <t>m</t>
    </r>
    <r>
      <rPr>
        <b/>
        <vertAlign val="subscript"/>
        <sz val="11"/>
        <color theme="0"/>
        <rFont val="Calibri"/>
        <family val="2"/>
        <scheme val="minor"/>
      </rPr>
      <t>c</t>
    </r>
  </si>
  <si>
    <r>
      <t>b</t>
    </r>
    <r>
      <rPr>
        <b/>
        <vertAlign val="subscript"/>
        <sz val="11"/>
        <color theme="0"/>
        <rFont val="Calibri"/>
        <family val="2"/>
        <scheme val="minor"/>
      </rPr>
      <t>c</t>
    </r>
  </si>
  <si>
    <t>Acute (ug/L)</t>
  </si>
  <si>
    <t>Chronic (ug/L)</t>
  </si>
  <si>
    <t xml:space="preserve">Cadmium </t>
  </si>
  <si>
    <t xml:space="preserve">Copper </t>
  </si>
  <si>
    <t>Chromium +3</t>
  </si>
  <si>
    <t>Chromium +6</t>
  </si>
  <si>
    <t>N/A</t>
  </si>
  <si>
    <t>Lead</t>
  </si>
  <si>
    <t>Mercury</t>
  </si>
  <si>
    <t xml:space="preserve">Nickel </t>
  </si>
  <si>
    <t>Silver</t>
  </si>
  <si>
    <t xml:space="preserve">Zinc </t>
  </si>
  <si>
    <t>Saltwater Dissolved Metals Aquatic Life Criteria</t>
  </si>
  <si>
    <t>Factors to Convert Total Recoverable Metals to Dissolved Metals</t>
  </si>
  <si>
    <t>Saltwater Total Recoverable Aquatic Life Criteria</t>
  </si>
  <si>
    <t>Selenium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</si>
</sst>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11"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i/>
      <sz val="11"/>
      <color theme="0"/>
      <name val="Calibri"/>
      <family val="2"/>
      <scheme val="minor"/>
    </font>
    <font>
      <b/>
      <i/>
      <sz val="11"/>
      <name val="Calibri"/>
      <family val="2"/>
      <scheme val="minor"/>
    </font>
    <font>
      <i/>
      <sz val="11"/>
      <color theme="1"/>
      <name val="Calibri"/>
      <family val="2"/>
      <scheme val="minor"/>
    </font>
    <font>
      <b/>
      <i/>
      <sz val="11"/>
      <color theme="8"/>
      <name val="Calibri"/>
      <family val="2"/>
      <scheme val="minor"/>
    </font>
    <font>
      <b/>
      <vertAlign val="subscript"/>
      <sz val="11"/>
      <color theme="0"/>
      <name val="Calibri"/>
      <family val="2"/>
      <scheme val="minor"/>
    </font>
    <font>
      <b/>
      <sz val="14"/>
      <color theme="1"/>
      <name val="Calibri"/>
      <family val="2"/>
      <scheme val="minor"/>
    </font>
    <font>
      <b/>
      <sz val="11"/>
      <name val="Calibri"/>
      <family val="2"/>
      <scheme val="minor"/>
    </font>
  </fonts>
  <fills count="6">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7" tint="0.59999389629810485"/>
        <bgColor indexed="64"/>
      </patternFill>
    </fill>
  </fills>
  <borders count="12">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hair">
        <color theme="0"/>
      </bottom>
      <diagonal/>
    </border>
    <border>
      <left/>
      <right style="thin">
        <color theme="0"/>
      </right>
      <top style="thin">
        <color theme="0"/>
      </top>
      <bottom style="hair">
        <color theme="0"/>
      </bottom>
      <diagonal/>
    </border>
    <border>
      <left/>
      <right style="hair">
        <color theme="0"/>
      </right>
      <top style="hair">
        <color theme="0"/>
      </top>
      <bottom style="hair">
        <color theme="8"/>
      </bottom>
      <diagonal/>
    </border>
    <border>
      <left style="hair">
        <color theme="0"/>
      </left>
      <right style="hair">
        <color theme="0"/>
      </right>
      <top style="hair">
        <color theme="0"/>
      </top>
      <bottom style="hair">
        <color theme="8"/>
      </bottom>
      <diagonal/>
    </border>
    <border>
      <left style="hair">
        <color theme="0"/>
      </left>
      <right/>
      <top style="hair">
        <color theme="0"/>
      </top>
      <bottom style="hair">
        <color theme="8"/>
      </bottom>
      <diagonal/>
    </border>
    <border>
      <left style="hair">
        <color theme="8"/>
      </left>
      <right style="hair">
        <color theme="8"/>
      </right>
      <top style="hair">
        <color theme="8"/>
      </top>
      <bottom style="hair">
        <color theme="8"/>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164" fontId="0" fillId="0" borderId="0" xfId="0" applyNumberFormat="1" applyAlignment="1">
      <alignment horizontal="center"/>
    </xf>
    <xf numFmtId="0" fontId="3" fillId="0" borderId="0" xfId="1" applyFill="1" applyBorder="1"/>
    <xf numFmtId="0" fontId="3" fillId="0" borderId="0" xfId="1"/>
    <xf numFmtId="0" fontId="6" fillId="0" borderId="0" xfId="0" applyFont="1"/>
    <xf numFmtId="0" fontId="7" fillId="0" borderId="1" xfId="0" applyFont="1" applyBorder="1" applyAlignment="1">
      <alignment horizontal="center"/>
    </xf>
    <xf numFmtId="2" fontId="0" fillId="0" borderId="0" xfId="0" applyNumberFormat="1" applyAlignment="1">
      <alignment horizontal="center" vertical="center"/>
    </xf>
    <xf numFmtId="165" fontId="0" fillId="0" borderId="0" xfId="0" applyNumberFormat="1" applyAlignment="1">
      <alignment horizontal="center" vertical="center"/>
    </xf>
    <xf numFmtId="0" fontId="1" fillId="2" borderId="2" xfId="0" applyFont="1" applyFill="1" applyBorder="1"/>
    <xf numFmtId="0" fontId="1" fillId="2" borderId="8" xfId="0" applyFont="1" applyFill="1" applyBorder="1"/>
    <xf numFmtId="0" fontId="1" fillId="2" borderId="2" xfId="0" applyFont="1" applyFill="1" applyBorder="1" applyAlignment="1">
      <alignment horizontal="center"/>
    </xf>
    <xf numFmtId="0" fontId="1" fillId="2" borderId="9" xfId="0" applyFont="1" applyFill="1" applyBorder="1" applyAlignment="1">
      <alignment horizontal="center" wrapText="1"/>
    </xf>
    <xf numFmtId="0" fontId="1" fillId="2" borderId="10" xfId="0" applyFont="1" applyFill="1" applyBorder="1" applyAlignment="1">
      <alignment horizontal="center" wrapText="1"/>
    </xf>
    <xf numFmtId="164" fontId="0" fillId="0" borderId="0" xfId="0" applyNumberFormat="1" applyAlignment="1">
      <alignment horizontal="center" vertical="center"/>
    </xf>
    <xf numFmtId="1" fontId="0" fillId="0" borderId="0" xfId="0" applyNumberFormat="1" applyAlignment="1">
      <alignment horizontal="center" vertical="center"/>
    </xf>
    <xf numFmtId="0" fontId="0" fillId="0" borderId="11" xfId="0" applyBorder="1"/>
    <xf numFmtId="0" fontId="0" fillId="4" borderId="11" xfId="0" applyFill="1" applyBorder="1" applyAlignment="1">
      <alignment horizontal="center"/>
    </xf>
    <xf numFmtId="165" fontId="0" fillId="3" borderId="11" xfId="0" applyNumberFormat="1" applyFill="1" applyBorder="1" applyAlignment="1">
      <alignment horizontal="center"/>
    </xf>
    <xf numFmtId="165" fontId="0" fillId="4" borderId="11" xfId="0" applyNumberFormat="1" applyFill="1" applyBorder="1" applyAlignment="1">
      <alignment horizontal="center"/>
    </xf>
    <xf numFmtId="2" fontId="0" fillId="3" borderId="11" xfId="0" applyNumberFormat="1" applyFill="1" applyBorder="1" applyAlignment="1">
      <alignment horizontal="center"/>
    </xf>
    <xf numFmtId="164" fontId="0" fillId="3" borderId="11" xfId="0" applyNumberFormat="1" applyFill="1" applyBorder="1" applyAlignment="1">
      <alignment horizontal="center"/>
    </xf>
    <xf numFmtId="166" fontId="0" fillId="4" borderId="11" xfId="0" applyNumberFormat="1" applyFill="1" applyBorder="1" applyAlignment="1">
      <alignment horizontal="center"/>
    </xf>
    <xf numFmtId="0" fontId="1" fillId="2" borderId="9" xfId="0" applyFont="1" applyFill="1" applyBorder="1" applyAlignment="1">
      <alignment horizontal="center"/>
    </xf>
    <xf numFmtId="165" fontId="0" fillId="0" borderId="0" xfId="0" applyNumberFormat="1"/>
    <xf numFmtId="164" fontId="5" fillId="5" borderId="0" xfId="0" applyNumberFormat="1" applyFont="1" applyFill="1" applyAlignment="1">
      <alignment horizontal="left"/>
    </xf>
    <xf numFmtId="0" fontId="10" fillId="0" borderId="0" xfId="0" applyFont="1"/>
    <xf numFmtId="0" fontId="2" fillId="0" borderId="0" xfId="0" applyFont="1" applyAlignment="1">
      <alignment horizontal="left" wrapText="1"/>
    </xf>
    <xf numFmtId="0" fontId="4" fillId="2" borderId="0" xfId="0" applyFont="1" applyFill="1" applyAlignment="1">
      <alignment horizontal="left" wrapText="1"/>
    </xf>
    <xf numFmtId="0" fontId="4" fillId="2" borderId="1" xfId="0" applyFont="1" applyFill="1" applyBorder="1" applyAlignment="1">
      <alignment horizontal="left" wrapText="1"/>
    </xf>
    <xf numFmtId="0" fontId="4" fillId="2" borderId="0" xfId="0" applyFont="1" applyFill="1" applyAlignment="1">
      <alignment horizontal="left"/>
    </xf>
    <xf numFmtId="0" fontId="4" fillId="2" borderId="1" xfId="0" applyFont="1" applyFill="1" applyBorder="1" applyAlignment="1">
      <alignment horizontal="left"/>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9" fillId="3" borderId="0" xfId="0" applyFont="1" applyFill="1" applyAlignment="1">
      <alignment horizontal="left"/>
    </xf>
    <xf numFmtId="0" fontId="0" fillId="0" borderId="0" xfId="0" applyAlignment="1">
      <alignment horizontal="left" wrapText="1"/>
    </xf>
  </cellXfs>
  <cellStyles count="2">
    <cellStyle name="Hyperlink" xfId="1" builtinId="8"/>
    <cellStyle name="Normal" xfId="0" builtinId="0"/>
  </cellStyles>
  <dxfs count="2">
    <dxf>
      <font>
        <color theme="5"/>
      </font>
    </dxf>
    <dxf>
      <font>
        <color theme="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pa.gov/wqc/national-recommended-water-quality-criteria-aquatic-life-criteria-table" TargetMode="External"/><Relationship Id="rId2" Type="http://schemas.openxmlformats.org/officeDocument/2006/relationships/hyperlink" Target="https://www3.epa.gov/npdes/pubs/metals_translator.pdf" TargetMode="External"/><Relationship Id="rId1" Type="http://schemas.openxmlformats.org/officeDocument/2006/relationships/hyperlink" Target="https://www.epa.gov/wqc/national-recommended-water-quality-criteria-aquatic-life-criteria-t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5849E-D163-4BAF-AF51-3BCD5EF8510E}">
  <dimension ref="A1:Q49"/>
  <sheetViews>
    <sheetView tabSelected="1" workbookViewId="0">
      <selection sqref="A1:K1"/>
    </sheetView>
  </sheetViews>
  <sheetFormatPr defaultColWidth="9.140625" defaultRowHeight="15" x14ac:dyDescent="0.25"/>
  <cols>
    <col min="1" max="1" width="25.85546875" customWidth="1"/>
    <col min="2" max="11" width="14.85546875" customWidth="1"/>
    <col min="13" max="16" width="14.140625" customWidth="1"/>
  </cols>
  <sheetData>
    <row r="1" spans="1:11" ht="24.95" customHeight="1" x14ac:dyDescent="0.3">
      <c r="A1" s="36" t="s">
        <v>0</v>
      </c>
      <c r="B1" s="36"/>
      <c r="C1" s="36"/>
      <c r="D1" s="36"/>
      <c r="E1" s="36"/>
      <c r="F1" s="36"/>
      <c r="G1" s="36"/>
      <c r="H1" s="36"/>
      <c r="I1" s="36"/>
      <c r="J1" s="36"/>
      <c r="K1" s="36"/>
    </row>
    <row r="2" spans="1:11" ht="15.95" customHeight="1" x14ac:dyDescent="0.25"/>
    <row r="3" spans="1:11" x14ac:dyDescent="0.25">
      <c r="A3" s="37" t="s">
        <v>1</v>
      </c>
      <c r="B3" s="37"/>
      <c r="C3" s="37"/>
      <c r="D3" s="37"/>
      <c r="E3" s="37"/>
      <c r="F3" s="37"/>
      <c r="G3" s="37"/>
      <c r="H3" s="37"/>
      <c r="I3" s="37"/>
      <c r="J3" s="37"/>
      <c r="K3" s="37"/>
    </row>
    <row r="4" spans="1:11" x14ac:dyDescent="0.25">
      <c r="A4" s="37"/>
      <c r="B4" s="37"/>
      <c r="C4" s="37"/>
      <c r="D4" s="37"/>
      <c r="E4" s="37"/>
      <c r="F4" s="37"/>
      <c r="G4" s="37"/>
      <c r="H4" s="37"/>
      <c r="I4" s="37"/>
      <c r="J4" s="37"/>
      <c r="K4" s="37"/>
    </row>
    <row r="5" spans="1:11" x14ac:dyDescent="0.25">
      <c r="A5" s="37"/>
      <c r="B5" s="37"/>
      <c r="C5" s="37"/>
      <c r="D5" s="37"/>
      <c r="E5" s="37"/>
      <c r="F5" s="37"/>
      <c r="G5" s="37"/>
      <c r="H5" s="37"/>
      <c r="I5" s="37"/>
      <c r="J5" s="37"/>
      <c r="K5" s="37"/>
    </row>
    <row r="6" spans="1:11" x14ac:dyDescent="0.25">
      <c r="A6" t="s">
        <v>2</v>
      </c>
      <c r="B6" s="1"/>
      <c r="C6" s="1"/>
      <c r="D6" s="1"/>
      <c r="E6" s="1"/>
    </row>
    <row r="7" spans="1:11" x14ac:dyDescent="0.25">
      <c r="A7" s="2" t="s">
        <v>3</v>
      </c>
      <c r="B7" s="1"/>
      <c r="C7" s="1"/>
      <c r="D7" s="1"/>
      <c r="E7" s="1"/>
    </row>
    <row r="8" spans="1:11" x14ac:dyDescent="0.25">
      <c r="A8" s="2"/>
      <c r="B8" s="1"/>
      <c r="C8" s="1"/>
      <c r="D8" s="1"/>
      <c r="E8" s="1"/>
    </row>
    <row r="9" spans="1:11" x14ac:dyDescent="0.25">
      <c r="A9" t="s">
        <v>4</v>
      </c>
      <c r="B9" s="1"/>
      <c r="C9" s="1"/>
      <c r="D9" s="1"/>
      <c r="E9" s="1"/>
    </row>
    <row r="10" spans="1:11" x14ac:dyDescent="0.25">
      <c r="A10" t="s">
        <v>5</v>
      </c>
      <c r="B10" s="1"/>
      <c r="C10" s="1"/>
      <c r="D10" s="1"/>
      <c r="E10" s="1"/>
    </row>
    <row r="11" spans="1:11" x14ac:dyDescent="0.25">
      <c r="A11" s="3" t="s">
        <v>6</v>
      </c>
      <c r="B11" s="1"/>
      <c r="C11" s="1"/>
      <c r="D11" s="1"/>
      <c r="E11" s="1"/>
    </row>
    <row r="12" spans="1:11" x14ac:dyDescent="0.25">
      <c r="B12" s="1"/>
      <c r="C12" s="1"/>
      <c r="D12" s="1"/>
      <c r="E12" s="1"/>
    </row>
    <row r="13" spans="1:11" x14ac:dyDescent="0.25">
      <c r="A13" t="s">
        <v>7</v>
      </c>
      <c r="B13" s="1"/>
      <c r="C13" s="1"/>
      <c r="D13" s="1"/>
      <c r="E13" s="1"/>
    </row>
    <row r="14" spans="1:11" x14ac:dyDescent="0.25">
      <c r="A14" t="s">
        <v>8</v>
      </c>
      <c r="B14" t="s">
        <v>9</v>
      </c>
      <c r="D14" s="4" t="s">
        <v>10</v>
      </c>
    </row>
    <row r="15" spans="1:11" x14ac:dyDescent="0.25">
      <c r="A15" t="s">
        <v>11</v>
      </c>
      <c r="B15" t="s">
        <v>12</v>
      </c>
    </row>
    <row r="16" spans="1:11" x14ac:dyDescent="0.25">
      <c r="A16" t="s">
        <v>13</v>
      </c>
      <c r="B16" s="1"/>
      <c r="C16" s="1"/>
      <c r="D16" s="1"/>
      <c r="E16" s="1"/>
    </row>
    <row r="17" spans="1:17" x14ac:dyDescent="0.25">
      <c r="A17" s="3" t="s">
        <v>6</v>
      </c>
      <c r="B17" s="1"/>
      <c r="C17" s="1"/>
      <c r="D17" s="1"/>
      <c r="E17" s="1"/>
    </row>
    <row r="18" spans="1:17" x14ac:dyDescent="0.25">
      <c r="A18" s="3"/>
      <c r="B18" s="1"/>
      <c r="C18" s="1"/>
      <c r="D18" s="1"/>
      <c r="E18" s="1"/>
      <c r="M18" s="26" t="s">
        <v>14</v>
      </c>
      <c r="N18" s="26"/>
      <c r="O18" s="26"/>
      <c r="P18" s="26"/>
      <c r="Q18" s="26"/>
    </row>
    <row r="19" spans="1:17" ht="14.45" customHeight="1" x14ac:dyDescent="0.25">
      <c r="A19" s="25" t="s">
        <v>15</v>
      </c>
      <c r="M19" s="26"/>
      <c r="N19" s="26"/>
      <c r="O19" s="26"/>
      <c r="P19" s="26"/>
      <c r="Q19" s="26"/>
    </row>
    <row r="20" spans="1:17" x14ac:dyDescent="0.25">
      <c r="M20" s="26"/>
      <c r="N20" s="26"/>
      <c r="O20" s="26"/>
      <c r="P20" s="26"/>
      <c r="Q20" s="26"/>
    </row>
    <row r="21" spans="1:17" ht="14.45" customHeight="1" x14ac:dyDescent="0.25">
      <c r="A21" s="27" t="s">
        <v>16</v>
      </c>
      <c r="M21" s="29" t="s">
        <v>17</v>
      </c>
      <c r="N21" s="29"/>
      <c r="O21" s="29"/>
    </row>
    <row r="22" spans="1:17" x14ac:dyDescent="0.25">
      <c r="A22" s="28"/>
      <c r="B22" s="24">
        <v>35</v>
      </c>
      <c r="C22" s="4" t="s">
        <v>18</v>
      </c>
      <c r="D22" s="5"/>
      <c r="E22" s="5"/>
      <c r="F22" s="5"/>
      <c r="G22" s="5"/>
      <c r="H22" s="5"/>
      <c r="I22" s="5"/>
      <c r="J22" s="5"/>
      <c r="K22" s="5"/>
      <c r="L22" s="6"/>
      <c r="M22" s="30"/>
      <c r="N22" s="30"/>
      <c r="O22" s="30"/>
      <c r="P22" s="24">
        <v>1</v>
      </c>
      <c r="Q22" s="7"/>
    </row>
    <row r="23" spans="1:17" ht="53.45" customHeight="1" x14ac:dyDescent="0.25">
      <c r="A23" s="8" t="s">
        <v>19</v>
      </c>
      <c r="B23" s="31" t="s">
        <v>20</v>
      </c>
      <c r="C23" s="32"/>
      <c r="D23" s="32"/>
      <c r="E23" s="33"/>
      <c r="F23" s="34" t="s">
        <v>21</v>
      </c>
      <c r="G23" s="35"/>
      <c r="H23" s="34" t="s">
        <v>22</v>
      </c>
      <c r="I23" s="35"/>
      <c r="J23" s="34" t="s">
        <v>23</v>
      </c>
      <c r="K23" s="35"/>
      <c r="L23" s="6"/>
      <c r="M23" s="34" t="s">
        <v>24</v>
      </c>
      <c r="N23" s="35"/>
      <c r="O23" s="34" t="s">
        <v>25</v>
      </c>
      <c r="P23" s="35"/>
      <c r="Q23" s="7"/>
    </row>
    <row r="24" spans="1:17" ht="20.45" customHeight="1" x14ac:dyDescent="0.35">
      <c r="A24" s="9"/>
      <c r="B24" s="10" t="s">
        <v>26</v>
      </c>
      <c r="C24" s="10" t="s">
        <v>27</v>
      </c>
      <c r="D24" s="10" t="s">
        <v>28</v>
      </c>
      <c r="E24" s="10" t="s">
        <v>29</v>
      </c>
      <c r="F24" s="11" t="s">
        <v>30</v>
      </c>
      <c r="G24" s="12" t="s">
        <v>31</v>
      </c>
      <c r="H24" s="11" t="s">
        <v>30</v>
      </c>
      <c r="I24" s="12" t="s">
        <v>31</v>
      </c>
      <c r="J24" s="11" t="s">
        <v>30</v>
      </c>
      <c r="K24" s="12" t="s">
        <v>31</v>
      </c>
      <c r="L24" s="13"/>
      <c r="M24" s="11" t="s">
        <v>30</v>
      </c>
      <c r="N24" s="12" t="s">
        <v>31</v>
      </c>
      <c r="O24" s="11" t="s">
        <v>30</v>
      </c>
      <c r="P24" s="12" t="s">
        <v>31</v>
      </c>
      <c r="Q24" s="14"/>
    </row>
    <row r="25" spans="1:17" x14ac:dyDescent="0.25">
      <c r="A25" s="15" t="s">
        <v>32</v>
      </c>
      <c r="B25" s="16">
        <v>0.97889999999999999</v>
      </c>
      <c r="C25" s="16">
        <v>-3.8660000000000001</v>
      </c>
      <c r="D25" s="16">
        <v>0.79769999999999996</v>
      </c>
      <c r="E25" s="16">
        <v>-3.9089999999999998</v>
      </c>
      <c r="F25" s="17">
        <f>(EXP(B25*LN($B$22)+C25))*H25</f>
        <v>0.67178297126617592</v>
      </c>
      <c r="G25" s="17">
        <f>(EXP(D25*LN($B$22)+E25))*I25</f>
        <v>0.32591467583576766</v>
      </c>
      <c r="H25" s="18">
        <f>1.136672-(LN($B$22)*0.041838)</f>
        <v>0.98792334780340585</v>
      </c>
      <c r="I25" s="18">
        <f>1.101672-(LN($B$22)*0.041838)</f>
        <v>0.95292334780340593</v>
      </c>
      <c r="J25" s="17">
        <f>F25/H25</f>
        <v>0.6799950347968281</v>
      </c>
      <c r="K25" s="17">
        <f>G25/I25</f>
        <v>0.34201562653180567</v>
      </c>
      <c r="L25" s="6"/>
      <c r="M25" s="17">
        <f>J25*$P$22</f>
        <v>0.6799950347968281</v>
      </c>
      <c r="N25" s="17">
        <f>K25*$P$22</f>
        <v>0.34201562653180567</v>
      </c>
      <c r="O25" s="17">
        <f>J25*$P$22*0.9</f>
        <v>0.61199553131714535</v>
      </c>
      <c r="P25" s="17">
        <f>K25*$P$22*0.9</f>
        <v>0.30781406387862509</v>
      </c>
      <c r="Q25" s="6"/>
    </row>
    <row r="26" spans="1:17" x14ac:dyDescent="0.25">
      <c r="A26" s="15" t="s">
        <v>33</v>
      </c>
      <c r="B26" s="16">
        <v>0.94220000000000004</v>
      </c>
      <c r="C26" s="18">
        <v>-1.7</v>
      </c>
      <c r="D26" s="16">
        <v>0.85450000000000004</v>
      </c>
      <c r="E26" s="16">
        <v>-1.702</v>
      </c>
      <c r="F26" s="17">
        <f t="shared" ref="F26" si="0">(EXP(B26*LN($B$22)+C26))*H26</f>
        <v>4.9979456050743458</v>
      </c>
      <c r="G26" s="17">
        <f t="shared" ref="G26:G27" si="1">(EXP(D26*LN($B$22)+E26))*I26</f>
        <v>3.6518099595748539</v>
      </c>
      <c r="H26" s="18">
        <v>0.96</v>
      </c>
      <c r="I26" s="18">
        <v>0.96</v>
      </c>
      <c r="J26" s="17">
        <f t="shared" ref="J26:K33" si="2">F26/H26</f>
        <v>5.2061933386191104</v>
      </c>
      <c r="K26" s="17">
        <f t="shared" si="2"/>
        <v>3.8039687078904731</v>
      </c>
      <c r="L26" s="13"/>
      <c r="M26" s="17">
        <f t="shared" ref="M26:M33" si="3">J26*$P$22</f>
        <v>5.2061933386191104</v>
      </c>
      <c r="N26" s="17">
        <f t="shared" ref="N26:N33" si="4">K26*$P$22</f>
        <v>3.8039687078904731</v>
      </c>
      <c r="O26" s="17">
        <f t="shared" ref="O26:O33" si="5">J26*$P$22*0.9</f>
        <v>4.6855740047571999</v>
      </c>
      <c r="P26" s="17">
        <f t="shared" ref="P26:P31" si="6">K26*$P$22*0.9</f>
        <v>3.4235718371014259</v>
      </c>
      <c r="Q26" s="14"/>
    </row>
    <row r="27" spans="1:17" x14ac:dyDescent="0.25">
      <c r="A27" s="15" t="s">
        <v>34</v>
      </c>
      <c r="B27" s="16">
        <v>0.81899999999999995</v>
      </c>
      <c r="C27" s="18">
        <v>3.7256</v>
      </c>
      <c r="D27" s="16">
        <v>0.81899999999999995</v>
      </c>
      <c r="E27" s="16">
        <v>0.68479999999999996</v>
      </c>
      <c r="F27" s="17">
        <f>(EXP(B27*LN($B$22)+C27))*H27</f>
        <v>241.14948163648387</v>
      </c>
      <c r="G27" s="17">
        <f t="shared" si="1"/>
        <v>31.36859310030848</v>
      </c>
      <c r="H27" s="18">
        <v>0.316</v>
      </c>
      <c r="I27" s="18">
        <v>0.86</v>
      </c>
      <c r="J27" s="17">
        <f>F27/H27</f>
        <v>763.13127100153122</v>
      </c>
      <c r="K27" s="17">
        <f t="shared" si="2"/>
        <v>36.475108256172653</v>
      </c>
      <c r="L27" s="7"/>
      <c r="M27" s="17">
        <f t="shared" si="3"/>
        <v>763.13127100153122</v>
      </c>
      <c r="N27" s="17">
        <f t="shared" si="4"/>
        <v>36.475108256172653</v>
      </c>
      <c r="O27" s="17">
        <f t="shared" si="5"/>
        <v>686.81814390137811</v>
      </c>
      <c r="P27" s="17">
        <f t="shared" si="6"/>
        <v>32.827597430555386</v>
      </c>
      <c r="Q27" s="7"/>
    </row>
    <row r="28" spans="1:17" x14ac:dyDescent="0.25">
      <c r="A28" s="15" t="s">
        <v>35</v>
      </c>
      <c r="B28" s="16" t="s">
        <v>36</v>
      </c>
      <c r="C28" s="18" t="s">
        <v>36</v>
      </c>
      <c r="D28" s="16" t="s">
        <v>36</v>
      </c>
      <c r="E28" s="16" t="s">
        <v>36</v>
      </c>
      <c r="F28" s="19">
        <v>16</v>
      </c>
      <c r="G28" s="19">
        <v>11</v>
      </c>
      <c r="H28" s="18">
        <v>0.98199999999999998</v>
      </c>
      <c r="I28" s="18">
        <v>0.96199999999999997</v>
      </c>
      <c r="J28" s="17">
        <f t="shared" si="2"/>
        <v>16.293279022403258</v>
      </c>
      <c r="K28" s="17">
        <f t="shared" si="2"/>
        <v>11.434511434511435</v>
      </c>
      <c r="L28" s="13"/>
      <c r="M28" s="17">
        <f t="shared" si="3"/>
        <v>16.293279022403258</v>
      </c>
      <c r="N28" s="17">
        <f t="shared" si="4"/>
        <v>11.434511434511435</v>
      </c>
      <c r="O28" s="17">
        <f t="shared" si="5"/>
        <v>14.663951120162933</v>
      </c>
      <c r="P28" s="17">
        <f t="shared" si="6"/>
        <v>10.291060291060292</v>
      </c>
      <c r="Q28" s="6"/>
    </row>
    <row r="29" spans="1:17" x14ac:dyDescent="0.25">
      <c r="A29" s="15" t="s">
        <v>37</v>
      </c>
      <c r="B29" s="16">
        <v>1.2729999999999999</v>
      </c>
      <c r="C29" s="18">
        <v>-1.46</v>
      </c>
      <c r="D29" s="16">
        <v>1.2729999999999999</v>
      </c>
      <c r="E29" s="16">
        <v>-4.7050000000000001</v>
      </c>
      <c r="F29" s="17">
        <f t="shared" ref="F29" si="7">EXP(B29*LN($B$22)+C29)*H29</f>
        <v>20.252950728315657</v>
      </c>
      <c r="G29" s="17">
        <f t="shared" ref="G29" si="8">EXP(D29*LN($B$22)+E29)*I29</f>
        <v>0.78922841388129605</v>
      </c>
      <c r="H29" s="18">
        <f>1.46203-(LN($B$22)*0.145712)</f>
        <v>0.94397312326425453</v>
      </c>
      <c r="I29" s="18">
        <f>1.46203-(LN($B$22)*0.145712)</f>
        <v>0.94397312326425453</v>
      </c>
      <c r="J29" s="17">
        <f t="shared" si="2"/>
        <v>21.455007806028473</v>
      </c>
      <c r="K29" s="17">
        <f t="shared" si="2"/>
        <v>0.83607085247527813</v>
      </c>
      <c r="L29" s="13"/>
      <c r="M29" s="17">
        <f t="shared" si="3"/>
        <v>21.455007806028473</v>
      </c>
      <c r="N29" s="17">
        <f t="shared" si="4"/>
        <v>0.83607085247527813</v>
      </c>
      <c r="O29" s="17">
        <f t="shared" si="5"/>
        <v>19.309507025425624</v>
      </c>
      <c r="P29" s="17">
        <f t="shared" si="6"/>
        <v>0.75246376722775032</v>
      </c>
      <c r="Q29" s="6"/>
    </row>
    <row r="30" spans="1:17" x14ac:dyDescent="0.25">
      <c r="A30" s="15" t="s">
        <v>38</v>
      </c>
      <c r="B30" s="16" t="s">
        <v>36</v>
      </c>
      <c r="C30" s="18" t="s">
        <v>36</v>
      </c>
      <c r="D30" s="16" t="s">
        <v>36</v>
      </c>
      <c r="E30" s="16" t="s">
        <v>36</v>
      </c>
      <c r="F30" s="20">
        <v>1.4</v>
      </c>
      <c r="G30" s="17">
        <v>0.77</v>
      </c>
      <c r="H30" s="18">
        <v>0.85</v>
      </c>
      <c r="I30" s="18">
        <v>0.85</v>
      </c>
      <c r="J30" s="17">
        <f t="shared" si="2"/>
        <v>1.6470588235294117</v>
      </c>
      <c r="K30" s="17">
        <f t="shared" si="2"/>
        <v>0.90588235294117647</v>
      </c>
      <c r="M30" s="17">
        <f t="shared" si="3"/>
        <v>1.6470588235294117</v>
      </c>
      <c r="N30" s="17">
        <f t="shared" si="4"/>
        <v>0.90588235294117647</v>
      </c>
      <c r="O30" s="17">
        <f t="shared" si="5"/>
        <v>1.4823529411764707</v>
      </c>
      <c r="P30" s="17">
        <f t="shared" si="6"/>
        <v>0.81529411764705884</v>
      </c>
    </row>
    <row r="31" spans="1:17" x14ac:dyDescent="0.25">
      <c r="A31" s="15" t="s">
        <v>39</v>
      </c>
      <c r="B31" s="21">
        <v>0.84599999999999997</v>
      </c>
      <c r="C31" s="16">
        <v>2.2549999999999999</v>
      </c>
      <c r="D31" s="21">
        <v>0.84599999999999997</v>
      </c>
      <c r="E31" s="16">
        <v>5.8400000000000001E-2</v>
      </c>
      <c r="F31" s="17">
        <f t="shared" ref="F31:F33" si="9">EXP(B31*LN($B$22)+C31)*H31</f>
        <v>192.63986423294588</v>
      </c>
      <c r="G31" s="17">
        <f t="shared" ref="G31" si="10">EXP(D31*LN($B$22)+E31)*I31</f>
        <v>21.396341532754359</v>
      </c>
      <c r="H31" s="18">
        <v>0.998</v>
      </c>
      <c r="I31" s="18">
        <v>0.997</v>
      </c>
      <c r="J31" s="17">
        <f t="shared" si="2"/>
        <v>193.02591606507605</v>
      </c>
      <c r="K31" s="17">
        <f t="shared" si="2"/>
        <v>21.460723703865956</v>
      </c>
      <c r="M31" s="17">
        <f t="shared" si="3"/>
        <v>193.02591606507605</v>
      </c>
      <c r="N31" s="17">
        <f t="shared" si="4"/>
        <v>21.460723703865956</v>
      </c>
      <c r="O31" s="17">
        <f t="shared" si="5"/>
        <v>173.72332445856844</v>
      </c>
      <c r="P31" s="17">
        <f t="shared" si="6"/>
        <v>19.314651333479361</v>
      </c>
    </row>
    <row r="32" spans="1:17" x14ac:dyDescent="0.25">
      <c r="A32" s="15" t="s">
        <v>40</v>
      </c>
      <c r="B32" s="21">
        <v>1.72</v>
      </c>
      <c r="C32" s="16">
        <v>-6.59</v>
      </c>
      <c r="D32" s="21" t="s">
        <v>36</v>
      </c>
      <c r="E32" s="16" t="s">
        <v>36</v>
      </c>
      <c r="F32" s="17">
        <f t="shared" si="9"/>
        <v>0.52870732360563377</v>
      </c>
      <c r="G32" s="20" t="s">
        <v>36</v>
      </c>
      <c r="H32" s="18">
        <v>0.85</v>
      </c>
      <c r="I32" s="18" t="s">
        <v>36</v>
      </c>
      <c r="J32" s="17">
        <f t="shared" si="2"/>
        <v>0.62200861600662793</v>
      </c>
      <c r="K32" s="17" t="s">
        <v>36</v>
      </c>
      <c r="M32" s="17">
        <f t="shared" si="3"/>
        <v>0.62200861600662793</v>
      </c>
      <c r="N32" s="17"/>
      <c r="O32" s="17">
        <f t="shared" si="5"/>
        <v>0.5598077544059652</v>
      </c>
      <c r="P32" s="17"/>
    </row>
    <row r="33" spans="1:16" x14ac:dyDescent="0.25">
      <c r="A33" s="15" t="s">
        <v>41</v>
      </c>
      <c r="B33" s="16">
        <v>0.84730000000000005</v>
      </c>
      <c r="C33" s="21">
        <v>0.88400000000000001</v>
      </c>
      <c r="D33" s="16">
        <v>0.84730000000000005</v>
      </c>
      <c r="E33" s="21">
        <v>0.88400000000000001</v>
      </c>
      <c r="F33" s="17">
        <f t="shared" si="9"/>
        <v>48.144206233208074</v>
      </c>
      <c r="G33" s="17">
        <f t="shared" ref="G33" si="11">EXP(D33*LN($B$22)+E33)*I33</f>
        <v>48.538023871107526</v>
      </c>
      <c r="H33" s="18">
        <v>0.97799999999999998</v>
      </c>
      <c r="I33" s="18">
        <v>0.98599999999999999</v>
      </c>
      <c r="J33" s="17">
        <f t="shared" si="2"/>
        <v>49.22720473743157</v>
      </c>
      <c r="K33" s="17">
        <f t="shared" si="2"/>
        <v>49.22720473743157</v>
      </c>
      <c r="M33" s="17">
        <f t="shared" si="3"/>
        <v>49.22720473743157</v>
      </c>
      <c r="N33" s="17">
        <f t="shared" si="4"/>
        <v>49.22720473743157</v>
      </c>
      <c r="O33" s="17">
        <f t="shared" si="5"/>
        <v>44.304484263688416</v>
      </c>
      <c r="P33" s="17">
        <f>K33*$P$22*0.9</f>
        <v>44.304484263688416</v>
      </c>
    </row>
    <row r="36" spans="1:16" ht="51" customHeight="1" x14ac:dyDescent="0.25">
      <c r="A36" s="8" t="s">
        <v>19</v>
      </c>
      <c r="B36" s="10"/>
      <c r="C36" s="10"/>
      <c r="D36" s="10"/>
      <c r="E36" s="10"/>
      <c r="F36" s="34" t="s">
        <v>42</v>
      </c>
      <c r="G36" s="35"/>
      <c r="H36" s="34" t="s">
        <v>43</v>
      </c>
      <c r="I36" s="35"/>
      <c r="J36" s="34" t="s">
        <v>44</v>
      </c>
      <c r="K36" s="35"/>
    </row>
    <row r="37" spans="1:16" x14ac:dyDescent="0.25">
      <c r="A37" s="9"/>
      <c r="B37" s="22"/>
      <c r="C37" s="22"/>
      <c r="D37" s="22"/>
      <c r="E37" s="22"/>
      <c r="F37" s="11" t="s">
        <v>30</v>
      </c>
      <c r="G37" s="12" t="s">
        <v>31</v>
      </c>
      <c r="H37" s="11" t="s">
        <v>30</v>
      </c>
      <c r="I37" s="12" t="s">
        <v>31</v>
      </c>
      <c r="J37" s="11" t="s">
        <v>30</v>
      </c>
      <c r="K37" s="12" t="s">
        <v>31</v>
      </c>
      <c r="N37" s="23"/>
      <c r="O37" s="23"/>
    </row>
    <row r="38" spans="1:16" x14ac:dyDescent="0.25">
      <c r="A38" s="15" t="s">
        <v>32</v>
      </c>
      <c r="B38" s="16"/>
      <c r="C38" s="16"/>
      <c r="D38" s="16"/>
      <c r="E38" s="16"/>
      <c r="F38" s="20">
        <v>33</v>
      </c>
      <c r="G38" s="20">
        <v>7.9</v>
      </c>
      <c r="H38" s="18">
        <v>0.99399999999999999</v>
      </c>
      <c r="I38" s="18">
        <v>0.99399999999999999</v>
      </c>
      <c r="J38" s="19">
        <f>F38/H38</f>
        <v>33.199195171026155</v>
      </c>
      <c r="K38" s="19">
        <f>G38/I38</f>
        <v>7.9476861167002015</v>
      </c>
      <c r="N38" s="23"/>
      <c r="O38" s="23"/>
    </row>
    <row r="39" spans="1:16" x14ac:dyDescent="0.25">
      <c r="A39" s="15" t="s">
        <v>33</v>
      </c>
      <c r="B39" s="16"/>
      <c r="C39" s="18"/>
      <c r="D39" s="16"/>
      <c r="E39" s="16"/>
      <c r="F39" s="20">
        <v>4.8</v>
      </c>
      <c r="G39" s="20">
        <v>3.1</v>
      </c>
      <c r="H39" s="18">
        <v>0.83</v>
      </c>
      <c r="I39" s="18">
        <v>0.96</v>
      </c>
      <c r="J39" s="19">
        <f>F39/H39</f>
        <v>5.7831325301204819</v>
      </c>
      <c r="K39" s="19">
        <f>G39/I39</f>
        <v>3.229166666666667</v>
      </c>
      <c r="N39" s="23"/>
      <c r="O39" s="23"/>
    </row>
    <row r="40" spans="1:16" x14ac:dyDescent="0.25">
      <c r="A40" s="15" t="s">
        <v>34</v>
      </c>
      <c r="B40" s="16"/>
      <c r="C40" s="18"/>
      <c r="D40" s="16"/>
      <c r="E40" s="16"/>
      <c r="F40" s="20">
        <v>10300</v>
      </c>
      <c r="G40" s="20" t="s">
        <v>36</v>
      </c>
      <c r="H40" s="18" t="s">
        <v>36</v>
      </c>
      <c r="I40" s="18" t="s">
        <v>36</v>
      </c>
      <c r="J40" s="19" t="s">
        <v>36</v>
      </c>
      <c r="K40" s="19" t="s">
        <v>36</v>
      </c>
      <c r="N40" s="23"/>
      <c r="O40" s="23"/>
    </row>
    <row r="41" spans="1:16" x14ac:dyDescent="0.25">
      <c r="A41" s="15" t="s">
        <v>35</v>
      </c>
      <c r="B41" s="16"/>
      <c r="C41" s="18"/>
      <c r="D41" s="16"/>
      <c r="E41" s="16"/>
      <c r="F41" s="20">
        <v>1100</v>
      </c>
      <c r="G41" s="20">
        <v>50</v>
      </c>
      <c r="H41" s="18">
        <v>0.99299999999999999</v>
      </c>
      <c r="I41" s="18">
        <v>0.99299999999999999</v>
      </c>
      <c r="J41" s="19">
        <f t="shared" ref="J41:K45" si="12">F41/H41</f>
        <v>1107.7542799597181</v>
      </c>
      <c r="K41" s="19">
        <f t="shared" si="12"/>
        <v>50.352467270896277</v>
      </c>
      <c r="N41" s="23"/>
      <c r="O41" s="23"/>
    </row>
    <row r="42" spans="1:16" x14ac:dyDescent="0.25">
      <c r="A42" s="15" t="s">
        <v>37</v>
      </c>
      <c r="B42" s="16"/>
      <c r="C42" s="18"/>
      <c r="D42" s="16"/>
      <c r="E42" s="16"/>
      <c r="F42" s="20">
        <v>210</v>
      </c>
      <c r="G42" s="20">
        <v>8.1</v>
      </c>
      <c r="H42" s="18">
        <v>0.95099999999999996</v>
      </c>
      <c r="I42" s="18">
        <v>0.95099999999999996</v>
      </c>
      <c r="J42" s="19">
        <f t="shared" si="12"/>
        <v>220.82018927444796</v>
      </c>
      <c r="K42" s="19">
        <f t="shared" si="12"/>
        <v>8.517350157728707</v>
      </c>
      <c r="N42" s="23"/>
      <c r="O42" s="23"/>
    </row>
    <row r="43" spans="1:16" x14ac:dyDescent="0.25">
      <c r="A43" s="15" t="s">
        <v>38</v>
      </c>
      <c r="B43" s="16"/>
      <c r="C43" s="18"/>
      <c r="D43" s="16"/>
      <c r="E43" s="16"/>
      <c r="F43" s="20">
        <v>1.8</v>
      </c>
      <c r="G43" s="20">
        <v>0.94</v>
      </c>
      <c r="H43" s="18">
        <v>0.85</v>
      </c>
      <c r="I43" s="18">
        <v>0.85</v>
      </c>
      <c r="J43" s="19">
        <f t="shared" si="12"/>
        <v>2.1176470588235294</v>
      </c>
      <c r="K43" s="19">
        <f t="shared" si="12"/>
        <v>1.1058823529411765</v>
      </c>
      <c r="N43" s="23"/>
      <c r="O43" s="23"/>
    </row>
    <row r="44" spans="1:16" x14ac:dyDescent="0.25">
      <c r="A44" s="15" t="s">
        <v>39</v>
      </c>
      <c r="B44" s="21"/>
      <c r="C44" s="16"/>
      <c r="D44" s="21"/>
      <c r="E44" s="16"/>
      <c r="F44" s="20">
        <v>74</v>
      </c>
      <c r="G44" s="20">
        <v>8.1999999999999993</v>
      </c>
      <c r="H44" s="18">
        <v>0.99</v>
      </c>
      <c r="I44" s="18">
        <v>0.99</v>
      </c>
      <c r="J44" s="19">
        <f t="shared" si="12"/>
        <v>74.747474747474755</v>
      </c>
      <c r="K44" s="19">
        <f t="shared" si="12"/>
        <v>8.282828282828282</v>
      </c>
      <c r="N44" s="23"/>
      <c r="O44" s="23"/>
    </row>
    <row r="45" spans="1:16" x14ac:dyDescent="0.25">
      <c r="A45" s="15" t="s">
        <v>45</v>
      </c>
      <c r="B45" s="21"/>
      <c r="C45" s="16"/>
      <c r="D45" s="21"/>
      <c r="E45" s="16"/>
      <c r="F45" s="20">
        <v>290</v>
      </c>
      <c r="G45" s="20">
        <v>71</v>
      </c>
      <c r="H45" s="18">
        <v>0.998</v>
      </c>
      <c r="I45" s="18">
        <v>0.998</v>
      </c>
      <c r="J45" s="19">
        <f t="shared" si="12"/>
        <v>290.58116232464931</v>
      </c>
      <c r="K45" s="19">
        <f t="shared" si="12"/>
        <v>71.142284569138283</v>
      </c>
      <c r="N45" s="23"/>
      <c r="O45" s="23"/>
    </row>
    <row r="46" spans="1:16" x14ac:dyDescent="0.25">
      <c r="A46" s="15" t="s">
        <v>40</v>
      </c>
      <c r="B46" s="21"/>
      <c r="C46" s="16"/>
      <c r="D46" s="21"/>
      <c r="E46" s="16"/>
      <c r="F46" s="20">
        <v>1.9</v>
      </c>
      <c r="G46" s="20" t="s">
        <v>36</v>
      </c>
      <c r="H46" s="18">
        <v>0.85</v>
      </c>
      <c r="I46" s="18" t="s">
        <v>36</v>
      </c>
      <c r="J46" s="19">
        <f>F46/H46</f>
        <v>2.2352941176470589</v>
      </c>
      <c r="K46" s="19" t="s">
        <v>36</v>
      </c>
    </row>
    <row r="47" spans="1:16" x14ac:dyDescent="0.25">
      <c r="A47" s="15" t="s">
        <v>41</v>
      </c>
      <c r="B47" s="16"/>
      <c r="C47" s="21"/>
      <c r="D47" s="16"/>
      <c r="E47" s="21"/>
      <c r="F47" s="20">
        <v>90</v>
      </c>
      <c r="G47" s="20">
        <v>81</v>
      </c>
      <c r="H47" s="18">
        <v>0.94599999999999995</v>
      </c>
      <c r="I47" s="18">
        <v>0.94599999999999995</v>
      </c>
      <c r="J47" s="19">
        <f>F47/H47</f>
        <v>95.137420718816074</v>
      </c>
      <c r="K47" s="19">
        <f>G47/I47</f>
        <v>85.623678646934465</v>
      </c>
    </row>
    <row r="49" ht="11.1" customHeight="1" x14ac:dyDescent="0.25"/>
  </sheetData>
  <mergeCells count="14">
    <mergeCell ref="F36:G36"/>
    <mergeCell ref="H36:I36"/>
    <mergeCell ref="J36:K36"/>
    <mergeCell ref="A1:K1"/>
    <mergeCell ref="A3:K5"/>
    <mergeCell ref="M18:Q20"/>
    <mergeCell ref="A21:A22"/>
    <mergeCell ref="M21:O22"/>
    <mergeCell ref="B23:E23"/>
    <mergeCell ref="F23:G23"/>
    <mergeCell ref="H23:I23"/>
    <mergeCell ref="J23:K23"/>
    <mergeCell ref="M23:N23"/>
    <mergeCell ref="O23:P23"/>
  </mergeCells>
  <conditionalFormatting sqref="Q22:Q29">
    <cfRule type="expression" dxfId="1" priority="1">
      <formula>Q22&gt;J22</formula>
    </cfRule>
    <cfRule type="expression" dxfId="0" priority="2">
      <formula>Q22&gt;K22</formula>
    </cfRule>
  </conditionalFormatting>
  <hyperlinks>
    <hyperlink ref="A11" r:id="rId1" location="a" display="https://www.epa.gov/wqc/national-recommended-water-quality-criteria-aquatic-life-criteria-table - a" xr:uid="{7D58215B-4D33-421F-A128-64E4BCD3C8A0}"/>
    <hyperlink ref="A7" r:id="rId2" xr:uid="{BA0E6DBE-2AA9-4A70-9F09-4917215FB6DC}"/>
    <hyperlink ref="A17" r:id="rId3" location="a" display="https://www.epa.gov/wqc/national-recommended-water-quality-criteria-aquatic-life-criteria-table - a" xr:uid="{70A0926B-05FF-4EA0-A530-C0312C152A6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EPA Calculator to Calculate Hardness-Dependent Criteria and Translate Dissolved Criteria to Total Recoverable Metals Limits</dc:title>
  <dc:subject/>
  <dc:creator>Gaito, Danielle</dc:creator>
  <cp:keywords>Total Recoverable Metals Limits</cp:keywords>
  <dc:description/>
  <cp:lastModifiedBy>Ng, Jun</cp:lastModifiedBy>
  <cp:revision/>
  <dcterms:created xsi:type="dcterms:W3CDTF">2023-09-11T18:41:18Z</dcterms:created>
  <dcterms:modified xsi:type="dcterms:W3CDTF">2023-09-20T18:49:52Z</dcterms:modified>
  <cp:category/>
  <cp:contentStatus/>
</cp:coreProperties>
</file>