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littl02\OneDrive - Environmental Protection Agency (EPA)\RGP Files\2022DRGPFinal\"/>
    </mc:Choice>
  </mc:AlternateContent>
  <xr:revisionPtr revIDLastSave="0" documentId="13_ncr:1_{07E124E4-816D-4F0B-B8D8-437E355A74D0}" xr6:coauthVersionLast="47" xr6:coauthVersionMax="47" xr10:uidLastSave="{00000000-0000-0000-0000-000000000000}"/>
  <bookViews>
    <workbookView xWindow="-110" yWindow="-110" windowWidth="19420" windowHeight="10300" xr2:uid="{44325C59-B72A-4FE3-A606-68876456E867}"/>
  </bookViews>
  <sheets>
    <sheet name="Tabl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6" i="1" l="1"/>
  <c r="B206" i="1"/>
  <c r="B177" i="1"/>
  <c r="C155" i="1"/>
  <c r="B155" i="1"/>
  <c r="B143" i="1"/>
  <c r="C140" i="1"/>
  <c r="B140" i="1"/>
  <c r="C81" i="1"/>
  <c r="B81" i="1"/>
  <c r="C76" i="1"/>
  <c r="B76" i="1"/>
  <c r="C60" i="1"/>
  <c r="B60" i="1"/>
  <c r="E206" i="1"/>
  <c r="D206" i="1"/>
  <c r="D177" i="1"/>
  <c r="E176" i="1"/>
  <c r="D176" i="1"/>
  <c r="E155" i="1"/>
  <c r="D155" i="1"/>
  <c r="E143" i="1"/>
  <c r="D143" i="1"/>
  <c r="C143" i="1"/>
  <c r="E140" i="1"/>
  <c r="D140" i="1"/>
  <c r="E81" i="1"/>
  <c r="D81" i="1"/>
  <c r="E77" i="1"/>
  <c r="D77" i="1"/>
  <c r="C77" i="1"/>
  <c r="B77" i="1"/>
  <c r="E60" i="1"/>
  <c r="D60" i="1"/>
  <c r="M19" i="1"/>
  <c r="M18" i="1"/>
  <c r="M17" i="1"/>
  <c r="M16" i="1"/>
  <c r="M15" i="1"/>
  <c r="K19" i="1"/>
  <c r="K18" i="1"/>
  <c r="K17" i="1"/>
  <c r="K16" i="1"/>
  <c r="K15" i="1"/>
  <c r="C170" i="1"/>
  <c r="B170" i="1"/>
</calcChain>
</file>

<file path=xl/sharedStrings.xml><?xml version="1.0" encoding="utf-8"?>
<sst xmlns="http://schemas.openxmlformats.org/spreadsheetml/2006/main" count="1277" uniqueCount="247">
  <si>
    <t>1. Input highlighted values to adjust water quality criteria for water chemistry and/or dilution</t>
  </si>
  <si>
    <t>Critical Low Flow (MGD)</t>
  </si>
  <si>
    <t>Discharge Flow (MGD)</t>
  </si>
  <si>
    <t>Hardness mg/L</t>
  </si>
  <si>
    <t>pH (SU)</t>
  </si>
  <si>
    <t>WATERBODY</t>
  </si>
  <si>
    <t>Freshwater Class A/B</t>
  </si>
  <si>
    <r>
      <t>Coastal and Marine</t>
    </r>
    <r>
      <rPr>
        <b/>
        <sz val="9"/>
        <rFont val="Times New Roman"/>
        <family val="1"/>
      </rPr>
      <t xml:space="preserve"> Class SA/SB</t>
    </r>
  </si>
  <si>
    <t>Drinking Water Supplies Only</t>
  </si>
  <si>
    <t>Class A/SA/B/SB</t>
  </si>
  <si>
    <t>Limits</t>
  </si>
  <si>
    <t>POLLUTANT</t>
  </si>
  <si>
    <r>
      <t>Acute Aquatic Life (Daily Max)</t>
    </r>
    <r>
      <rPr>
        <b/>
        <vertAlign val="superscript"/>
        <sz val="9"/>
        <rFont val="Times New Roman"/>
        <family val="1"/>
      </rPr>
      <t xml:space="preserve">
</t>
    </r>
    <r>
      <rPr>
        <b/>
        <sz val="9"/>
        <rFont val="Times New Roman"/>
        <family val="1"/>
      </rPr>
      <t>µg/L</t>
    </r>
  </si>
  <si>
    <r>
      <rPr>
        <b/>
        <sz val="9"/>
        <rFont val="Times New Roman"/>
        <family val="1"/>
      </rPr>
      <t>Chronic Aquatic Life (Monthly Avg)</t>
    </r>
    <r>
      <rPr>
        <b/>
        <vertAlign val="superscript"/>
        <sz val="7"/>
        <rFont val="Times New Roman"/>
        <family val="1"/>
      </rPr>
      <t xml:space="preserve">
</t>
    </r>
    <r>
      <rPr>
        <b/>
        <sz val="9"/>
        <rFont val="Times New Roman"/>
        <family val="1"/>
      </rPr>
      <t>µg/L</t>
    </r>
  </si>
  <si>
    <t>Drinking Water Plus Fish and Shellfish Consumption (Monthly Avg) 
µg/L</t>
  </si>
  <si>
    <t>Fish and Shellfish Consumption (Monthly Avg) µg/L</t>
  </si>
  <si>
    <t>Maximum Value (TBEL)              (Daily Max)           µg/L</t>
  </si>
  <si>
    <t>Organoleptic Effect Criteria              (Daily Max)           µg/L</t>
  </si>
  <si>
    <t>Daily Max Criteria (See Step 3)</t>
  </si>
  <si>
    <t>Daily Max Criteria x DF</t>
  </si>
  <si>
    <t>Monthly Avg Criteria (See Step 4)</t>
  </si>
  <si>
    <t>Monthly Avg Criteria x DF</t>
  </si>
  <si>
    <t>Acenaphthene</t>
  </si>
  <si>
    <t>--</t>
  </si>
  <si>
    <t>Acetone</t>
  </si>
  <si>
    <r>
      <rPr>
        <sz val="9"/>
        <rFont val="Times New Roman"/>
        <family val="1"/>
      </rPr>
      <t>--</t>
    </r>
  </si>
  <si>
    <t>Acrolein</t>
  </si>
  <si>
    <t>Acrylonitrile</t>
  </si>
  <si>
    <t>Aldrin</t>
  </si>
  <si>
    <t>Alkalinity</t>
  </si>
  <si>
    <t>Aluminum (Default Criteria by Watershed)</t>
  </si>
  <si>
    <t>Blackstone</t>
  </si>
  <si>
    <t>Boston Harbor/Charles</t>
  </si>
  <si>
    <t>Buzzards Bay/Mt Hope Bay/Narragansett Bay/Ten Mile</t>
  </si>
  <si>
    <r>
      <t>Cape Cod Coastal</t>
    </r>
    <r>
      <rPr>
        <vertAlign val="superscript"/>
        <sz val="9"/>
        <rFont val="Times New Roman"/>
        <family val="1"/>
      </rPr>
      <t>32</t>
    </r>
  </si>
  <si>
    <r>
      <t>Chicopee (5</t>
    </r>
    <r>
      <rPr>
        <vertAlign val="superscript"/>
        <sz val="9"/>
        <rFont val="Times New Roman"/>
        <family val="1"/>
      </rPr>
      <t>th</t>
    </r>
    <r>
      <rPr>
        <sz val="9"/>
        <rFont val="Times New Roman"/>
        <family val="1"/>
      </rPr>
      <t xml:space="preserve"> percentile)</t>
    </r>
  </si>
  <si>
    <r>
      <t>Connecticut (5</t>
    </r>
    <r>
      <rPr>
        <vertAlign val="superscript"/>
        <sz val="9"/>
        <rFont val="Times New Roman"/>
        <family val="1"/>
      </rPr>
      <t>th</t>
    </r>
    <r>
      <rPr>
        <sz val="9"/>
        <rFont val="Times New Roman"/>
        <family val="1"/>
      </rPr>
      <t xml:space="preserve"> percentile)</t>
    </r>
  </si>
  <si>
    <t>Deerfield</t>
  </si>
  <si>
    <r>
      <t>Farmington/Westfield (5</t>
    </r>
    <r>
      <rPr>
        <vertAlign val="superscript"/>
        <sz val="9"/>
        <rFont val="Times New Roman"/>
        <family val="1"/>
      </rPr>
      <t>th</t>
    </r>
    <r>
      <rPr>
        <sz val="9"/>
        <rFont val="Times New Roman"/>
        <family val="1"/>
      </rPr>
      <t xml:space="preserve"> percentile)</t>
    </r>
  </si>
  <si>
    <t>French/Quinebaug</t>
  </si>
  <si>
    <t>Housatonic/Hudson</t>
  </si>
  <si>
    <t>Ipswich/North Coastal/Parker</t>
  </si>
  <si>
    <r>
      <t>Islands Coastal</t>
    </r>
    <r>
      <rPr>
        <vertAlign val="superscript"/>
        <sz val="9"/>
        <rFont val="Times New Roman"/>
        <family val="1"/>
      </rPr>
      <t>32</t>
    </r>
  </si>
  <si>
    <r>
      <t>Merrimack/Shawsheen (5</t>
    </r>
    <r>
      <rPr>
        <vertAlign val="superscript"/>
        <sz val="9"/>
        <rFont val="Times New Roman"/>
        <family val="1"/>
      </rPr>
      <t>th</t>
    </r>
    <r>
      <rPr>
        <sz val="9"/>
        <rFont val="Times New Roman"/>
        <family val="1"/>
      </rPr>
      <t xml:space="preserve"> percentile)</t>
    </r>
  </si>
  <si>
    <t>Millers</t>
  </si>
  <si>
    <r>
      <t>Nashua (5</t>
    </r>
    <r>
      <rPr>
        <vertAlign val="superscript"/>
        <sz val="9"/>
        <rFont val="Times New Roman"/>
        <family val="1"/>
      </rPr>
      <t>th</t>
    </r>
    <r>
      <rPr>
        <sz val="9"/>
        <rFont val="Times New Roman"/>
        <family val="1"/>
      </rPr>
      <t xml:space="preserve"> percentile)</t>
    </r>
  </si>
  <si>
    <t>South Coastal</t>
  </si>
  <si>
    <t>Sudbury, Assabet, and Concord (SuAsCo)</t>
  </si>
  <si>
    <r>
      <t>Taunton (5</t>
    </r>
    <r>
      <rPr>
        <vertAlign val="superscript"/>
        <sz val="9"/>
        <rFont val="Times New Roman"/>
        <family val="1"/>
      </rPr>
      <t>th</t>
    </r>
    <r>
      <rPr>
        <sz val="9"/>
        <rFont val="Times New Roman"/>
        <family val="1"/>
      </rPr>
      <t xml:space="preserve"> percentile)</t>
    </r>
  </si>
  <si>
    <t>Ammonia</t>
  </si>
  <si>
    <t xml:space="preserve">
the calculated concentration using  the applicable equation provided in Appendix B</t>
  </si>
  <si>
    <t xml:space="preserve">the calculated concentration using  the applicable equation provided in Appendix B
</t>
  </si>
  <si>
    <r>
      <rPr>
        <sz val="9"/>
        <rFont val="Times New Roman"/>
        <family val="1"/>
      </rPr>
      <t>0.233 mg/L
(as un-ionized (NH</t>
    </r>
    <r>
      <rPr>
        <vertAlign val="subscript"/>
        <sz val="9"/>
        <rFont val="Times New Roman"/>
        <family val="1"/>
      </rPr>
      <t>3</t>
    </r>
    <r>
      <rPr>
        <sz val="9"/>
        <rFont val="Times New Roman"/>
        <family val="1"/>
      </rPr>
      <t>) ammonia) or
the concentration of total ammonia (NH</t>
    </r>
    <r>
      <rPr>
        <vertAlign val="subscript"/>
        <sz val="9"/>
        <rFont val="Times New Roman"/>
        <family val="1"/>
      </rPr>
      <t>3</t>
    </r>
    <r>
      <rPr>
        <sz val="9"/>
        <rFont val="Times New Roman"/>
        <family val="1"/>
      </rPr>
      <t xml:space="preserve"> + NH</t>
    </r>
    <r>
      <rPr>
        <vertAlign val="subscript"/>
        <sz val="9"/>
        <rFont val="Times New Roman"/>
        <family val="1"/>
      </rPr>
      <t>4</t>
    </r>
    <r>
      <rPr>
        <sz val="9"/>
        <rFont val="Times New Roman"/>
        <family val="1"/>
      </rPr>
      <t>+) as provided in Table 2 of EPA's "Ambient Water Quality Criteria for Ammonia (Saltwater) - 1989", EPA 440/5-88-004 (Ammonia Criteria, 1989)</t>
    </r>
    <r>
      <rPr>
        <vertAlign val="superscript"/>
        <sz val="9"/>
        <rFont val="Times New Roman"/>
        <family val="1"/>
      </rPr>
      <t xml:space="preserve">3
</t>
    </r>
    <r>
      <rPr>
        <sz val="9"/>
        <rFont val="Times New Roman"/>
        <family val="1"/>
      </rPr>
      <t>However the criterion is determined, the Standard CMC Frequency &amp; Duration applies</t>
    </r>
  </si>
  <si>
    <r>
      <rPr>
        <sz val="9"/>
        <rFont val="Times New Roman"/>
        <family val="1"/>
      </rPr>
      <t>0.035 mg/L
(as un-ionized (NH</t>
    </r>
    <r>
      <rPr>
        <vertAlign val="subscript"/>
        <sz val="9"/>
        <rFont val="Times New Roman"/>
        <family val="1"/>
      </rPr>
      <t>3</t>
    </r>
    <r>
      <rPr>
        <sz val="9"/>
        <rFont val="Times New Roman"/>
        <family val="1"/>
      </rPr>
      <t>) ammonia) or
the concentration of total ammonia (NH</t>
    </r>
    <r>
      <rPr>
        <vertAlign val="subscript"/>
        <sz val="9"/>
        <rFont val="Times New Roman"/>
        <family val="1"/>
      </rPr>
      <t>3</t>
    </r>
    <r>
      <rPr>
        <sz val="9"/>
        <rFont val="Times New Roman"/>
        <family val="1"/>
      </rPr>
      <t xml:space="preserve"> + NH</t>
    </r>
    <r>
      <rPr>
        <vertAlign val="subscript"/>
        <sz val="9"/>
        <rFont val="Times New Roman"/>
        <family val="1"/>
      </rPr>
      <t>4</t>
    </r>
    <r>
      <rPr>
        <sz val="9"/>
        <rFont val="Times New Roman"/>
        <family val="1"/>
      </rPr>
      <t>+), as provided in Table 3 of EPA's Ammonia Criteria, 1989</t>
    </r>
    <r>
      <rPr>
        <vertAlign val="superscript"/>
        <sz val="9"/>
        <rFont val="Times New Roman"/>
        <family val="1"/>
      </rPr>
      <t xml:space="preserve">3
</t>
    </r>
    <r>
      <rPr>
        <sz val="9"/>
        <rFont val="Times New Roman"/>
        <family val="1"/>
      </rPr>
      <t>However the criterion is determined, the Standard CCC Frequency &amp; Duration applies</t>
    </r>
  </si>
  <si>
    <t xml:space="preserve">Anthracene </t>
  </si>
  <si>
    <t>Antimony</t>
  </si>
  <si>
    <t>Arsenic</t>
  </si>
  <si>
    <t>Asbestos</t>
  </si>
  <si>
    <t>7 million fibers/L</t>
  </si>
  <si>
    <t>Bacteria (Pathogens)</t>
  </si>
  <si>
    <r>
      <rPr>
        <i/>
        <sz val="9"/>
        <rFont val="Times New Roman"/>
        <family val="1"/>
      </rPr>
      <t xml:space="preserve">See </t>
    </r>
    <r>
      <rPr>
        <sz val="9"/>
        <rFont val="Times New Roman"/>
        <family val="1"/>
      </rPr>
      <t>314 CMR 4.05(3), (4), and (5)(f)</t>
    </r>
  </si>
  <si>
    <t>Barium</t>
  </si>
  <si>
    <t>Benzene</t>
  </si>
  <si>
    <t>0.58-2.1</t>
  </si>
  <si>
    <t>16-58</t>
  </si>
  <si>
    <t>Benzidine</t>
  </si>
  <si>
    <t>Benzo(a)anthracene (PAH)</t>
  </si>
  <si>
    <t>Benzo(a)pyrene (PAH)</t>
  </si>
  <si>
    <r>
      <rPr>
        <b/>
        <sz val="9"/>
        <rFont val="Times New Roman"/>
        <family val="1"/>
      </rPr>
      <t>Benzo(b)fluoranthene (PAH)
(also known as 3,4-benzofluoranthene)</t>
    </r>
  </si>
  <si>
    <t>Benzo(k)fluoranthene (PAH)</t>
  </si>
  <si>
    <t>Beryllium</t>
  </si>
  <si>
    <t>3.7 ng/L</t>
  </si>
  <si>
    <t>64 ng/L</t>
  </si>
  <si>
    <t>Bis(2-Chloroethyl) Ether</t>
  </si>
  <si>
    <t>Bis(Chloromethyl) Ether</t>
  </si>
  <si>
    <r>
      <rPr>
        <b/>
        <sz val="9"/>
        <rFont val="Times New Roman"/>
        <family val="1"/>
      </rPr>
      <t>Bis(2-Chloro-1-methylethyl) Ether
(also known as Bis(2-Chloroisopropyl) Ether)</t>
    </r>
  </si>
  <si>
    <r>
      <rPr>
        <b/>
        <sz val="9"/>
        <rFont val="Times New Roman"/>
        <family val="1"/>
      </rPr>
      <t>Bis(2-Ethylhexyl) Phthalate
(also known as Di(2-Ethylhexyl)-Phthalate)</t>
    </r>
  </si>
  <si>
    <r>
      <t>Bromoform</t>
    </r>
    <r>
      <rPr>
        <b/>
        <vertAlign val="superscript"/>
        <sz val="9"/>
        <rFont val="Times New Roman"/>
        <family val="1"/>
      </rPr>
      <t>36</t>
    </r>
    <r>
      <rPr>
        <b/>
        <sz val="9"/>
        <rFont val="Times New Roman"/>
        <family val="1"/>
      </rPr>
      <t xml:space="preserve"> (also known as tribromomethane)</t>
    </r>
  </si>
  <si>
    <t>Butylbenzyl Phthalate</t>
  </si>
  <si>
    <t>Cadmium</t>
  </si>
  <si>
    <t>Carbon Tetrachloride</t>
  </si>
  <si>
    <t>Carbaryl</t>
  </si>
  <si>
    <t>Chlordane</t>
  </si>
  <si>
    <t>Chloride</t>
  </si>
  <si>
    <t>Chlorine</t>
  </si>
  <si>
    <t>Chlorobenzene  (also known as monochlorobenzene)</t>
  </si>
  <si>
    <r>
      <rPr>
        <b/>
        <sz val="9"/>
        <rFont val="Times New Roman"/>
        <family val="1"/>
      </rPr>
      <t>Chlorodibromomethane</t>
    </r>
    <r>
      <rPr>
        <b/>
        <vertAlign val="superscript"/>
        <sz val="9"/>
        <rFont val="Times New Roman"/>
        <family val="1"/>
      </rPr>
      <t xml:space="preserve">36
</t>
    </r>
    <r>
      <rPr>
        <b/>
        <sz val="9"/>
        <rFont val="Times New Roman"/>
        <family val="1"/>
      </rPr>
      <t>(also known as dibromochloromethane)</t>
    </r>
  </si>
  <si>
    <r>
      <t>Chloroform</t>
    </r>
    <r>
      <rPr>
        <b/>
        <vertAlign val="superscript"/>
        <sz val="9"/>
        <rFont val="Times New Roman"/>
        <family val="1"/>
      </rPr>
      <t>36</t>
    </r>
    <r>
      <rPr>
        <b/>
        <sz val="9"/>
        <rFont val="Times New Roman"/>
        <family val="1"/>
      </rPr>
      <t xml:space="preserve"> (also known as trichloromethane)</t>
    </r>
  </si>
  <si>
    <t>2-Chloronaphthalene</t>
  </si>
  <si>
    <t>2-Chlorophenol</t>
  </si>
  <si>
    <t>3-Chlorophenol</t>
  </si>
  <si>
    <t>4-Chlorophenol</t>
  </si>
  <si>
    <t>Chlorophenoxy Herbicide (also known as 2,4-D)</t>
  </si>
  <si>
    <t>Chlorophenoxy Herbicide (also known as 2,4,5-TP or Silvex)</t>
  </si>
  <si>
    <t>Chlorpyrifos</t>
  </si>
  <si>
    <t>Chromium (III)</t>
  </si>
  <si>
    <t>Chromium (VI)</t>
  </si>
  <si>
    <t>Chromium (total)</t>
  </si>
  <si>
    <t>Chrysene (PAH)</t>
  </si>
  <si>
    <t>cis-1,2-Dichloroethylene</t>
  </si>
  <si>
    <t>Copper</t>
  </si>
  <si>
    <t>Cyanide</t>
  </si>
  <si>
    <t>4,4'-DDT</t>
  </si>
  <si>
    <t>Demeton</t>
  </si>
  <si>
    <t>Diazinon</t>
  </si>
  <si>
    <t>Dibenzo(a,h)anthracene</t>
  </si>
  <si>
    <t>1,2-Dichlorobenzene (also known as o-DCB)</t>
  </si>
  <si>
    <t>1,3-Dichlorobenzene</t>
  </si>
  <si>
    <t>1,4-Dichlorobenzene (also known as p-DCB)</t>
  </si>
  <si>
    <t>3,3'-Dichlorobenzidine</t>
  </si>
  <si>
    <r>
      <rPr>
        <b/>
        <sz val="9"/>
        <rFont val="Times New Roman"/>
        <family val="1"/>
      </rPr>
      <t>Dichlorobromomethane</t>
    </r>
    <r>
      <rPr>
        <b/>
        <vertAlign val="superscript"/>
        <sz val="9"/>
        <rFont val="Times New Roman"/>
        <family val="1"/>
      </rPr>
      <t xml:space="preserve">36
</t>
    </r>
    <r>
      <rPr>
        <b/>
        <sz val="9"/>
        <rFont val="Times New Roman"/>
        <family val="1"/>
      </rPr>
      <t>(also known as Bromodichloromethane)</t>
    </r>
  </si>
  <si>
    <r>
      <rPr>
        <b/>
        <sz val="9"/>
        <rFont val="Times New Roman"/>
        <family val="1"/>
      </rPr>
      <t>p,p</t>
    </r>
    <r>
      <rPr>
        <b/>
        <sz val="9"/>
        <rFont val="Mistral"/>
        <family val="4"/>
      </rPr>
      <t>'</t>
    </r>
    <r>
      <rPr>
        <b/>
        <sz val="9"/>
        <rFont val="Times New Roman"/>
        <family val="1"/>
      </rPr>
      <t>-Dichlorodiphenyldichloroethane (also known as DDD)</t>
    </r>
  </si>
  <si>
    <r>
      <rPr>
        <b/>
        <sz val="9"/>
        <rFont val="Times New Roman"/>
        <family val="1"/>
      </rPr>
      <t>p,p</t>
    </r>
    <r>
      <rPr>
        <b/>
        <sz val="9"/>
        <rFont val="Mistral"/>
        <family val="4"/>
      </rPr>
      <t>'</t>
    </r>
    <r>
      <rPr>
        <b/>
        <sz val="9"/>
        <rFont val="Times New Roman"/>
        <family val="1"/>
      </rPr>
      <t>-Dichlorodiphenyldichloroethylene (also known as DDE)</t>
    </r>
  </si>
  <si>
    <r>
      <rPr>
        <b/>
        <sz val="9"/>
        <rFont val="Times New Roman"/>
        <family val="1"/>
      </rPr>
      <t>p,p</t>
    </r>
    <r>
      <rPr>
        <b/>
        <sz val="9"/>
        <rFont val="Mistral"/>
        <family val="4"/>
      </rPr>
      <t>'</t>
    </r>
    <r>
      <rPr>
        <b/>
        <sz val="9"/>
        <rFont val="Times New Roman"/>
        <family val="1"/>
      </rPr>
      <t>-Dichlorodiphenyltrichloroethane (also known as DDT)</t>
    </r>
  </si>
  <si>
    <t>1,1-Dichloroethane</t>
  </si>
  <si>
    <t>1,2-Dichloroethane</t>
  </si>
  <si>
    <t>1,1-Dichloroethylene</t>
  </si>
  <si>
    <t>2,3-Dichlorophenol</t>
  </si>
  <si>
    <t>2,4-Dichlorophenol</t>
  </si>
  <si>
    <t>2,5-Dichlorophenol</t>
  </si>
  <si>
    <t>2,6-Dichlorophenol</t>
  </si>
  <si>
    <t>1,2-Dichloropropane</t>
  </si>
  <si>
    <t>1,3-Dichloropropene</t>
  </si>
  <si>
    <t>Dieldrin</t>
  </si>
  <si>
    <t>Diethyl Phthalate</t>
  </si>
  <si>
    <t>2,4-Dimethylphenol</t>
  </si>
  <si>
    <t>Dimethyl Phthalate</t>
  </si>
  <si>
    <t>Di-n-Butyl Phthalate</t>
  </si>
  <si>
    <t>Dinitrophenols</t>
  </si>
  <si>
    <t>2,4-Dinitrophenol</t>
  </si>
  <si>
    <t>2,4-Dinitrotoluene</t>
  </si>
  <si>
    <t>Dioxin  (also known as  2,3,7,8- Tetrachloro-dibenzo-p-dioxin or TCDD)</t>
  </si>
  <si>
    <t>1,4-Dioxane</t>
  </si>
  <si>
    <t>1,2-Diphenylhydrazine</t>
  </si>
  <si>
    <t>alpha-Endosulfan beta-Endosulfan</t>
  </si>
  <si>
    <t xml:space="preserve"> </t>
  </si>
  <si>
    <t>alpha-Endosulfan</t>
  </si>
  <si>
    <t>beta-Endosulfan</t>
  </si>
  <si>
    <t>Endosulfan Sulfate</t>
  </si>
  <si>
    <t>Endrin</t>
  </si>
  <si>
    <t>Endrin Aldehyde</t>
  </si>
  <si>
    <t>Ethylbenzene</t>
  </si>
  <si>
    <t>Ethylene Dibromide</t>
  </si>
  <si>
    <t>Fluoranthene</t>
  </si>
  <si>
    <t>Fluorene (PAH)</t>
  </si>
  <si>
    <t>Guthion</t>
  </si>
  <si>
    <t>Heptachlor</t>
  </si>
  <si>
    <t>Heptachlor Epoxide</t>
  </si>
  <si>
    <t>Hexachlorobenzene</t>
  </si>
  <si>
    <t>Hexachlorobutadiene</t>
  </si>
  <si>
    <t>alpha-Hexachlorocyclohexane (also known as alpha-HCH)</t>
  </si>
  <si>
    <t>beta-Hexachlorocyclohexane (also known as beta-HCH)</t>
  </si>
  <si>
    <t>gamma-Hexachl orocyclohexane (also known as gamma-HCH, gamma-BHC, or Lindane)</t>
  </si>
  <si>
    <t>gamma-Hexachlorocyclohexane (also known as gamma-HCH or Lindane)</t>
  </si>
  <si>
    <t>Hexachlorocyclohexane -Technical (also known as technical HCH)</t>
  </si>
  <si>
    <t>Hexachlorocyclopentadiene</t>
  </si>
  <si>
    <t>Hexachloroethane</t>
  </si>
  <si>
    <t>Indeno(1,2,3-cd) pyrene (PAH)</t>
  </si>
  <si>
    <t>Iron</t>
  </si>
  <si>
    <t>Isophorone</t>
  </si>
  <si>
    <t>Lead</t>
  </si>
  <si>
    <t>Malathion</t>
  </si>
  <si>
    <t>Manganese</t>
  </si>
  <si>
    <t>Mercury</t>
  </si>
  <si>
    <t>Methylmercury</t>
  </si>
  <si>
    <t>0.3 mg/kg</t>
  </si>
  <si>
    <t>Methoxychlor</t>
  </si>
  <si>
    <t>2-Methyl-4-Chlorophenol</t>
  </si>
  <si>
    <t>3-Methyl-4-Chlorophenol
(also known as p-chloro-m-cresol)</t>
  </si>
  <si>
    <t>3-Methyl-6-Chlorophenol</t>
  </si>
  <si>
    <t>2-Methyl-4,6-Dinitrophenol</t>
  </si>
  <si>
    <t>Methyl Bromide</t>
  </si>
  <si>
    <t>Methyl-tert-butyl-Ether</t>
  </si>
  <si>
    <r>
      <rPr>
        <b/>
        <sz val="9"/>
        <rFont val="Times New Roman"/>
        <family val="1"/>
      </rPr>
      <t>Methylene Chloride
(also known as Dichloromethane)</t>
    </r>
  </si>
  <si>
    <t>Mirex</t>
  </si>
  <si>
    <t>Naphthalene</t>
  </si>
  <si>
    <t>Nickel</t>
  </si>
  <si>
    <t>Nitrate (as N) (criterion also applies to total nitrate/nitrite)</t>
  </si>
  <si>
    <t>Nitrite</t>
  </si>
  <si>
    <t>Nitrobenzene</t>
  </si>
  <si>
    <t>Nitrogen/Phosphorus</t>
  </si>
  <si>
    <r>
      <rPr>
        <i/>
        <sz val="9"/>
        <rFont val="Times New Roman"/>
        <family val="1"/>
      </rPr>
      <t xml:space="preserve">See </t>
    </r>
    <r>
      <rPr>
        <sz val="9"/>
        <rFont val="Times New Roman"/>
        <family val="1"/>
      </rPr>
      <t xml:space="preserve">314 CMR 4.05(5)(e) </t>
    </r>
  </si>
  <si>
    <t>Nitrosamines</t>
  </si>
  <si>
    <t>Nitrosodibutylamine</t>
  </si>
  <si>
    <t>Nitrosodiethylamine</t>
  </si>
  <si>
    <t>Nitrosopyrrolidine</t>
  </si>
  <si>
    <t>N-Nitrosodimethylamine (also known as NDMA)</t>
  </si>
  <si>
    <t>N-Nitrosodi-n-Propylamine</t>
  </si>
  <si>
    <t>N-Nitrosodiphenylamine</t>
  </si>
  <si>
    <t>Nonylphenol</t>
  </si>
  <si>
    <t>Parathion</t>
  </si>
  <si>
    <t>Pentachlorobenzene</t>
  </si>
  <si>
    <t>Pentachlorophenol</t>
  </si>
  <si>
    <t>pH</t>
  </si>
  <si>
    <t>6.5-8.3</t>
  </si>
  <si>
    <t>6.5-8.5</t>
  </si>
  <si>
    <t>6.0-9.0</t>
  </si>
  <si>
    <t>Phenol</t>
  </si>
  <si>
    <t>Phosphorus, Elemental</t>
  </si>
  <si>
    <t>Polychlorinated Biphenyls (PCBs)</t>
  </si>
  <si>
    <t>Pyrene (PAH)</t>
  </si>
  <si>
    <t>Selenium</t>
  </si>
  <si>
    <t>1/[(f1/185.9) + (f2/12.82)], where
f1 and f2 are the fractions of total
selenium as selenite and selenate,
respectively</t>
  </si>
  <si>
    <t>Silver</t>
  </si>
  <si>
    <t>Solids (Dissolved) and Salinity</t>
  </si>
  <si>
    <t>Sulfide- Hydrogen Sulfide</t>
  </si>
  <si>
    <t>Temperature</t>
  </si>
  <si>
    <r>
      <rPr>
        <i/>
        <sz val="9"/>
        <rFont val="Times New Roman"/>
        <family val="1"/>
      </rPr>
      <t xml:space="preserve">See </t>
    </r>
    <r>
      <rPr>
        <sz val="9"/>
        <rFont val="Times New Roman"/>
        <family val="1"/>
      </rPr>
      <t>Part 6 of the DRGP</t>
    </r>
  </si>
  <si>
    <t>tert-Butyl Alcohol</t>
  </si>
  <si>
    <t>tert-Amyl Methyl Ether</t>
  </si>
  <si>
    <t>1,2,4,5-Tetrachlorobenzene</t>
  </si>
  <si>
    <t>Tetrachloroethylene</t>
  </si>
  <si>
    <t>1,1,2,2-Tetrachloroethane</t>
  </si>
  <si>
    <t>2,3,4,6-Tetrachlorophenol</t>
  </si>
  <si>
    <t>Thallium</t>
  </si>
  <si>
    <t>Toluene</t>
  </si>
  <si>
    <t>Total BTEX (sum of benzene, toluene, ethylbenzene and xylenes)</t>
  </si>
  <si>
    <t>Total Group I PAHs</t>
  </si>
  <si>
    <t>Total Group II PAHs</t>
  </si>
  <si>
    <t>Total Petroleum Hydrocarbons</t>
  </si>
  <si>
    <t>Total Phthalates</t>
  </si>
  <si>
    <t>Total Trihalomethanes (TTHM) (the sum of bromodichloromethane, dibromochloro- methane, bromoform (tribromomethane) and chloroform (trichloromethane))</t>
  </si>
  <si>
    <t>Toxaphene</t>
  </si>
  <si>
    <t>Tributyltin (TBT)</t>
  </si>
  <si>
    <t>Trans-1,2-Dichloroethylene</t>
  </si>
  <si>
    <t>1,2,4-Trichlorobenzene</t>
  </si>
  <si>
    <t>Trichloroethylene</t>
  </si>
  <si>
    <t>1,1,1-Trichloroethane</t>
  </si>
  <si>
    <t>1,1,2-Trichloroethane</t>
  </si>
  <si>
    <t>2,3,4,6-Trichlorophenol</t>
  </si>
  <si>
    <t>2,4,5-Trichlorophenol</t>
  </si>
  <si>
    <t>2,4,6-Trichlorophenol</t>
  </si>
  <si>
    <t>Vinyl Chloride</t>
  </si>
  <si>
    <t>Zinc</t>
  </si>
  <si>
    <t>Only if taste/odor impairment is caused by the pollutant</t>
  </si>
  <si>
    <t>Compliance Level</t>
  </si>
  <si>
    <t>If any limit is below the lowest analytical minimum level for a parameter, enter the compliance level shown, rather than the limit</t>
  </si>
  <si>
    <r>
      <t xml:space="preserve">Dilution Factor                                  (must be </t>
    </r>
    <r>
      <rPr>
        <sz val="10"/>
        <color rgb="FF000000"/>
        <rFont val="Calibri"/>
        <family val="2"/>
      </rPr>
      <t>≥</t>
    </r>
    <r>
      <rPr>
        <sz val="10"/>
        <color rgb="FF000000"/>
        <rFont val="Times New Roman"/>
        <family val="1"/>
      </rPr>
      <t>1)</t>
    </r>
  </si>
  <si>
    <t xml:space="preserve">3. Select the lowest value for your WATERBODY and POLLUTANT for "Daily Max"; multiply this value by your dilution factor (do not multiply by dilution if the POLLUTANT is connected to an impairment, e.g., metals impairment and the POLLUTANT is any metal) - this is your daily max limit           </t>
  </si>
  <si>
    <t>4. Select the lowest "Monthly Avg" value for your WATERBODY and POLLUTANT; multiply this value by your dilution factor (do not multiply by dilution if the POLLUTANT is connected to an impairment) - this is your monthly avg limit only if it is &lt; "Daily Max" or if there is no "Daily Max" limit</t>
  </si>
  <si>
    <t xml:space="preserve">Case-By-Case (Appendix E) Lookup Table, MASSACHUSETTS Criteria are found in 314 CMR 4.00: https://www.mass.gov/doc/314-cmr-400/download </t>
  </si>
  <si>
    <t>Please note: this lookup table is not for use for applying wastewater limits under Part 2.1.1 or impaired waters limits under Appendix G</t>
  </si>
  <si>
    <t>Steps for use:</t>
  </si>
  <si>
    <t>2. If a POLLUTANT listed below is present at any concentration in your source water (i.e., groundwater,stormwater, potable water, surface water), your treatment system (i.e., chemicals),</t>
  </si>
  <si>
    <t xml:space="preserve">  the discharge (based on existing monitoring data), or soil/sediment, complete steps 3 and 4; enter these values in your NOI tables for Case-by-Case Limits; if a POLLUTANT is not listed, skip to step 5</t>
  </si>
  <si>
    <t>6. If the POLLUTANT is present in SOIL-ONLY, select the box for "present in soil-only." If the POLLUTANT is not listed in Part 2.1.1 or Appendix E, select the box for "Required Monitoring" for Daily Max only (do not select "Required Monitoring" for any POLLUTANT with limit(s) because this applies monitoring only, no limits)</t>
  </si>
  <si>
    <t>5. For any "Monthly Avg" or "Daily Max" value that is below the minimum level of detection for the POLLUTANT, enter the compliance level shown for that POLLUTANT.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</si>
</sst>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
    <numFmt numFmtId="166" formatCode="0.00000000"/>
    <numFmt numFmtId="167" formatCode="0.00000"/>
    <numFmt numFmtId="168" formatCode="0.0000"/>
    <numFmt numFmtId="169" formatCode="0.000000"/>
    <numFmt numFmtId="170" formatCode="0.0000000"/>
    <numFmt numFmtId="171" formatCode="0.0E+0"/>
  </numFmts>
  <fonts count="20" x14ac:knownFonts="1">
    <font>
      <sz val="10"/>
      <color rgb="FF000000"/>
      <name val="Times New Roman"/>
      <family val="1"/>
    </font>
    <font>
      <sz val="10"/>
      <color rgb="FF000000"/>
      <name val="Times New Roman"/>
      <family val="1"/>
    </font>
    <font>
      <b/>
      <sz val="12"/>
      <color rgb="FF000000"/>
      <name val="Times New Roman"/>
      <family val="1"/>
    </font>
    <font>
      <sz val="10"/>
      <color rgb="FF000000"/>
      <name val="Calibri"/>
      <family val="2"/>
    </font>
    <font>
      <sz val="10"/>
      <color theme="1"/>
      <name val="Times New Roman"/>
      <family val="1"/>
    </font>
    <font>
      <b/>
      <sz val="9"/>
      <name val="Times New Roman"/>
      <family val="1"/>
    </font>
    <font>
      <b/>
      <sz val="10"/>
      <color rgb="FF000000"/>
      <name val="Times New Roman"/>
      <family val="1"/>
    </font>
    <font>
      <b/>
      <vertAlign val="superscript"/>
      <sz val="9"/>
      <name val="Times New Roman"/>
      <family val="1"/>
    </font>
    <font>
      <b/>
      <sz val="10"/>
      <name val="Times New Roman"/>
      <family val="1"/>
    </font>
    <font>
      <b/>
      <vertAlign val="superscript"/>
      <sz val="7"/>
      <name val="Times New Roman"/>
      <family val="1"/>
    </font>
    <font>
      <sz val="9"/>
      <name val="Times New Roman"/>
      <family val="1"/>
    </font>
    <font>
      <sz val="9"/>
      <color rgb="FF000000"/>
      <name val="Times New Roman"/>
      <family val="1"/>
    </font>
    <font>
      <sz val="9"/>
      <color rgb="FF000000"/>
      <name val="Times New Roman"/>
      <family val="2"/>
    </font>
    <font>
      <vertAlign val="superscript"/>
      <sz val="9"/>
      <name val="Times New Roman"/>
      <family val="1"/>
    </font>
    <font>
      <vertAlign val="subscript"/>
      <sz val="9"/>
      <name val="Times New Roman"/>
      <family val="1"/>
    </font>
    <font>
      <i/>
      <sz val="9"/>
      <name val="Times New Roman"/>
      <family val="1"/>
    </font>
    <font>
      <b/>
      <sz val="9"/>
      <color rgb="FF000000"/>
      <name val="Times New Roman"/>
      <family val="1"/>
    </font>
    <font>
      <b/>
      <sz val="9"/>
      <name val="Mistral"/>
      <family val="4"/>
    </font>
    <font>
      <b/>
      <sz val="8"/>
      <color rgb="FF000000"/>
      <name val="Times New Roman"/>
      <family val="1"/>
    </font>
    <font>
      <sz val="12"/>
      <color rgb="FF000000"/>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vertical="top"/>
    </xf>
    <xf numFmtId="0" fontId="0" fillId="0" borderId="0" xfId="0" applyAlignment="1">
      <alignment horizontal="center" vertical="top"/>
    </xf>
    <xf numFmtId="0" fontId="0" fillId="0" borderId="0" xfId="0" applyAlignment="1">
      <alignment horizontal="left" vertical="top"/>
    </xf>
    <xf numFmtId="0" fontId="1" fillId="0" borderId="0" xfId="0" applyFont="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center" vertical="top"/>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wrapText="1"/>
    </xf>
    <xf numFmtId="0" fontId="4" fillId="0" borderId="0" xfId="0" applyFont="1" applyAlignment="1">
      <alignment horizontal="center" vertical="center" wrapText="1"/>
    </xf>
    <xf numFmtId="0" fontId="1" fillId="0" borderId="0" xfId="0" applyFont="1" applyAlignment="1">
      <alignment vertical="top"/>
    </xf>
    <xf numFmtId="0" fontId="0" fillId="0" borderId="0" xfId="0" applyAlignment="1">
      <alignment horizontal="center" vertical="top" wrapText="1"/>
    </xf>
    <xf numFmtId="0" fontId="5" fillId="0" borderId="0" xfId="0" applyFont="1" applyAlignment="1">
      <alignment horizontal="center" wrapText="1"/>
    </xf>
    <xf numFmtId="0" fontId="5" fillId="0" borderId="1" xfId="0" applyFont="1" applyBorder="1" applyAlignment="1">
      <alignment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10" fillId="0" borderId="1" xfId="0" applyFont="1" applyBorder="1" applyAlignment="1">
      <alignment horizontal="center" vertical="top" wrapText="1"/>
    </xf>
    <xf numFmtId="1" fontId="11" fillId="0" borderId="1" xfId="0" applyNumberFormat="1" applyFont="1" applyBorder="1" applyAlignment="1">
      <alignment horizontal="center" vertical="top" shrinkToFit="1"/>
    </xf>
    <xf numFmtId="0" fontId="11" fillId="0" borderId="1" xfId="0" applyFont="1" applyBorder="1" applyAlignment="1">
      <alignment horizontal="center" vertical="top"/>
    </xf>
    <xf numFmtId="1" fontId="12" fillId="0" borderId="1" xfId="0" applyNumberFormat="1" applyFont="1" applyBorder="1" applyAlignment="1">
      <alignment horizontal="center" vertical="top" shrinkToFit="1"/>
    </xf>
    <xf numFmtId="0" fontId="0" fillId="0" borderId="1" xfId="0" applyBorder="1" applyAlignment="1">
      <alignment horizontal="left" vertical="top"/>
    </xf>
    <xf numFmtId="3" fontId="11" fillId="0" borderId="1" xfId="0" applyNumberFormat="1" applyFont="1" applyBorder="1" applyAlignment="1">
      <alignment horizontal="center" vertical="top"/>
    </xf>
    <xf numFmtId="0" fontId="11" fillId="0" borderId="1" xfId="0" applyFont="1" applyBorder="1" applyAlignment="1">
      <alignment horizontal="center" vertical="top" wrapText="1"/>
    </xf>
    <xf numFmtId="164" fontId="11" fillId="0" borderId="1" xfId="0" applyNumberFormat="1" applyFont="1" applyBorder="1" applyAlignment="1">
      <alignment horizontal="center" vertical="top" shrinkToFit="1"/>
    </xf>
    <xf numFmtId="165" fontId="11" fillId="0" borderId="1" xfId="0" applyNumberFormat="1" applyFont="1" applyBorder="1" applyAlignment="1">
      <alignment horizontal="center" vertical="top" shrinkToFit="1"/>
    </xf>
    <xf numFmtId="166" fontId="11"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wrapText="1"/>
    </xf>
    <xf numFmtId="0" fontId="10" fillId="0" borderId="1" xfId="0" applyFont="1" applyBorder="1" applyAlignment="1">
      <alignment vertical="top" wrapText="1"/>
    </xf>
    <xf numFmtId="2" fontId="11"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165" fontId="11" fillId="0" borderId="1" xfId="0" applyNumberFormat="1" applyFont="1" applyBorder="1" applyAlignment="1">
      <alignment horizontal="center" vertical="top"/>
    </xf>
    <xf numFmtId="167" fontId="11" fillId="0" borderId="1" xfId="0" applyNumberFormat="1" applyFont="1" applyBorder="1" applyAlignment="1">
      <alignment horizontal="center" vertical="top" shrinkToFit="1"/>
    </xf>
    <xf numFmtId="168" fontId="11" fillId="0" borderId="1" xfId="0" applyNumberFormat="1" applyFont="1" applyBorder="1" applyAlignment="1">
      <alignment horizontal="center" vertical="top" shrinkToFit="1"/>
    </xf>
    <xf numFmtId="0" fontId="16" fillId="0" borderId="1" xfId="0" applyFont="1" applyBorder="1" applyAlignment="1">
      <alignment vertical="top" wrapText="1"/>
    </xf>
    <xf numFmtId="0" fontId="10" fillId="0" borderId="1" xfId="0" applyFont="1" applyBorder="1" applyAlignment="1">
      <alignment horizontal="center" vertical="top"/>
    </xf>
    <xf numFmtId="1" fontId="11" fillId="0" borderId="1" xfId="0" applyNumberFormat="1" applyFont="1" applyBorder="1" applyAlignment="1">
      <alignment horizontal="center" vertical="top"/>
    </xf>
    <xf numFmtId="165" fontId="12" fillId="0" borderId="1" xfId="0" applyNumberFormat="1" applyFont="1" applyBorder="1" applyAlignment="1">
      <alignment horizontal="center" vertical="top" shrinkToFit="1"/>
    </xf>
    <xf numFmtId="3" fontId="10" fillId="0" borderId="1" xfId="0" applyNumberFormat="1" applyFont="1" applyBorder="1" applyAlignment="1">
      <alignment horizontal="center" vertical="top" wrapText="1"/>
    </xf>
    <xf numFmtId="169" fontId="11" fillId="0" borderId="1" xfId="0" applyNumberFormat="1" applyFont="1" applyBorder="1" applyAlignment="1">
      <alignment horizontal="center" vertical="top" shrinkToFit="1"/>
    </xf>
    <xf numFmtId="170" fontId="11" fillId="0" borderId="1" xfId="0" applyNumberFormat="1" applyFont="1" applyBorder="1" applyAlignment="1">
      <alignment horizontal="center" vertical="top" shrinkToFit="1"/>
    </xf>
    <xf numFmtId="3" fontId="12" fillId="0" borderId="1" xfId="0" applyNumberFormat="1" applyFont="1" applyBorder="1" applyAlignment="1">
      <alignment horizontal="center" vertical="top" shrinkToFit="1"/>
    </xf>
    <xf numFmtId="171" fontId="11" fillId="0" borderId="1" xfId="0" applyNumberFormat="1" applyFont="1" applyBorder="1" applyAlignment="1">
      <alignment horizontal="center" vertical="top" shrinkToFit="1"/>
    </xf>
    <xf numFmtId="0" fontId="1" fillId="0" borderId="1" xfId="0" applyFont="1" applyBorder="1" applyAlignment="1">
      <alignment horizontal="left" vertical="top"/>
    </xf>
    <xf numFmtId="2" fontId="12" fillId="0" borderId="1" xfId="0" applyNumberFormat="1" applyFont="1" applyBorder="1" applyAlignment="1">
      <alignment horizontal="center" vertical="top" shrinkToFit="1"/>
    </xf>
    <xf numFmtId="0" fontId="11" fillId="0" borderId="1" xfId="0" applyFont="1" applyBorder="1" applyAlignment="1">
      <alignment horizontal="left" vertical="top"/>
    </xf>
    <xf numFmtId="165" fontId="11" fillId="0" borderId="1" xfId="0" applyNumberFormat="1" applyFont="1" applyBorder="1" applyAlignment="1">
      <alignment horizontal="center" vertical="top" wrapText="1"/>
    </xf>
    <xf numFmtId="0" fontId="5" fillId="0" borderId="4" xfId="0" applyFont="1" applyBorder="1" applyAlignment="1">
      <alignment vertical="top" wrapText="1"/>
    </xf>
    <xf numFmtId="0" fontId="10" fillId="0" borderId="4" xfId="0" applyFont="1" applyBorder="1" applyAlignment="1">
      <alignment horizontal="center" vertical="top" wrapText="1"/>
    </xf>
    <xf numFmtId="0" fontId="11" fillId="0" borderId="4" xfId="0" applyFont="1" applyBorder="1" applyAlignment="1">
      <alignment horizontal="center" vertical="top"/>
    </xf>
    <xf numFmtId="0" fontId="0" fillId="0" borderId="4" xfId="0" applyBorder="1" applyAlignment="1">
      <alignment horizontal="left" vertical="top"/>
    </xf>
    <xf numFmtId="0" fontId="16" fillId="0" borderId="1" xfId="0" applyFont="1" applyBorder="1" applyAlignment="1">
      <alignment horizontal="left" vertical="top" wrapText="1"/>
    </xf>
    <xf numFmtId="0" fontId="10" fillId="0" borderId="5" xfId="0" applyFont="1" applyBorder="1" applyAlignment="1">
      <alignment horizontal="center" vertical="top" wrapText="1"/>
    </xf>
    <xf numFmtId="0" fontId="16" fillId="0" borderId="5" xfId="0" applyFont="1" applyBorder="1" applyAlignment="1">
      <alignment vertical="top" wrapText="1"/>
    </xf>
    <xf numFmtId="0" fontId="11" fillId="0" borderId="5" xfId="0" applyFont="1" applyBorder="1" applyAlignment="1">
      <alignment horizontal="center" vertical="top"/>
    </xf>
    <xf numFmtId="0" fontId="0" fillId="0" borderId="5" xfId="0" applyBorder="1" applyAlignment="1">
      <alignment horizontal="left" vertical="top"/>
    </xf>
    <xf numFmtId="0" fontId="11" fillId="0" borderId="0" xfId="0" applyFont="1" applyAlignment="1">
      <alignment vertical="top"/>
    </xf>
    <xf numFmtId="0" fontId="11" fillId="0" borderId="0" xfId="0" applyFont="1" applyAlignment="1">
      <alignment horizontal="left" vertical="top"/>
    </xf>
    <xf numFmtId="0" fontId="18" fillId="0" borderId="1" xfId="0" applyFont="1" applyBorder="1" applyAlignment="1">
      <alignment horizontal="center" vertical="top" wrapText="1"/>
    </xf>
    <xf numFmtId="2" fontId="11" fillId="0" borderId="1" xfId="0" applyNumberFormat="1" applyFont="1" applyBorder="1" applyAlignment="1">
      <alignment horizontal="center" vertical="top"/>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left" vertical="top"/>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wrapText="1"/>
    </xf>
    <xf numFmtId="0" fontId="0" fillId="0" borderId="1"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19" fillId="0" borderId="0" xfId="0" applyFont="1" applyAlignment="1">
      <alignment vertical="top"/>
    </xf>
    <xf numFmtId="0" fontId="0" fillId="0" borderId="0" xfId="0" applyFont="1" applyAlignment="1">
      <alignment horizontal="left" vertical="top"/>
    </xf>
    <xf numFmtId="0" fontId="10"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28393</xdr:colOff>
      <xdr:row>39</xdr:row>
      <xdr:rowOff>0</xdr:rowOff>
    </xdr:from>
    <xdr:ext cx="1390015" cy="0"/>
    <xdr:sp macro="" textlink="">
      <xdr:nvSpPr>
        <xdr:cNvPr id="2" name="Shape 2">
          <a:extLst>
            <a:ext uri="{FF2B5EF4-FFF2-40B4-BE49-F238E27FC236}">
              <a16:creationId xmlns:a16="http://schemas.microsoft.com/office/drawing/2014/main" id="{0B1BA315-FCC8-42FD-801C-802767F3E3A6}"/>
            </a:ext>
          </a:extLst>
        </xdr:cNvPr>
        <xdr:cNvSpPr/>
      </xdr:nvSpPr>
      <xdr:spPr>
        <a:xfrm>
          <a:off x="28393" y="11391900"/>
          <a:ext cx="1390015" cy="0"/>
        </a:xfrm>
        <a:custGeom>
          <a:avLst/>
          <a:gdLst/>
          <a:ahLst/>
          <a:cxnLst/>
          <a:rect l="0" t="0" r="0" b="0"/>
          <a:pathLst>
            <a:path w="1390015">
              <a:moveTo>
                <a:pt x="0" y="0"/>
              </a:moveTo>
              <a:lnTo>
                <a:pt x="1389888" y="0"/>
              </a:lnTo>
            </a:path>
          </a:pathLst>
        </a:custGeom>
        <a:ln w="4572">
          <a:solidFill>
            <a:srgbClr val="000000"/>
          </a:solidFill>
        </a:ln>
      </xdr:spPr>
    </xdr:sp>
    <xdr:clientData/>
  </xdr:oneCellAnchor>
  <xdr:oneCellAnchor>
    <xdr:from>
      <xdr:col>0</xdr:col>
      <xdr:colOff>112213</xdr:colOff>
      <xdr:row>42</xdr:row>
      <xdr:rowOff>0</xdr:rowOff>
    </xdr:from>
    <xdr:ext cx="1447800" cy="0"/>
    <xdr:sp macro="" textlink="">
      <xdr:nvSpPr>
        <xdr:cNvPr id="3" name="Shape 3">
          <a:extLst>
            <a:ext uri="{FF2B5EF4-FFF2-40B4-BE49-F238E27FC236}">
              <a16:creationId xmlns:a16="http://schemas.microsoft.com/office/drawing/2014/main" id="{1B3EB180-D17E-48C1-9E65-8B5103557976}"/>
            </a:ext>
          </a:extLst>
        </xdr:cNvPr>
        <xdr:cNvSpPr/>
      </xdr:nvSpPr>
      <xdr:spPr>
        <a:xfrm>
          <a:off x="112213" y="12344400"/>
          <a:ext cx="1447800" cy="0"/>
        </a:xfrm>
        <a:custGeom>
          <a:avLst/>
          <a:gdLst/>
          <a:ahLst/>
          <a:cxnLst/>
          <a:rect l="0" t="0" r="0" b="0"/>
          <a:pathLst>
            <a:path w="1447800">
              <a:moveTo>
                <a:pt x="0" y="0"/>
              </a:moveTo>
              <a:lnTo>
                <a:pt x="1447800" y="0"/>
              </a:lnTo>
            </a:path>
          </a:pathLst>
        </a:custGeom>
        <a:ln w="4572">
          <a:solidFill>
            <a:srgbClr val="000000"/>
          </a:solidFill>
        </a:ln>
      </xdr:spPr>
    </xdr:sp>
    <xdr:clientData/>
  </xdr:oneCellAnchor>
  <xdr:oneCellAnchor>
    <xdr:from>
      <xdr:col>1</xdr:col>
      <xdr:colOff>0</xdr:colOff>
      <xdr:row>61</xdr:row>
      <xdr:rowOff>0</xdr:rowOff>
    </xdr:from>
    <xdr:ext cx="1042669" cy="0"/>
    <xdr:sp macro="" textlink="">
      <xdr:nvSpPr>
        <xdr:cNvPr id="4" name="Shape 4">
          <a:extLst>
            <a:ext uri="{FF2B5EF4-FFF2-40B4-BE49-F238E27FC236}">
              <a16:creationId xmlns:a16="http://schemas.microsoft.com/office/drawing/2014/main" id="{2CB7BE04-B8F0-4D73-9E9E-9EF14AC02BE4}"/>
            </a:ext>
          </a:extLst>
        </xdr:cNvPr>
        <xdr:cNvSpPr/>
      </xdr:nvSpPr>
      <xdr:spPr>
        <a:xfrm>
          <a:off x="1111250" y="18376900"/>
          <a:ext cx="1042669" cy="0"/>
        </a:xfrm>
        <a:custGeom>
          <a:avLst/>
          <a:gdLst/>
          <a:ahLst/>
          <a:cxnLst/>
          <a:rect l="0" t="0" r="0" b="0"/>
          <a:pathLst>
            <a:path w="1042669">
              <a:moveTo>
                <a:pt x="0" y="0"/>
              </a:moveTo>
              <a:lnTo>
                <a:pt x="1042416" y="0"/>
              </a:lnTo>
            </a:path>
          </a:pathLst>
        </a:custGeom>
        <a:ln w="4572">
          <a:solidFill>
            <a:srgbClr val="000000"/>
          </a:solidFill>
        </a:ln>
      </xdr:spPr>
    </xdr:sp>
    <xdr:clientData/>
  </xdr:oneCellAnchor>
  <xdr:oneCellAnchor>
    <xdr:from>
      <xdr:col>0</xdr:col>
      <xdr:colOff>54301</xdr:colOff>
      <xdr:row>75</xdr:row>
      <xdr:rowOff>0</xdr:rowOff>
    </xdr:from>
    <xdr:ext cx="1621790" cy="0"/>
    <xdr:sp macro="" textlink="">
      <xdr:nvSpPr>
        <xdr:cNvPr id="5" name="Shape 5">
          <a:extLst>
            <a:ext uri="{FF2B5EF4-FFF2-40B4-BE49-F238E27FC236}">
              <a16:creationId xmlns:a16="http://schemas.microsoft.com/office/drawing/2014/main" id="{7B0604BD-1062-4D77-B5C7-372AE59AB1D6}"/>
            </a:ext>
          </a:extLst>
        </xdr:cNvPr>
        <xdr:cNvSpPr/>
      </xdr:nvSpPr>
      <xdr:spPr>
        <a:xfrm>
          <a:off x="54301" y="22821900"/>
          <a:ext cx="1621790" cy="0"/>
        </a:xfrm>
        <a:custGeom>
          <a:avLst/>
          <a:gdLst/>
          <a:ahLst/>
          <a:cxnLst/>
          <a:rect l="0" t="0" r="0" b="0"/>
          <a:pathLst>
            <a:path w="1621790">
              <a:moveTo>
                <a:pt x="0" y="0"/>
              </a:moveTo>
              <a:lnTo>
                <a:pt x="1621536" y="0"/>
              </a:lnTo>
            </a:path>
          </a:pathLst>
        </a:custGeom>
        <a:ln w="4572">
          <a:solidFill>
            <a:srgbClr val="000000"/>
          </a:solidFill>
        </a:ln>
      </xdr:spPr>
    </xdr:sp>
    <xdr:clientData/>
  </xdr:oneCellAnchor>
  <xdr:oneCellAnchor>
    <xdr:from>
      <xdr:col>0</xdr:col>
      <xdr:colOff>54301</xdr:colOff>
      <xdr:row>76</xdr:row>
      <xdr:rowOff>0</xdr:rowOff>
    </xdr:from>
    <xdr:ext cx="984885" cy="0"/>
    <xdr:sp macro="" textlink="">
      <xdr:nvSpPr>
        <xdr:cNvPr id="6" name="Shape 6">
          <a:extLst>
            <a:ext uri="{FF2B5EF4-FFF2-40B4-BE49-F238E27FC236}">
              <a16:creationId xmlns:a16="http://schemas.microsoft.com/office/drawing/2014/main" id="{79F55555-30CF-45CC-9CDA-4BACD0309148}"/>
            </a:ext>
          </a:extLst>
        </xdr:cNvPr>
        <xdr:cNvSpPr/>
      </xdr:nvSpPr>
      <xdr:spPr>
        <a:xfrm>
          <a:off x="54301" y="23139400"/>
          <a:ext cx="984885" cy="0"/>
        </a:xfrm>
        <a:custGeom>
          <a:avLst/>
          <a:gdLst/>
          <a:ahLst/>
          <a:cxnLst/>
          <a:rect l="0" t="0" r="0" b="0"/>
          <a:pathLst>
            <a:path w="984885">
              <a:moveTo>
                <a:pt x="0" y="0"/>
              </a:moveTo>
              <a:lnTo>
                <a:pt x="984504" y="0"/>
              </a:lnTo>
            </a:path>
          </a:pathLst>
        </a:custGeom>
        <a:ln w="4572">
          <a:solidFill>
            <a:srgbClr val="000000"/>
          </a:solidFill>
        </a:ln>
      </xdr:spPr>
    </xdr:sp>
    <xdr:clientData/>
  </xdr:oneCellAnchor>
  <xdr:oneCellAnchor>
    <xdr:from>
      <xdr:col>1</xdr:col>
      <xdr:colOff>0</xdr:colOff>
      <xdr:row>81</xdr:row>
      <xdr:rowOff>0</xdr:rowOff>
    </xdr:from>
    <xdr:ext cx="1564005" cy="0"/>
    <xdr:sp macro="" textlink="">
      <xdr:nvSpPr>
        <xdr:cNvPr id="7" name="Shape 7">
          <a:extLst>
            <a:ext uri="{FF2B5EF4-FFF2-40B4-BE49-F238E27FC236}">
              <a16:creationId xmlns:a16="http://schemas.microsoft.com/office/drawing/2014/main" id="{D2F41231-17D7-4DF5-8114-DAC6C1743C9F}"/>
            </a:ext>
          </a:extLst>
        </xdr:cNvPr>
        <xdr:cNvSpPr/>
      </xdr:nvSpPr>
      <xdr:spPr>
        <a:xfrm>
          <a:off x="1111250" y="24726900"/>
          <a:ext cx="1564005" cy="0"/>
        </a:xfrm>
        <a:custGeom>
          <a:avLst/>
          <a:gdLst/>
          <a:ahLst/>
          <a:cxnLst/>
          <a:rect l="0" t="0" r="0" b="0"/>
          <a:pathLst>
            <a:path w="1564005">
              <a:moveTo>
                <a:pt x="0" y="0"/>
              </a:moveTo>
              <a:lnTo>
                <a:pt x="1563624" y="0"/>
              </a:lnTo>
            </a:path>
          </a:pathLst>
        </a:custGeom>
        <a:ln w="4572">
          <a:solidFill>
            <a:srgbClr val="000000"/>
          </a:solidFill>
        </a:ln>
      </xdr:spPr>
    </xdr:sp>
    <xdr:clientData/>
  </xdr:oneCellAnchor>
  <xdr:oneCellAnchor>
    <xdr:from>
      <xdr:col>1</xdr:col>
      <xdr:colOff>0</xdr:colOff>
      <xdr:row>103</xdr:row>
      <xdr:rowOff>0</xdr:rowOff>
    </xdr:from>
    <xdr:ext cx="1564005" cy="0"/>
    <xdr:sp macro="" textlink="">
      <xdr:nvSpPr>
        <xdr:cNvPr id="8" name="Shape 8">
          <a:extLst>
            <a:ext uri="{FF2B5EF4-FFF2-40B4-BE49-F238E27FC236}">
              <a16:creationId xmlns:a16="http://schemas.microsoft.com/office/drawing/2014/main" id="{A5A12A88-A017-4724-B10F-F02B76ED689D}"/>
            </a:ext>
          </a:extLst>
        </xdr:cNvPr>
        <xdr:cNvSpPr/>
      </xdr:nvSpPr>
      <xdr:spPr>
        <a:xfrm>
          <a:off x="1111250" y="31711900"/>
          <a:ext cx="1564005" cy="0"/>
        </a:xfrm>
        <a:custGeom>
          <a:avLst/>
          <a:gdLst/>
          <a:ahLst/>
          <a:cxnLst/>
          <a:rect l="0" t="0" r="0" b="0"/>
          <a:pathLst>
            <a:path w="1564005">
              <a:moveTo>
                <a:pt x="0" y="0"/>
              </a:moveTo>
              <a:lnTo>
                <a:pt x="1563624" y="0"/>
              </a:lnTo>
            </a:path>
          </a:pathLst>
        </a:custGeom>
        <a:ln w="4572">
          <a:solidFill>
            <a:srgbClr val="000000"/>
          </a:solidFill>
        </a:ln>
      </xdr:spPr>
    </xdr:sp>
    <xdr:clientData/>
  </xdr:oneCellAnchor>
  <xdr:oneCellAnchor>
    <xdr:from>
      <xdr:col>0</xdr:col>
      <xdr:colOff>65731</xdr:colOff>
      <xdr:row>124</xdr:row>
      <xdr:rowOff>0</xdr:rowOff>
    </xdr:from>
    <xdr:ext cx="1158240" cy="0"/>
    <xdr:sp macro="" textlink="">
      <xdr:nvSpPr>
        <xdr:cNvPr id="9" name="Shape 9">
          <a:extLst>
            <a:ext uri="{FF2B5EF4-FFF2-40B4-BE49-F238E27FC236}">
              <a16:creationId xmlns:a16="http://schemas.microsoft.com/office/drawing/2014/main" id="{4D9CFB71-D8F6-4A55-84F9-FF1E82CD8D20}"/>
            </a:ext>
          </a:extLst>
        </xdr:cNvPr>
        <xdr:cNvSpPr/>
      </xdr:nvSpPr>
      <xdr:spPr>
        <a:xfrm>
          <a:off x="65731" y="37071300"/>
          <a:ext cx="1158240" cy="0"/>
        </a:xfrm>
        <a:custGeom>
          <a:avLst/>
          <a:gdLst/>
          <a:ahLst/>
          <a:cxnLst/>
          <a:rect l="0" t="0" r="0" b="0"/>
          <a:pathLst>
            <a:path w="1158240">
              <a:moveTo>
                <a:pt x="0" y="0"/>
              </a:moveTo>
              <a:lnTo>
                <a:pt x="1158240" y="0"/>
              </a:lnTo>
            </a:path>
          </a:pathLst>
        </a:custGeom>
        <a:ln w="4572">
          <a:solidFill>
            <a:srgbClr val="000000"/>
          </a:solidFill>
        </a:ln>
      </xdr:spPr>
    </xdr:sp>
    <xdr:clientData/>
  </xdr:oneCellAnchor>
  <xdr:oneCellAnchor>
    <xdr:from>
      <xdr:col>1</xdr:col>
      <xdr:colOff>0</xdr:colOff>
      <xdr:row>130</xdr:row>
      <xdr:rowOff>0</xdr:rowOff>
    </xdr:from>
    <xdr:ext cx="1564005" cy="0"/>
    <xdr:sp macro="" textlink="">
      <xdr:nvSpPr>
        <xdr:cNvPr id="10" name="Shape 10">
          <a:extLst>
            <a:ext uri="{FF2B5EF4-FFF2-40B4-BE49-F238E27FC236}">
              <a16:creationId xmlns:a16="http://schemas.microsoft.com/office/drawing/2014/main" id="{62BB970F-932E-43AF-9C36-8C62130C5284}"/>
            </a:ext>
          </a:extLst>
        </xdr:cNvPr>
        <xdr:cNvSpPr/>
      </xdr:nvSpPr>
      <xdr:spPr>
        <a:xfrm>
          <a:off x="1111250" y="38608000"/>
          <a:ext cx="1564005" cy="0"/>
        </a:xfrm>
        <a:custGeom>
          <a:avLst/>
          <a:gdLst/>
          <a:ahLst/>
          <a:cxnLst/>
          <a:rect l="0" t="0" r="0" b="0"/>
          <a:pathLst>
            <a:path w="1564005">
              <a:moveTo>
                <a:pt x="0" y="0"/>
              </a:moveTo>
              <a:lnTo>
                <a:pt x="1563624" y="0"/>
              </a:lnTo>
            </a:path>
          </a:pathLst>
        </a:custGeom>
        <a:ln w="4572">
          <a:solidFill>
            <a:srgbClr val="000000"/>
          </a:solidFill>
        </a:ln>
      </xdr:spPr>
    </xdr:sp>
    <xdr:clientData/>
  </xdr:oneCellAnchor>
  <xdr:oneCellAnchor>
    <xdr:from>
      <xdr:col>0</xdr:col>
      <xdr:colOff>0</xdr:colOff>
      <xdr:row>93</xdr:row>
      <xdr:rowOff>0</xdr:rowOff>
    </xdr:from>
    <xdr:ext cx="10795" cy="247015"/>
    <xdr:sp macro="" textlink="">
      <xdr:nvSpPr>
        <xdr:cNvPr id="11" name="Shape 12">
          <a:extLst>
            <a:ext uri="{FF2B5EF4-FFF2-40B4-BE49-F238E27FC236}">
              <a16:creationId xmlns:a16="http://schemas.microsoft.com/office/drawing/2014/main" id="{7E605B96-BD42-42E0-A5BC-0B8BBD78AD0A}"/>
            </a:ext>
          </a:extLst>
        </xdr:cNvPr>
        <xdr:cNvSpPr/>
      </xdr:nvSpPr>
      <xdr:spPr>
        <a:xfrm>
          <a:off x="0" y="28536900"/>
          <a:ext cx="10795" cy="247015"/>
        </a:xfrm>
        <a:custGeom>
          <a:avLst/>
          <a:gdLst/>
          <a:ahLst/>
          <a:cxnLst/>
          <a:rect l="0" t="0" r="0" b="0"/>
          <a:pathLst>
            <a:path w="10795" h="247015">
              <a:moveTo>
                <a:pt x="10668" y="246888"/>
              </a:moveTo>
              <a:lnTo>
                <a:pt x="0" y="246888"/>
              </a:lnTo>
              <a:lnTo>
                <a:pt x="0" y="0"/>
              </a:lnTo>
              <a:lnTo>
                <a:pt x="10668" y="0"/>
              </a:lnTo>
              <a:lnTo>
                <a:pt x="10668" y="246888"/>
              </a:lnTo>
              <a:close/>
            </a:path>
          </a:pathLst>
        </a:custGeom>
        <a:solidFill>
          <a:srgbClr val="000000"/>
        </a:solidFill>
      </xdr:spPr>
    </xdr:sp>
    <xdr:clientData/>
  </xdr:oneCellAnchor>
  <xdr:oneCellAnchor>
    <xdr:from>
      <xdr:col>0</xdr:col>
      <xdr:colOff>0</xdr:colOff>
      <xdr:row>81</xdr:row>
      <xdr:rowOff>0</xdr:rowOff>
    </xdr:from>
    <xdr:ext cx="1506220" cy="0"/>
    <xdr:sp macro="" textlink="">
      <xdr:nvSpPr>
        <xdr:cNvPr id="12" name="Shape 14">
          <a:extLst>
            <a:ext uri="{FF2B5EF4-FFF2-40B4-BE49-F238E27FC236}">
              <a16:creationId xmlns:a16="http://schemas.microsoft.com/office/drawing/2014/main" id="{F7438CD5-4BA2-44D0-8EF0-BCEDB1136346}"/>
            </a:ext>
          </a:extLst>
        </xdr:cNvPr>
        <xdr:cNvSpPr/>
      </xdr:nvSpPr>
      <xdr:spPr>
        <a:xfrm>
          <a:off x="0" y="24726900"/>
          <a:ext cx="1506220" cy="0"/>
        </a:xfrm>
        <a:custGeom>
          <a:avLst/>
          <a:gdLst/>
          <a:ahLst/>
          <a:cxnLst/>
          <a:rect l="0" t="0" r="0" b="0"/>
          <a:pathLst>
            <a:path w="1506220">
              <a:moveTo>
                <a:pt x="0" y="0"/>
              </a:moveTo>
              <a:lnTo>
                <a:pt x="1505712" y="0"/>
              </a:lnTo>
            </a:path>
          </a:pathLst>
        </a:custGeom>
        <a:ln w="4572">
          <a:solidFill>
            <a:srgbClr val="000000"/>
          </a:solidFill>
        </a:ln>
      </xdr:spPr>
    </xdr:sp>
    <xdr:clientData/>
  </xdr:oneCellAnchor>
  <xdr:oneCellAnchor>
    <xdr:from>
      <xdr:col>0</xdr:col>
      <xdr:colOff>0</xdr:colOff>
      <xdr:row>103</xdr:row>
      <xdr:rowOff>0</xdr:rowOff>
    </xdr:from>
    <xdr:ext cx="1679575" cy="0"/>
    <xdr:sp macro="" textlink="">
      <xdr:nvSpPr>
        <xdr:cNvPr id="13" name="Shape 15">
          <a:extLst>
            <a:ext uri="{FF2B5EF4-FFF2-40B4-BE49-F238E27FC236}">
              <a16:creationId xmlns:a16="http://schemas.microsoft.com/office/drawing/2014/main" id="{627B7C84-9CAE-415A-B24B-50A764A0D0E8}"/>
            </a:ext>
          </a:extLst>
        </xdr:cNvPr>
        <xdr:cNvSpPr/>
      </xdr:nvSpPr>
      <xdr:spPr>
        <a:xfrm>
          <a:off x="0" y="31711900"/>
          <a:ext cx="1679575" cy="0"/>
        </a:xfrm>
        <a:custGeom>
          <a:avLst/>
          <a:gdLst/>
          <a:ahLst/>
          <a:cxnLst/>
          <a:rect l="0" t="0" r="0" b="0"/>
          <a:pathLst>
            <a:path w="1679575">
              <a:moveTo>
                <a:pt x="0" y="0"/>
              </a:moveTo>
              <a:lnTo>
                <a:pt x="1679448" y="0"/>
              </a:lnTo>
            </a:path>
          </a:pathLst>
        </a:custGeom>
        <a:ln w="4572">
          <a:solidFill>
            <a:srgbClr val="000000"/>
          </a:solidFill>
        </a:ln>
      </xdr:spPr>
    </xdr:sp>
    <xdr:clientData/>
  </xdr:oneCellAnchor>
  <xdr:oneCellAnchor>
    <xdr:from>
      <xdr:col>1</xdr:col>
      <xdr:colOff>0</xdr:colOff>
      <xdr:row>176</xdr:row>
      <xdr:rowOff>0</xdr:rowOff>
    </xdr:from>
    <xdr:ext cx="1853564" cy="0"/>
    <xdr:sp macro="" textlink="">
      <xdr:nvSpPr>
        <xdr:cNvPr id="14" name="Shape 16">
          <a:extLst>
            <a:ext uri="{FF2B5EF4-FFF2-40B4-BE49-F238E27FC236}">
              <a16:creationId xmlns:a16="http://schemas.microsoft.com/office/drawing/2014/main" id="{78D18127-612A-43B9-A955-EAE94F14B803}"/>
            </a:ext>
          </a:extLst>
        </xdr:cNvPr>
        <xdr:cNvSpPr/>
      </xdr:nvSpPr>
      <xdr:spPr>
        <a:xfrm>
          <a:off x="1111250" y="52101750"/>
          <a:ext cx="1853564" cy="0"/>
        </a:xfrm>
        <a:custGeom>
          <a:avLst/>
          <a:gdLst/>
          <a:ahLst/>
          <a:cxnLst/>
          <a:rect l="0" t="0" r="0" b="0"/>
          <a:pathLst>
            <a:path w="1853564">
              <a:moveTo>
                <a:pt x="0" y="0"/>
              </a:moveTo>
              <a:lnTo>
                <a:pt x="1853184" y="0"/>
              </a:lnTo>
            </a:path>
          </a:pathLst>
        </a:custGeom>
        <a:ln w="4572">
          <a:solidFill>
            <a:srgbClr val="000000"/>
          </a:solidFill>
        </a:ln>
      </xdr:spPr>
    </xdr:sp>
    <xdr:clientData/>
  </xdr:oneCellAnchor>
  <xdr:oneCellAnchor>
    <xdr:from>
      <xdr:col>1</xdr:col>
      <xdr:colOff>0</xdr:colOff>
      <xdr:row>178</xdr:row>
      <xdr:rowOff>0</xdr:rowOff>
    </xdr:from>
    <xdr:ext cx="840740" cy="0"/>
    <xdr:sp macro="" textlink="">
      <xdr:nvSpPr>
        <xdr:cNvPr id="15" name="Shape 17">
          <a:extLst>
            <a:ext uri="{FF2B5EF4-FFF2-40B4-BE49-F238E27FC236}">
              <a16:creationId xmlns:a16="http://schemas.microsoft.com/office/drawing/2014/main" id="{01A4D5A7-39F6-4D0D-AA0C-48FB46FE6B64}"/>
            </a:ext>
          </a:extLst>
        </xdr:cNvPr>
        <xdr:cNvSpPr/>
      </xdr:nvSpPr>
      <xdr:spPr>
        <a:xfrm>
          <a:off x="1111250" y="52558950"/>
          <a:ext cx="840740" cy="0"/>
        </a:xfrm>
        <a:custGeom>
          <a:avLst/>
          <a:gdLst/>
          <a:ahLst/>
          <a:cxnLst/>
          <a:rect l="0" t="0" r="0" b="0"/>
          <a:pathLst>
            <a:path w="840740">
              <a:moveTo>
                <a:pt x="0" y="0"/>
              </a:moveTo>
              <a:lnTo>
                <a:pt x="840453" y="0"/>
              </a:lnTo>
            </a:path>
          </a:pathLst>
        </a:custGeom>
        <a:ln w="3426">
          <a:solidFill>
            <a:srgbClr val="000000"/>
          </a:solidFill>
        </a:ln>
      </xdr:spPr>
    </xdr:sp>
    <xdr:clientData/>
  </xdr:oneCellAnchor>
  <xdr:oneCellAnchor>
    <xdr:from>
      <xdr:col>5</xdr:col>
      <xdr:colOff>0</xdr:colOff>
      <xdr:row>159</xdr:row>
      <xdr:rowOff>0</xdr:rowOff>
    </xdr:from>
    <xdr:ext cx="1390015" cy="0"/>
    <xdr:sp macro="" textlink="">
      <xdr:nvSpPr>
        <xdr:cNvPr id="16" name="Shape 24">
          <a:extLst>
            <a:ext uri="{FF2B5EF4-FFF2-40B4-BE49-F238E27FC236}">
              <a16:creationId xmlns:a16="http://schemas.microsoft.com/office/drawing/2014/main" id="{46068BB6-2420-4F7C-8CA2-B6F31A9AE9A7}"/>
            </a:ext>
          </a:extLst>
        </xdr:cNvPr>
        <xdr:cNvSpPr/>
      </xdr:nvSpPr>
      <xdr:spPr>
        <a:xfrm>
          <a:off x="5397500" y="47364650"/>
          <a:ext cx="1390015" cy="0"/>
        </a:xfrm>
        <a:custGeom>
          <a:avLst/>
          <a:gdLst/>
          <a:ahLst/>
          <a:cxnLst/>
          <a:rect l="0" t="0" r="0" b="0"/>
          <a:pathLst>
            <a:path w="1390015">
              <a:moveTo>
                <a:pt x="0" y="0"/>
              </a:moveTo>
              <a:lnTo>
                <a:pt x="1389888" y="0"/>
              </a:lnTo>
            </a:path>
          </a:pathLst>
        </a:custGeom>
        <a:ln w="4572">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3C3F8-C1EC-4B2D-92BE-D48302DDDB45}">
  <dimension ref="A1:O391"/>
  <sheetViews>
    <sheetView tabSelected="1" workbookViewId="0">
      <selection activeCell="F6" sqref="F6"/>
    </sheetView>
  </sheetViews>
  <sheetFormatPr defaultRowHeight="13" x14ac:dyDescent="0.3"/>
  <cols>
    <col min="1" max="1" width="27.796875" style="65" customWidth="1"/>
    <col min="2" max="2" width="16" style="2" customWidth="1"/>
    <col min="3" max="3" width="18.296875" style="2" customWidth="1"/>
    <col min="4" max="4" width="15.796875" style="2" customWidth="1"/>
    <col min="5" max="5" width="17.3984375" style="2" customWidth="1"/>
    <col min="6" max="6" width="18.796875" style="3" customWidth="1"/>
    <col min="7" max="7" width="15.3984375" style="3" customWidth="1"/>
    <col min="8" max="8" width="16" style="3" customWidth="1"/>
    <col min="9" max="9" width="15.69921875" style="3" customWidth="1"/>
    <col min="10" max="10" width="8.796875" style="3"/>
    <col min="11" max="11" width="8.796875" style="2"/>
    <col min="12" max="12" width="8.796875" style="3"/>
    <col min="13" max="13" width="8.796875" style="2"/>
    <col min="14" max="14" width="30" style="68" customWidth="1"/>
    <col min="15" max="16384" width="8.796875" style="3"/>
  </cols>
  <sheetData>
    <row r="1" spans="1:14" ht="21" customHeight="1" x14ac:dyDescent="0.3">
      <c r="A1" s="1" t="s">
        <v>240</v>
      </c>
    </row>
    <row r="2" spans="1:14" ht="21" customHeight="1" x14ac:dyDescent="0.3">
      <c r="A2" s="77" t="s">
        <v>241</v>
      </c>
    </row>
    <row r="3" spans="1:14" ht="21" customHeight="1" x14ac:dyDescent="0.3">
      <c r="A3" s="77" t="s">
        <v>242</v>
      </c>
    </row>
    <row r="4" spans="1:14" ht="21" customHeight="1" x14ac:dyDescent="0.3">
      <c r="A4" s="4" t="s">
        <v>0</v>
      </c>
    </row>
    <row r="5" spans="1:14" ht="26" x14ac:dyDescent="0.3">
      <c r="A5" s="72" t="s">
        <v>237</v>
      </c>
      <c r="B5" s="73" t="s">
        <v>1</v>
      </c>
      <c r="C5" s="5" t="s">
        <v>2</v>
      </c>
      <c r="D5" s="6" t="s">
        <v>3</v>
      </c>
      <c r="E5" s="6" t="s">
        <v>4</v>
      </c>
      <c r="F5" s="7"/>
      <c r="H5" s="7"/>
    </row>
    <row r="6" spans="1:14" x14ac:dyDescent="0.3">
      <c r="A6" s="8">
        <v>1</v>
      </c>
      <c r="B6" s="9">
        <v>0</v>
      </c>
      <c r="C6" s="10">
        <v>0.14399999999999999</v>
      </c>
      <c r="D6" s="11">
        <v>20</v>
      </c>
      <c r="E6" s="12">
        <v>7</v>
      </c>
      <c r="F6" s="7"/>
      <c r="G6" s="13"/>
      <c r="H6" s="7"/>
    </row>
    <row r="7" spans="1:14" ht="16.5" customHeight="1" x14ac:dyDescent="0.3">
      <c r="A7" s="78" t="s">
        <v>243</v>
      </c>
    </row>
    <row r="8" spans="1:14" ht="16.5" customHeight="1" x14ac:dyDescent="0.3">
      <c r="A8" s="4" t="s">
        <v>244</v>
      </c>
    </row>
    <row r="9" spans="1:14" ht="17.5" customHeight="1" x14ac:dyDescent="0.3">
      <c r="A9" s="14" t="s">
        <v>238</v>
      </c>
    </row>
    <row r="10" spans="1:14" ht="17.5" customHeight="1" x14ac:dyDescent="0.25">
      <c r="A10" s="4" t="s">
        <v>239</v>
      </c>
      <c r="B10" s="15"/>
      <c r="C10" s="15"/>
      <c r="D10" s="16"/>
      <c r="E10" s="16"/>
    </row>
    <row r="11" spans="1:14" ht="17.5" customHeight="1" x14ac:dyDescent="0.25">
      <c r="A11" s="4" t="s">
        <v>246</v>
      </c>
      <c r="B11" s="15"/>
      <c r="C11" s="15"/>
      <c r="D11" s="16"/>
      <c r="E11" s="16"/>
    </row>
    <row r="12" spans="1:14" ht="17" customHeight="1" x14ac:dyDescent="0.25">
      <c r="A12" s="4" t="s">
        <v>245</v>
      </c>
      <c r="B12" s="15"/>
      <c r="C12" s="15"/>
      <c r="D12" s="16"/>
      <c r="E12" s="16"/>
    </row>
    <row r="13" spans="1:14" ht="35" customHeight="1" x14ac:dyDescent="0.3">
      <c r="A13" s="17" t="s">
        <v>5</v>
      </c>
      <c r="B13" s="80" t="s">
        <v>6</v>
      </c>
      <c r="C13" s="80"/>
      <c r="D13" s="80" t="s">
        <v>7</v>
      </c>
      <c r="E13" s="80"/>
      <c r="F13" s="18" t="s">
        <v>8</v>
      </c>
      <c r="G13" s="19" t="s">
        <v>9</v>
      </c>
      <c r="H13" s="19" t="s">
        <v>9</v>
      </c>
      <c r="I13" s="66" t="s">
        <v>234</v>
      </c>
      <c r="J13" s="81" t="s">
        <v>10</v>
      </c>
      <c r="K13" s="81"/>
      <c r="L13" s="81"/>
      <c r="M13" s="81"/>
      <c r="N13" s="20" t="s">
        <v>235</v>
      </c>
    </row>
    <row r="14" spans="1:14" ht="71" customHeight="1" x14ac:dyDescent="0.3">
      <c r="A14" s="17" t="s">
        <v>11</v>
      </c>
      <c r="B14" s="21" t="s">
        <v>12</v>
      </c>
      <c r="C14" s="22" t="s">
        <v>13</v>
      </c>
      <c r="D14" s="21" t="s">
        <v>12</v>
      </c>
      <c r="E14" s="22" t="s">
        <v>13</v>
      </c>
      <c r="F14" s="22" t="s">
        <v>14</v>
      </c>
      <c r="G14" s="18" t="s">
        <v>15</v>
      </c>
      <c r="H14" s="18" t="s">
        <v>16</v>
      </c>
      <c r="I14" s="18" t="s">
        <v>17</v>
      </c>
      <c r="J14" s="23" t="s">
        <v>18</v>
      </c>
      <c r="K14" s="23" t="s">
        <v>19</v>
      </c>
      <c r="L14" s="23" t="s">
        <v>20</v>
      </c>
      <c r="M14" s="23" t="s">
        <v>21</v>
      </c>
      <c r="N14" s="71" t="s">
        <v>236</v>
      </c>
    </row>
    <row r="15" spans="1:14" ht="25" customHeight="1" x14ac:dyDescent="0.3">
      <c r="A15" s="24" t="s">
        <v>22</v>
      </c>
      <c r="B15" s="25" t="s">
        <v>23</v>
      </c>
      <c r="C15" s="25" t="s">
        <v>23</v>
      </c>
      <c r="D15" s="25" t="s">
        <v>23</v>
      </c>
      <c r="E15" s="25" t="s">
        <v>23</v>
      </c>
      <c r="F15" s="26">
        <v>70</v>
      </c>
      <c r="G15" s="26">
        <v>90</v>
      </c>
      <c r="H15" s="27"/>
      <c r="I15" s="28">
        <v>20</v>
      </c>
      <c r="J15" s="29"/>
      <c r="K15" s="74">
        <f>J15*A6</f>
        <v>0</v>
      </c>
      <c r="L15" s="29"/>
      <c r="M15" s="74">
        <f>L15*A6</f>
        <v>0</v>
      </c>
      <c r="N15" s="69"/>
    </row>
    <row r="16" spans="1:14" ht="25" customHeight="1" x14ac:dyDescent="0.3">
      <c r="A16" s="24" t="s">
        <v>24</v>
      </c>
      <c r="B16" s="25" t="s">
        <v>23</v>
      </c>
      <c r="C16" s="25" t="s">
        <v>23</v>
      </c>
      <c r="D16" s="25" t="s">
        <v>23</v>
      </c>
      <c r="E16" s="25" t="s">
        <v>23</v>
      </c>
      <c r="F16" s="25" t="s">
        <v>23</v>
      </c>
      <c r="G16" s="25" t="s">
        <v>23</v>
      </c>
      <c r="H16" s="30">
        <v>7970</v>
      </c>
      <c r="I16" s="25" t="s">
        <v>25</v>
      </c>
      <c r="J16" s="29"/>
      <c r="K16" s="74">
        <f>J16*A6</f>
        <v>0</v>
      </c>
      <c r="L16" s="29"/>
      <c r="M16" s="74">
        <f>L16*A6</f>
        <v>0</v>
      </c>
      <c r="N16" s="69"/>
    </row>
    <row r="17" spans="1:14" ht="25" customHeight="1" x14ac:dyDescent="0.3">
      <c r="A17" s="24" t="s">
        <v>26</v>
      </c>
      <c r="B17" s="31">
        <v>3</v>
      </c>
      <c r="C17" s="31">
        <v>3</v>
      </c>
      <c r="D17" s="25" t="s">
        <v>23</v>
      </c>
      <c r="E17" s="25" t="s">
        <v>23</v>
      </c>
      <c r="F17" s="26">
        <v>3</v>
      </c>
      <c r="G17" s="26">
        <v>400</v>
      </c>
      <c r="H17" s="25" t="s">
        <v>23</v>
      </c>
      <c r="I17" s="25" t="s">
        <v>25</v>
      </c>
      <c r="J17" s="29"/>
      <c r="K17" s="74">
        <f>J17*A6</f>
        <v>0</v>
      </c>
      <c r="L17" s="29"/>
      <c r="M17" s="74">
        <f>L17*A6</f>
        <v>0</v>
      </c>
      <c r="N17" s="69"/>
    </row>
    <row r="18" spans="1:14" ht="25" customHeight="1" x14ac:dyDescent="0.3">
      <c r="A18" s="24" t="s">
        <v>27</v>
      </c>
      <c r="B18" s="25" t="s">
        <v>23</v>
      </c>
      <c r="C18" s="25" t="s">
        <v>23</v>
      </c>
      <c r="D18" s="25" t="s">
        <v>23</v>
      </c>
      <c r="E18" s="25" t="s">
        <v>23</v>
      </c>
      <c r="F18" s="32">
        <v>6.0999999999999999E-2</v>
      </c>
      <c r="G18" s="33">
        <v>7</v>
      </c>
      <c r="H18" s="25" t="s">
        <v>23</v>
      </c>
      <c r="I18" s="25" t="s">
        <v>25</v>
      </c>
      <c r="J18" s="29"/>
      <c r="K18" s="74">
        <f>J18*A6</f>
        <v>0</v>
      </c>
      <c r="L18" s="29"/>
      <c r="M18" s="74">
        <f>L18*A6</f>
        <v>0</v>
      </c>
      <c r="N18" s="69"/>
    </row>
    <row r="19" spans="1:14" ht="25" customHeight="1" x14ac:dyDescent="0.3">
      <c r="A19" s="24" t="s">
        <v>28</v>
      </c>
      <c r="B19" s="31">
        <v>1.5</v>
      </c>
      <c r="C19" s="25" t="s">
        <v>23</v>
      </c>
      <c r="D19" s="31">
        <v>0.65</v>
      </c>
      <c r="E19" s="25" t="s">
        <v>23</v>
      </c>
      <c r="F19" s="34">
        <v>7.7000000000000004E-7</v>
      </c>
      <c r="G19" s="34">
        <v>7.7000000000000004E-7</v>
      </c>
      <c r="H19" s="25" t="s">
        <v>23</v>
      </c>
      <c r="I19" s="25" t="s">
        <v>25</v>
      </c>
      <c r="J19" s="29"/>
      <c r="K19" s="74">
        <f>J19*A6</f>
        <v>0</v>
      </c>
      <c r="L19" s="29"/>
      <c r="M19" s="74">
        <f>L19*A6</f>
        <v>0</v>
      </c>
      <c r="N19" s="69"/>
    </row>
    <row r="20" spans="1:14" ht="25" customHeight="1" x14ac:dyDescent="0.3">
      <c r="A20" s="24" t="s">
        <v>29</v>
      </c>
      <c r="B20" s="25" t="s">
        <v>23</v>
      </c>
      <c r="C20" s="35">
        <v>20000</v>
      </c>
      <c r="D20" s="25" t="s">
        <v>23</v>
      </c>
      <c r="E20" s="25" t="s">
        <v>23</v>
      </c>
      <c r="F20" s="25" t="s">
        <v>23</v>
      </c>
      <c r="G20" s="25" t="s">
        <v>23</v>
      </c>
      <c r="H20" s="25" t="s">
        <v>23</v>
      </c>
      <c r="I20" s="25" t="s">
        <v>25</v>
      </c>
      <c r="J20" s="29"/>
      <c r="K20" s="74"/>
      <c r="L20" s="29"/>
      <c r="M20" s="74"/>
      <c r="N20" s="69"/>
    </row>
    <row r="21" spans="1:14" ht="25" customHeight="1" x14ac:dyDescent="0.3">
      <c r="A21" s="24" t="s">
        <v>30</v>
      </c>
      <c r="B21" s="25" t="s">
        <v>23</v>
      </c>
      <c r="C21" s="25" t="s">
        <v>23</v>
      </c>
      <c r="D21" s="25" t="s">
        <v>23</v>
      </c>
      <c r="E21" s="25" t="s">
        <v>23</v>
      </c>
      <c r="F21" s="25" t="s">
        <v>23</v>
      </c>
      <c r="G21" s="25" t="s">
        <v>23</v>
      </c>
      <c r="H21" s="25" t="s">
        <v>23</v>
      </c>
      <c r="I21" s="25" t="s">
        <v>25</v>
      </c>
      <c r="J21" s="29"/>
      <c r="K21" s="74"/>
      <c r="L21" s="29"/>
      <c r="M21" s="74"/>
      <c r="N21" s="69"/>
    </row>
    <row r="22" spans="1:14" ht="25" customHeight="1" x14ac:dyDescent="0.3">
      <c r="A22" s="36" t="s">
        <v>31</v>
      </c>
      <c r="B22" s="26">
        <v>532</v>
      </c>
      <c r="C22" s="26">
        <v>262</v>
      </c>
      <c r="D22" s="25" t="s">
        <v>23</v>
      </c>
      <c r="E22" s="25" t="s">
        <v>23</v>
      </c>
      <c r="F22" s="25" t="s">
        <v>23</v>
      </c>
      <c r="G22" s="25" t="s">
        <v>23</v>
      </c>
      <c r="H22" s="25" t="s">
        <v>23</v>
      </c>
      <c r="I22" s="25" t="s">
        <v>25</v>
      </c>
      <c r="J22" s="29"/>
      <c r="K22" s="74"/>
      <c r="L22" s="29"/>
      <c r="M22" s="74"/>
      <c r="N22" s="69"/>
    </row>
    <row r="23" spans="1:14" ht="25" customHeight="1" x14ac:dyDescent="0.3">
      <c r="A23" s="36" t="s">
        <v>32</v>
      </c>
      <c r="B23" s="26">
        <v>978</v>
      </c>
      <c r="C23" s="26">
        <v>380</v>
      </c>
      <c r="D23" s="25" t="s">
        <v>23</v>
      </c>
      <c r="E23" s="25" t="s">
        <v>23</v>
      </c>
      <c r="F23" s="25" t="s">
        <v>23</v>
      </c>
      <c r="G23" s="25" t="s">
        <v>23</v>
      </c>
      <c r="H23" s="25" t="s">
        <v>23</v>
      </c>
      <c r="I23" s="25" t="s">
        <v>25</v>
      </c>
      <c r="J23" s="29"/>
      <c r="K23" s="74"/>
      <c r="L23" s="29"/>
      <c r="M23" s="74"/>
      <c r="N23" s="69"/>
    </row>
    <row r="24" spans="1:14" ht="25" customHeight="1" x14ac:dyDescent="0.3">
      <c r="A24" s="36" t="s">
        <v>33</v>
      </c>
      <c r="B24" s="26">
        <v>451</v>
      </c>
      <c r="C24" s="26">
        <v>230</v>
      </c>
      <c r="D24" s="25" t="s">
        <v>23</v>
      </c>
      <c r="E24" s="25" t="s">
        <v>23</v>
      </c>
      <c r="F24" s="25" t="s">
        <v>23</v>
      </c>
      <c r="G24" s="25" t="s">
        <v>23</v>
      </c>
      <c r="H24" s="25" t="s">
        <v>23</v>
      </c>
      <c r="I24" s="25" t="s">
        <v>25</v>
      </c>
      <c r="J24" s="29"/>
      <c r="K24" s="74"/>
      <c r="L24" s="29"/>
      <c r="M24" s="74"/>
      <c r="N24" s="69"/>
    </row>
    <row r="25" spans="1:14" ht="25" customHeight="1" x14ac:dyDescent="0.3">
      <c r="A25" s="36" t="s">
        <v>34</v>
      </c>
      <c r="B25" s="25" t="s">
        <v>23</v>
      </c>
      <c r="C25" s="25" t="s">
        <v>23</v>
      </c>
      <c r="D25" s="25" t="s">
        <v>23</v>
      </c>
      <c r="E25" s="25" t="s">
        <v>23</v>
      </c>
      <c r="F25" s="25" t="s">
        <v>23</v>
      </c>
      <c r="G25" s="25" t="s">
        <v>23</v>
      </c>
      <c r="H25" s="25" t="s">
        <v>23</v>
      </c>
      <c r="I25" s="25" t="s">
        <v>25</v>
      </c>
      <c r="J25" s="29"/>
      <c r="K25" s="74"/>
      <c r="L25" s="29"/>
      <c r="M25" s="74"/>
      <c r="N25" s="69"/>
    </row>
    <row r="26" spans="1:14" ht="25" customHeight="1" x14ac:dyDescent="0.3">
      <c r="A26" s="36" t="s">
        <v>35</v>
      </c>
      <c r="B26" s="26">
        <v>290</v>
      </c>
      <c r="C26" s="26">
        <v>170</v>
      </c>
      <c r="D26" s="25" t="s">
        <v>23</v>
      </c>
      <c r="E26" s="25" t="s">
        <v>23</v>
      </c>
      <c r="F26" s="25" t="s">
        <v>23</v>
      </c>
      <c r="G26" s="25" t="s">
        <v>23</v>
      </c>
      <c r="H26" s="25" t="s">
        <v>23</v>
      </c>
      <c r="I26" s="25" t="s">
        <v>25</v>
      </c>
      <c r="J26" s="29"/>
      <c r="K26" s="74"/>
      <c r="L26" s="29"/>
      <c r="M26" s="74"/>
      <c r="N26" s="69"/>
    </row>
    <row r="27" spans="1:14" ht="25" customHeight="1" x14ac:dyDescent="0.3">
      <c r="A27" s="36" t="s">
        <v>36</v>
      </c>
      <c r="B27" s="26">
        <v>600</v>
      </c>
      <c r="C27" s="26">
        <v>290</v>
      </c>
      <c r="D27" s="25" t="s">
        <v>23</v>
      </c>
      <c r="E27" s="25" t="s">
        <v>23</v>
      </c>
      <c r="F27" s="25" t="s">
        <v>23</v>
      </c>
      <c r="G27" s="25" t="s">
        <v>23</v>
      </c>
      <c r="H27" s="25" t="s">
        <v>23</v>
      </c>
      <c r="I27" s="25" t="s">
        <v>25</v>
      </c>
      <c r="J27" s="29"/>
      <c r="K27" s="74"/>
      <c r="L27" s="29"/>
      <c r="M27" s="74"/>
      <c r="N27" s="69"/>
    </row>
    <row r="28" spans="1:14" ht="25" customHeight="1" x14ac:dyDescent="0.3">
      <c r="A28" s="36" t="s">
        <v>37</v>
      </c>
      <c r="B28" s="26">
        <v>440</v>
      </c>
      <c r="C28" s="26">
        <v>220</v>
      </c>
      <c r="D28" s="25" t="s">
        <v>23</v>
      </c>
      <c r="E28" s="25" t="s">
        <v>23</v>
      </c>
      <c r="F28" s="25" t="s">
        <v>23</v>
      </c>
      <c r="G28" s="25" t="s">
        <v>23</v>
      </c>
      <c r="H28" s="25" t="s">
        <v>23</v>
      </c>
      <c r="I28" s="25" t="s">
        <v>25</v>
      </c>
      <c r="J28" s="29"/>
      <c r="K28" s="74"/>
      <c r="L28" s="29"/>
      <c r="M28" s="74"/>
      <c r="N28" s="69"/>
    </row>
    <row r="29" spans="1:14" ht="25" customHeight="1" x14ac:dyDescent="0.3">
      <c r="A29" s="36" t="s">
        <v>38</v>
      </c>
      <c r="B29" s="26">
        <v>299</v>
      </c>
      <c r="C29" s="26">
        <v>169</v>
      </c>
      <c r="D29" s="25" t="s">
        <v>23</v>
      </c>
      <c r="E29" s="25" t="s">
        <v>23</v>
      </c>
      <c r="F29" s="25" t="s">
        <v>23</v>
      </c>
      <c r="G29" s="25" t="s">
        <v>23</v>
      </c>
      <c r="H29" s="25" t="s">
        <v>23</v>
      </c>
      <c r="I29" s="25" t="s">
        <v>25</v>
      </c>
      <c r="J29" s="29"/>
      <c r="K29" s="74"/>
      <c r="L29" s="29"/>
      <c r="M29" s="74"/>
      <c r="N29" s="69"/>
    </row>
    <row r="30" spans="1:14" ht="25" customHeight="1" x14ac:dyDescent="0.3">
      <c r="A30" s="36" t="s">
        <v>39</v>
      </c>
      <c r="B30" s="26">
        <v>570</v>
      </c>
      <c r="C30" s="26">
        <v>270</v>
      </c>
      <c r="D30" s="25" t="s">
        <v>23</v>
      </c>
      <c r="E30" s="25" t="s">
        <v>23</v>
      </c>
      <c r="F30" s="25" t="s">
        <v>23</v>
      </c>
      <c r="G30" s="25" t="s">
        <v>23</v>
      </c>
      <c r="H30" s="25" t="s">
        <v>23</v>
      </c>
      <c r="I30" s="25" t="s">
        <v>25</v>
      </c>
      <c r="J30" s="29"/>
      <c r="K30" s="74"/>
      <c r="L30" s="29"/>
      <c r="M30" s="74"/>
      <c r="N30" s="69"/>
    </row>
    <row r="31" spans="1:14" ht="25" customHeight="1" x14ac:dyDescent="0.3">
      <c r="A31" s="36" t="s">
        <v>40</v>
      </c>
      <c r="B31" s="26">
        <v>1400</v>
      </c>
      <c r="C31" s="26">
        <v>515</v>
      </c>
      <c r="D31" s="25" t="s">
        <v>23</v>
      </c>
      <c r="E31" s="25" t="s">
        <v>23</v>
      </c>
      <c r="F31" s="25" t="s">
        <v>23</v>
      </c>
      <c r="G31" s="25" t="s">
        <v>23</v>
      </c>
      <c r="H31" s="25" t="s">
        <v>23</v>
      </c>
      <c r="I31" s="25" t="s">
        <v>25</v>
      </c>
      <c r="J31" s="29"/>
      <c r="K31" s="74"/>
      <c r="L31" s="29"/>
      <c r="M31" s="74"/>
      <c r="N31" s="69"/>
    </row>
    <row r="32" spans="1:14" ht="25" customHeight="1" x14ac:dyDescent="0.3">
      <c r="A32" s="36" t="s">
        <v>41</v>
      </c>
      <c r="B32" s="26">
        <v>932</v>
      </c>
      <c r="C32" s="26">
        <v>396</v>
      </c>
      <c r="D32" s="25" t="s">
        <v>23</v>
      </c>
      <c r="E32" s="25" t="s">
        <v>23</v>
      </c>
      <c r="F32" s="25" t="s">
        <v>23</v>
      </c>
      <c r="G32" s="25" t="s">
        <v>23</v>
      </c>
      <c r="H32" s="25" t="s">
        <v>23</v>
      </c>
      <c r="I32" s="25" t="s">
        <v>25</v>
      </c>
      <c r="J32" s="29"/>
      <c r="K32" s="74"/>
      <c r="L32" s="29"/>
      <c r="M32" s="74"/>
      <c r="N32" s="69"/>
    </row>
    <row r="33" spans="1:14" ht="25" customHeight="1" x14ac:dyDescent="0.3">
      <c r="A33" s="36" t="s">
        <v>42</v>
      </c>
      <c r="B33" s="25" t="s">
        <v>23</v>
      </c>
      <c r="C33" s="25" t="s">
        <v>23</v>
      </c>
      <c r="D33" s="25" t="s">
        <v>23</v>
      </c>
      <c r="E33" s="25" t="s">
        <v>23</v>
      </c>
      <c r="F33" s="25" t="s">
        <v>23</v>
      </c>
      <c r="G33" s="25" t="s">
        <v>23</v>
      </c>
      <c r="H33" s="25" t="s">
        <v>23</v>
      </c>
      <c r="I33" s="25" t="s">
        <v>25</v>
      </c>
      <c r="J33" s="29"/>
      <c r="K33" s="74"/>
      <c r="L33" s="29"/>
      <c r="M33" s="74"/>
      <c r="N33" s="69"/>
    </row>
    <row r="34" spans="1:14" ht="25" customHeight="1" x14ac:dyDescent="0.3">
      <c r="A34" s="36" t="s">
        <v>43</v>
      </c>
      <c r="B34" s="26">
        <v>460</v>
      </c>
      <c r="C34" s="26">
        <v>249</v>
      </c>
      <c r="D34" s="25" t="s">
        <v>23</v>
      </c>
      <c r="E34" s="25" t="s">
        <v>23</v>
      </c>
      <c r="F34" s="25" t="s">
        <v>23</v>
      </c>
      <c r="G34" s="25" t="s">
        <v>23</v>
      </c>
      <c r="H34" s="25" t="s">
        <v>23</v>
      </c>
      <c r="I34" s="25" t="s">
        <v>25</v>
      </c>
      <c r="J34" s="29"/>
      <c r="K34" s="74"/>
      <c r="L34" s="29"/>
      <c r="M34" s="74"/>
      <c r="N34" s="69"/>
    </row>
    <row r="35" spans="1:14" ht="25" customHeight="1" x14ac:dyDescent="0.3">
      <c r="A35" s="36" t="s">
        <v>44</v>
      </c>
      <c r="B35" s="26">
        <v>329</v>
      </c>
      <c r="C35" s="26">
        <v>200</v>
      </c>
      <c r="D35" s="25" t="s">
        <v>23</v>
      </c>
      <c r="E35" s="25" t="s">
        <v>23</v>
      </c>
      <c r="F35" s="25" t="s">
        <v>23</v>
      </c>
      <c r="G35" s="25" t="s">
        <v>23</v>
      </c>
      <c r="H35" s="25" t="s">
        <v>23</v>
      </c>
      <c r="I35" s="25" t="s">
        <v>25</v>
      </c>
      <c r="J35" s="29"/>
      <c r="K35" s="74"/>
      <c r="L35" s="29"/>
      <c r="M35" s="74"/>
      <c r="N35" s="69"/>
    </row>
    <row r="36" spans="1:14" ht="25" customHeight="1" x14ac:dyDescent="0.3">
      <c r="A36" s="36" t="s">
        <v>45</v>
      </c>
      <c r="B36" s="26">
        <v>368</v>
      </c>
      <c r="C36" s="26">
        <v>200</v>
      </c>
      <c r="D36" s="25" t="s">
        <v>23</v>
      </c>
      <c r="E36" s="25" t="s">
        <v>23</v>
      </c>
      <c r="F36" s="25" t="s">
        <v>23</v>
      </c>
      <c r="G36" s="25" t="s">
        <v>23</v>
      </c>
      <c r="H36" s="25" t="s">
        <v>23</v>
      </c>
      <c r="I36" s="25" t="s">
        <v>25</v>
      </c>
      <c r="J36" s="29"/>
      <c r="K36" s="74"/>
      <c r="L36" s="29"/>
      <c r="M36" s="74"/>
      <c r="N36" s="69"/>
    </row>
    <row r="37" spans="1:14" ht="25" customHeight="1" x14ac:dyDescent="0.3">
      <c r="A37" s="36" t="s">
        <v>46</v>
      </c>
      <c r="B37" s="26">
        <v>1200</v>
      </c>
      <c r="C37" s="26">
        <v>460</v>
      </c>
      <c r="D37" s="25" t="s">
        <v>23</v>
      </c>
      <c r="E37" s="25" t="s">
        <v>23</v>
      </c>
      <c r="F37" s="25" t="s">
        <v>23</v>
      </c>
      <c r="G37" s="25" t="s">
        <v>23</v>
      </c>
      <c r="H37" s="25" t="s">
        <v>23</v>
      </c>
      <c r="I37" s="25" t="s">
        <v>25</v>
      </c>
      <c r="J37" s="29"/>
      <c r="K37" s="74"/>
      <c r="L37" s="29"/>
      <c r="M37" s="74"/>
      <c r="N37" s="69"/>
    </row>
    <row r="38" spans="1:14" ht="25" customHeight="1" x14ac:dyDescent="0.3">
      <c r="A38" s="36" t="s">
        <v>47</v>
      </c>
      <c r="B38" s="26">
        <v>940</v>
      </c>
      <c r="C38" s="26">
        <v>394</v>
      </c>
      <c r="D38" s="25" t="s">
        <v>23</v>
      </c>
      <c r="E38" s="25" t="s">
        <v>23</v>
      </c>
      <c r="F38" s="25" t="s">
        <v>23</v>
      </c>
      <c r="G38" s="25" t="s">
        <v>23</v>
      </c>
      <c r="H38" s="25" t="s">
        <v>23</v>
      </c>
      <c r="I38" s="25" t="s">
        <v>25</v>
      </c>
      <c r="J38" s="29"/>
      <c r="K38" s="74"/>
      <c r="L38" s="29"/>
      <c r="M38" s="74"/>
      <c r="N38" s="69"/>
    </row>
    <row r="39" spans="1:14" ht="25" customHeight="1" x14ac:dyDescent="0.3">
      <c r="A39" s="36" t="s">
        <v>48</v>
      </c>
      <c r="B39" s="26">
        <v>300</v>
      </c>
      <c r="C39" s="26">
        <v>190</v>
      </c>
      <c r="D39" s="25" t="s">
        <v>23</v>
      </c>
      <c r="E39" s="25" t="s">
        <v>23</v>
      </c>
      <c r="F39" s="25" t="s">
        <v>23</v>
      </c>
      <c r="G39" s="25" t="s">
        <v>23</v>
      </c>
      <c r="H39" s="25" t="s">
        <v>23</v>
      </c>
      <c r="I39" s="25" t="s">
        <v>25</v>
      </c>
      <c r="J39" s="29"/>
      <c r="K39" s="74"/>
      <c r="L39" s="29"/>
      <c r="M39" s="74"/>
      <c r="N39" s="69"/>
    </row>
    <row r="40" spans="1:14" ht="25" customHeight="1" x14ac:dyDescent="0.3">
      <c r="A40" s="24" t="s">
        <v>49</v>
      </c>
      <c r="B40" s="25" t="s">
        <v>50</v>
      </c>
      <c r="C40" s="25" t="s">
        <v>51</v>
      </c>
      <c r="D40" s="31" t="s">
        <v>52</v>
      </c>
      <c r="E40" s="31" t="s">
        <v>53</v>
      </c>
      <c r="F40" s="25" t="s">
        <v>23</v>
      </c>
      <c r="G40" s="25" t="s">
        <v>23</v>
      </c>
      <c r="H40" s="25" t="s">
        <v>23</v>
      </c>
      <c r="I40" s="25" t="s">
        <v>25</v>
      </c>
      <c r="J40" s="29"/>
      <c r="K40" s="74"/>
      <c r="L40" s="29"/>
      <c r="M40" s="74"/>
      <c r="N40" s="69"/>
    </row>
    <row r="41" spans="1:14" ht="25" customHeight="1" x14ac:dyDescent="0.3">
      <c r="A41" s="24" t="s">
        <v>54</v>
      </c>
      <c r="B41" s="25" t="s">
        <v>23</v>
      </c>
      <c r="C41" s="25" t="s">
        <v>23</v>
      </c>
      <c r="D41" s="25" t="s">
        <v>23</v>
      </c>
      <c r="E41" s="25" t="s">
        <v>23</v>
      </c>
      <c r="F41" s="26">
        <v>300</v>
      </c>
      <c r="G41" s="26">
        <v>400</v>
      </c>
      <c r="H41" s="25" t="s">
        <v>23</v>
      </c>
      <c r="I41" s="25" t="s">
        <v>25</v>
      </c>
      <c r="J41" s="29"/>
      <c r="K41" s="74"/>
      <c r="L41" s="29"/>
      <c r="M41" s="74"/>
      <c r="N41" s="69"/>
    </row>
    <row r="42" spans="1:14" ht="25" customHeight="1" x14ac:dyDescent="0.3">
      <c r="A42" s="24" t="s">
        <v>55</v>
      </c>
      <c r="B42" s="25" t="s">
        <v>23</v>
      </c>
      <c r="C42" s="25" t="s">
        <v>23</v>
      </c>
      <c r="D42" s="25" t="s">
        <v>23</v>
      </c>
      <c r="E42" s="25" t="s">
        <v>23</v>
      </c>
      <c r="F42" s="33">
        <v>5.6</v>
      </c>
      <c r="G42" s="26">
        <v>640</v>
      </c>
      <c r="H42" s="27">
        <v>206</v>
      </c>
      <c r="I42" s="25" t="s">
        <v>25</v>
      </c>
      <c r="J42" s="29"/>
      <c r="K42" s="74"/>
      <c r="L42" s="29"/>
      <c r="M42" s="74"/>
      <c r="N42" s="69"/>
    </row>
    <row r="43" spans="1:14" ht="25" customHeight="1" x14ac:dyDescent="0.3">
      <c r="A43" s="24" t="s">
        <v>56</v>
      </c>
      <c r="B43" s="31">
        <v>340</v>
      </c>
      <c r="C43" s="31">
        <v>150</v>
      </c>
      <c r="D43" s="31">
        <v>69</v>
      </c>
      <c r="E43" s="31">
        <v>36</v>
      </c>
      <c r="F43" s="32">
        <v>1.7999999999999999E-2</v>
      </c>
      <c r="G43" s="37">
        <v>0.14000000000000001</v>
      </c>
      <c r="H43" s="27">
        <v>104</v>
      </c>
      <c r="I43" s="25" t="s">
        <v>25</v>
      </c>
      <c r="J43" s="29"/>
      <c r="K43" s="74"/>
      <c r="L43" s="29"/>
      <c r="M43" s="74"/>
      <c r="N43" s="69"/>
    </row>
    <row r="44" spans="1:14" ht="25" customHeight="1" x14ac:dyDescent="0.3">
      <c r="A44" s="24" t="s">
        <v>57</v>
      </c>
      <c r="B44" s="25" t="s">
        <v>23</v>
      </c>
      <c r="C44" s="25" t="s">
        <v>23</v>
      </c>
      <c r="D44" s="25" t="s">
        <v>23</v>
      </c>
      <c r="E44" s="25" t="s">
        <v>23</v>
      </c>
      <c r="F44" s="25" t="s">
        <v>58</v>
      </c>
      <c r="G44" s="25" t="s">
        <v>23</v>
      </c>
      <c r="H44" s="25" t="s">
        <v>23</v>
      </c>
      <c r="I44" s="25" t="s">
        <v>25</v>
      </c>
      <c r="J44" s="29"/>
      <c r="K44" s="74"/>
      <c r="L44" s="29"/>
      <c r="M44" s="74"/>
      <c r="N44" s="69"/>
    </row>
    <row r="45" spans="1:14" ht="25" customHeight="1" x14ac:dyDescent="0.3">
      <c r="A45" s="24" t="s">
        <v>59</v>
      </c>
      <c r="B45" s="25" t="s">
        <v>23</v>
      </c>
      <c r="C45" s="25" t="s">
        <v>23</v>
      </c>
      <c r="D45" s="25" t="s">
        <v>23</v>
      </c>
      <c r="E45" s="25" t="s">
        <v>23</v>
      </c>
      <c r="F45" s="31" t="s">
        <v>60</v>
      </c>
      <c r="G45" s="25" t="s">
        <v>23</v>
      </c>
      <c r="H45" s="25" t="s">
        <v>23</v>
      </c>
      <c r="I45" s="25" t="s">
        <v>25</v>
      </c>
      <c r="J45" s="29"/>
      <c r="K45" s="74"/>
      <c r="L45" s="29"/>
      <c r="M45" s="74"/>
      <c r="N45" s="69"/>
    </row>
    <row r="46" spans="1:14" ht="25" customHeight="1" x14ac:dyDescent="0.3">
      <c r="A46" s="24" t="s">
        <v>61</v>
      </c>
      <c r="B46" s="25" t="s">
        <v>23</v>
      </c>
      <c r="C46" s="25" t="s">
        <v>23</v>
      </c>
      <c r="D46" s="25" t="s">
        <v>23</v>
      </c>
      <c r="E46" s="25" t="s">
        <v>23</v>
      </c>
      <c r="F46" s="38">
        <v>1000</v>
      </c>
      <c r="G46" s="25" t="s">
        <v>23</v>
      </c>
      <c r="H46" s="25" t="s">
        <v>23</v>
      </c>
      <c r="I46" s="25" t="s">
        <v>25</v>
      </c>
      <c r="J46" s="29"/>
      <c r="K46" s="74"/>
      <c r="L46" s="29"/>
      <c r="M46" s="74"/>
      <c r="N46" s="69"/>
    </row>
    <row r="47" spans="1:14" ht="25" customHeight="1" x14ac:dyDescent="0.3">
      <c r="A47" s="24" t="s">
        <v>62</v>
      </c>
      <c r="B47" s="25" t="s">
        <v>23</v>
      </c>
      <c r="C47" s="25" t="s">
        <v>23</v>
      </c>
      <c r="D47" s="25" t="s">
        <v>23</v>
      </c>
      <c r="E47" s="25" t="s">
        <v>23</v>
      </c>
      <c r="F47" s="25" t="s">
        <v>63</v>
      </c>
      <c r="G47" s="25" t="s">
        <v>64</v>
      </c>
      <c r="H47" s="39">
        <v>5</v>
      </c>
      <c r="I47" s="25" t="s">
        <v>25</v>
      </c>
      <c r="J47" s="29"/>
      <c r="K47" s="74"/>
      <c r="L47" s="29"/>
      <c r="M47" s="74"/>
      <c r="N47" s="69"/>
    </row>
    <row r="48" spans="1:14" ht="25" customHeight="1" x14ac:dyDescent="0.3">
      <c r="A48" s="24" t="s">
        <v>65</v>
      </c>
      <c r="B48" s="25" t="s">
        <v>23</v>
      </c>
      <c r="C48" s="25" t="s">
        <v>23</v>
      </c>
      <c r="D48" s="25" t="s">
        <v>23</v>
      </c>
      <c r="E48" s="25" t="s">
        <v>23</v>
      </c>
      <c r="F48" s="40">
        <v>1.3999999999999999E-4</v>
      </c>
      <c r="G48" s="32">
        <v>1.0999999999999999E-2</v>
      </c>
      <c r="H48" s="25" t="s">
        <v>23</v>
      </c>
      <c r="I48" s="25" t="s">
        <v>25</v>
      </c>
      <c r="J48" s="29"/>
      <c r="K48" s="74"/>
      <c r="L48" s="29"/>
      <c r="M48" s="74"/>
      <c r="N48" s="69"/>
    </row>
    <row r="49" spans="1:14" ht="25" customHeight="1" x14ac:dyDescent="0.3">
      <c r="A49" s="24" t="s">
        <v>66</v>
      </c>
      <c r="B49" s="25" t="s">
        <v>23</v>
      </c>
      <c r="C49" s="25" t="s">
        <v>23</v>
      </c>
      <c r="D49" s="25" t="s">
        <v>23</v>
      </c>
      <c r="E49" s="25" t="s">
        <v>23</v>
      </c>
      <c r="F49" s="41">
        <v>1.1999999999999999E-3</v>
      </c>
      <c r="G49" s="41">
        <v>1.2999999999999999E-3</v>
      </c>
      <c r="H49" s="25" t="s">
        <v>23</v>
      </c>
      <c r="I49" s="25" t="s">
        <v>25</v>
      </c>
      <c r="J49" s="29"/>
      <c r="K49" s="74"/>
      <c r="L49" s="29"/>
      <c r="M49" s="74"/>
      <c r="N49" s="69"/>
    </row>
    <row r="50" spans="1:14" ht="25" customHeight="1" x14ac:dyDescent="0.3">
      <c r="A50" s="24" t="s">
        <v>67</v>
      </c>
      <c r="B50" s="25" t="s">
        <v>23</v>
      </c>
      <c r="C50" s="25" t="s">
        <v>23</v>
      </c>
      <c r="D50" s="25" t="s">
        <v>23</v>
      </c>
      <c r="E50" s="25" t="s">
        <v>23</v>
      </c>
      <c r="F50" s="40">
        <v>1.2E-4</v>
      </c>
      <c r="G50" s="40">
        <v>1.2999999999999999E-4</v>
      </c>
      <c r="H50" s="25" t="s">
        <v>23</v>
      </c>
      <c r="I50" s="25" t="s">
        <v>25</v>
      </c>
      <c r="J50" s="29"/>
      <c r="K50" s="74"/>
      <c r="L50" s="29"/>
      <c r="M50" s="74"/>
      <c r="N50" s="69"/>
    </row>
    <row r="51" spans="1:14" ht="25" customHeight="1" x14ac:dyDescent="0.3">
      <c r="A51" s="42" t="s">
        <v>68</v>
      </c>
      <c r="B51" s="25" t="s">
        <v>23</v>
      </c>
      <c r="C51" s="25" t="s">
        <v>23</v>
      </c>
      <c r="D51" s="25" t="s">
        <v>23</v>
      </c>
      <c r="E51" s="25" t="s">
        <v>23</v>
      </c>
      <c r="F51" s="41">
        <v>1.1999999999999999E-3</v>
      </c>
      <c r="G51" s="41">
        <v>1.2999999999999999E-3</v>
      </c>
      <c r="H51" s="25" t="s">
        <v>23</v>
      </c>
      <c r="I51" s="25" t="s">
        <v>25</v>
      </c>
      <c r="J51" s="29"/>
      <c r="K51" s="74"/>
      <c r="L51" s="29"/>
      <c r="M51" s="74"/>
      <c r="N51" s="69"/>
    </row>
    <row r="52" spans="1:14" ht="25" customHeight="1" x14ac:dyDescent="0.3">
      <c r="A52" s="24" t="s">
        <v>69</v>
      </c>
      <c r="B52" s="25" t="s">
        <v>23</v>
      </c>
      <c r="C52" s="25" t="s">
        <v>23</v>
      </c>
      <c r="D52" s="25" t="s">
        <v>23</v>
      </c>
      <c r="E52" s="25" t="s">
        <v>23</v>
      </c>
      <c r="F52" s="32">
        <v>1.2E-2</v>
      </c>
      <c r="G52" s="32">
        <v>1.2999999999999999E-2</v>
      </c>
      <c r="H52" s="25" t="s">
        <v>23</v>
      </c>
      <c r="I52" s="25" t="s">
        <v>25</v>
      </c>
      <c r="J52" s="29"/>
      <c r="K52" s="74"/>
      <c r="L52" s="29"/>
      <c r="M52" s="74"/>
      <c r="N52" s="69"/>
    </row>
    <row r="53" spans="1:14" ht="25" customHeight="1" x14ac:dyDescent="0.3">
      <c r="A53" s="24" t="s">
        <v>70</v>
      </c>
      <c r="B53" s="25" t="s">
        <v>23</v>
      </c>
      <c r="C53" s="25" t="s">
        <v>23</v>
      </c>
      <c r="D53" s="25" t="s">
        <v>23</v>
      </c>
      <c r="E53" s="25" t="s">
        <v>23</v>
      </c>
      <c r="F53" s="25" t="s">
        <v>71</v>
      </c>
      <c r="G53" s="25" t="s">
        <v>72</v>
      </c>
      <c r="H53" s="25" t="s">
        <v>23</v>
      </c>
      <c r="I53" s="25" t="s">
        <v>25</v>
      </c>
      <c r="J53" s="29"/>
      <c r="K53" s="74"/>
      <c r="L53" s="29"/>
      <c r="M53" s="74"/>
      <c r="N53" s="69"/>
    </row>
    <row r="54" spans="1:14" ht="25" customHeight="1" x14ac:dyDescent="0.3">
      <c r="A54" s="24" t="s">
        <v>73</v>
      </c>
      <c r="B54" s="25" t="s">
        <v>23</v>
      </c>
      <c r="C54" s="25" t="s">
        <v>23</v>
      </c>
      <c r="D54" s="25" t="s">
        <v>23</v>
      </c>
      <c r="E54" s="25" t="s">
        <v>23</v>
      </c>
      <c r="F54" s="37">
        <v>0.03</v>
      </c>
      <c r="G54" s="33">
        <v>2.2000000000000002</v>
      </c>
      <c r="H54" s="25" t="s">
        <v>23</v>
      </c>
      <c r="I54" s="25" t="s">
        <v>25</v>
      </c>
      <c r="J54" s="29"/>
      <c r="K54" s="74"/>
      <c r="L54" s="29"/>
      <c r="M54" s="74"/>
      <c r="N54" s="69"/>
    </row>
    <row r="55" spans="1:14" ht="25" customHeight="1" x14ac:dyDescent="0.3">
      <c r="A55" s="24" t="s">
        <v>74</v>
      </c>
      <c r="B55" s="25" t="s">
        <v>23</v>
      </c>
      <c r="C55" s="25" t="s">
        <v>23</v>
      </c>
      <c r="D55" s="25" t="s">
        <v>23</v>
      </c>
      <c r="E55" s="25" t="s">
        <v>23</v>
      </c>
      <c r="F55" s="40">
        <v>1.4999999999999999E-4</v>
      </c>
      <c r="G55" s="32">
        <v>1.7000000000000001E-2</v>
      </c>
      <c r="H55" s="25" t="s">
        <v>23</v>
      </c>
      <c r="I55" s="25" t="s">
        <v>25</v>
      </c>
      <c r="J55" s="29"/>
      <c r="K55" s="74"/>
      <c r="L55" s="29"/>
      <c r="M55" s="74"/>
      <c r="N55" s="69"/>
    </row>
    <row r="56" spans="1:14" ht="25" customHeight="1" x14ac:dyDescent="0.3">
      <c r="A56" s="42" t="s">
        <v>75</v>
      </c>
      <c r="B56" s="25" t="s">
        <v>23</v>
      </c>
      <c r="C56" s="25" t="s">
        <v>23</v>
      </c>
      <c r="D56" s="25" t="s">
        <v>23</v>
      </c>
      <c r="E56" s="25" t="s">
        <v>23</v>
      </c>
      <c r="F56" s="27">
        <v>200</v>
      </c>
      <c r="G56" s="38">
        <v>4000</v>
      </c>
      <c r="H56" s="25" t="s">
        <v>23</v>
      </c>
      <c r="I56" s="25" t="s">
        <v>25</v>
      </c>
      <c r="J56" s="29"/>
      <c r="K56" s="74"/>
      <c r="L56" s="29"/>
      <c r="M56" s="74"/>
      <c r="N56" s="69"/>
    </row>
    <row r="57" spans="1:14" ht="25" customHeight="1" x14ac:dyDescent="0.3">
      <c r="A57" s="42" t="s">
        <v>76</v>
      </c>
      <c r="B57" s="25" t="s">
        <v>23</v>
      </c>
      <c r="C57" s="25" t="s">
        <v>23</v>
      </c>
      <c r="D57" s="25" t="s">
        <v>23</v>
      </c>
      <c r="E57" s="25" t="s">
        <v>23</v>
      </c>
      <c r="F57" s="27">
        <v>0.32</v>
      </c>
      <c r="G57" s="37">
        <v>0.37</v>
      </c>
      <c r="H57" s="27">
        <v>101</v>
      </c>
      <c r="I57" s="25" t="s">
        <v>25</v>
      </c>
      <c r="J57" s="29"/>
      <c r="K57" s="74"/>
      <c r="L57" s="29"/>
      <c r="M57" s="74"/>
      <c r="N57" s="69"/>
    </row>
    <row r="58" spans="1:14" ht="25" customHeight="1" x14ac:dyDescent="0.3">
      <c r="A58" s="24" t="s">
        <v>77</v>
      </c>
      <c r="B58" s="25" t="s">
        <v>23</v>
      </c>
      <c r="C58" s="25" t="s">
        <v>23</v>
      </c>
      <c r="D58" s="25" t="s">
        <v>23</v>
      </c>
      <c r="E58" s="25" t="s">
        <v>23</v>
      </c>
      <c r="F58" s="39">
        <v>7</v>
      </c>
      <c r="G58" s="26">
        <v>120</v>
      </c>
      <c r="H58" s="25" t="s">
        <v>23</v>
      </c>
      <c r="I58" s="25" t="s">
        <v>25</v>
      </c>
      <c r="J58" s="29"/>
      <c r="K58" s="74"/>
      <c r="L58" s="29"/>
      <c r="M58" s="74"/>
      <c r="N58" s="69"/>
    </row>
    <row r="59" spans="1:14" ht="25" customHeight="1" x14ac:dyDescent="0.3">
      <c r="A59" s="24" t="s">
        <v>78</v>
      </c>
      <c r="B59" s="25" t="s">
        <v>23</v>
      </c>
      <c r="C59" s="25" t="s">
        <v>23</v>
      </c>
      <c r="D59" s="25" t="s">
        <v>23</v>
      </c>
      <c r="E59" s="25" t="s">
        <v>23</v>
      </c>
      <c r="F59" s="27">
        <v>0.1</v>
      </c>
      <c r="G59" s="37">
        <v>0.1</v>
      </c>
      <c r="H59" s="25" t="s">
        <v>23</v>
      </c>
      <c r="I59" s="25" t="s">
        <v>25</v>
      </c>
      <c r="J59" s="29"/>
      <c r="K59" s="74"/>
      <c r="L59" s="29"/>
      <c r="M59" s="74"/>
      <c r="N59" s="69"/>
    </row>
    <row r="60" spans="1:14" ht="25" customHeight="1" x14ac:dyDescent="0.3">
      <c r="A60" s="24" t="s">
        <v>79</v>
      </c>
      <c r="B60" s="43">
        <f>(EXP(1.0166*LN(D6)-3.924))</f>
        <v>0.41538953073723545</v>
      </c>
      <c r="C60" s="43">
        <f>EXP(0.7409*LN(D6)-4.719)</f>
        <v>8.2129175641196372E-2</v>
      </c>
      <c r="D60" s="31">
        <f>33/0.994</f>
        <v>33.199195171026155</v>
      </c>
      <c r="E60" s="31">
        <f>7.9/0.994</f>
        <v>7.9476861167002015</v>
      </c>
      <c r="F60" s="44">
        <v>5</v>
      </c>
      <c r="G60" s="25" t="s">
        <v>23</v>
      </c>
      <c r="H60" s="27">
        <v>10.199999999999999</v>
      </c>
      <c r="I60" s="25" t="s">
        <v>25</v>
      </c>
      <c r="J60" s="29"/>
      <c r="K60" s="74"/>
      <c r="L60" s="29"/>
      <c r="M60" s="74"/>
      <c r="N60" s="69"/>
    </row>
    <row r="61" spans="1:14" ht="25" customHeight="1" x14ac:dyDescent="0.3">
      <c r="A61" s="24" t="s">
        <v>80</v>
      </c>
      <c r="B61" s="25" t="s">
        <v>23</v>
      </c>
      <c r="C61" s="25" t="s">
        <v>23</v>
      </c>
      <c r="D61" s="25" t="s">
        <v>23</v>
      </c>
      <c r="E61" s="25" t="s">
        <v>23</v>
      </c>
      <c r="F61" s="27">
        <v>0.4</v>
      </c>
      <c r="G61" s="26">
        <v>5</v>
      </c>
      <c r="H61" s="27">
        <v>4.4000000000000004</v>
      </c>
      <c r="I61" s="25" t="s">
        <v>25</v>
      </c>
      <c r="J61" s="29"/>
      <c r="K61" s="74"/>
      <c r="L61" s="29"/>
      <c r="M61" s="74"/>
      <c r="N61" s="69"/>
    </row>
    <row r="62" spans="1:14" ht="25" customHeight="1" x14ac:dyDescent="0.3">
      <c r="A62" s="24" t="s">
        <v>81</v>
      </c>
      <c r="B62" s="25">
        <v>2.1</v>
      </c>
      <c r="C62" s="31">
        <v>2.1</v>
      </c>
      <c r="D62" s="31">
        <v>1.6</v>
      </c>
      <c r="E62" s="25" t="s">
        <v>23</v>
      </c>
      <c r="F62" s="25" t="s">
        <v>23</v>
      </c>
      <c r="G62" s="25" t="s">
        <v>23</v>
      </c>
      <c r="H62" s="25" t="s">
        <v>23</v>
      </c>
      <c r="I62" s="25" t="s">
        <v>25</v>
      </c>
      <c r="J62" s="29"/>
      <c r="K62" s="74"/>
      <c r="L62" s="29"/>
      <c r="M62" s="74"/>
      <c r="N62" s="69"/>
    </row>
    <row r="63" spans="1:14" ht="25" customHeight="1" x14ac:dyDescent="0.3">
      <c r="A63" s="24" t="s">
        <v>82</v>
      </c>
      <c r="B63" s="31">
        <v>1.2</v>
      </c>
      <c r="C63" s="31">
        <v>4.3E-3</v>
      </c>
      <c r="D63" s="31">
        <v>4.4999999999999998E-2</v>
      </c>
      <c r="E63" s="31">
        <v>4.0000000000000001E-3</v>
      </c>
      <c r="F63" s="27">
        <v>3.1E-4</v>
      </c>
      <c r="G63" s="40">
        <v>3.2000000000000003E-4</v>
      </c>
      <c r="H63" s="25" t="s">
        <v>23</v>
      </c>
      <c r="I63" s="25" t="s">
        <v>25</v>
      </c>
      <c r="J63" s="29"/>
      <c r="K63" s="74"/>
      <c r="L63" s="29"/>
      <c r="M63" s="74"/>
      <c r="N63" s="69"/>
    </row>
    <row r="64" spans="1:14" ht="25" customHeight="1" x14ac:dyDescent="0.3">
      <c r="A64" s="24" t="s">
        <v>83</v>
      </c>
      <c r="B64" s="35">
        <v>860000</v>
      </c>
      <c r="C64" s="35">
        <v>230000</v>
      </c>
      <c r="D64" s="25" t="s">
        <v>23</v>
      </c>
      <c r="E64" s="25" t="s">
        <v>23</v>
      </c>
      <c r="F64" s="25" t="s">
        <v>23</v>
      </c>
      <c r="G64" s="25" t="s">
        <v>23</v>
      </c>
      <c r="H64" s="25" t="s">
        <v>23</v>
      </c>
      <c r="I64" s="25" t="s">
        <v>25</v>
      </c>
      <c r="J64" s="29"/>
      <c r="K64" s="74"/>
      <c r="L64" s="29"/>
      <c r="M64" s="74"/>
      <c r="N64" s="69"/>
    </row>
    <row r="65" spans="1:14" ht="25" customHeight="1" x14ac:dyDescent="0.3">
      <c r="A65" s="24" t="s">
        <v>84</v>
      </c>
      <c r="B65" s="31">
        <v>19</v>
      </c>
      <c r="C65" s="31">
        <v>11</v>
      </c>
      <c r="D65" s="31">
        <v>13</v>
      </c>
      <c r="E65" s="31">
        <v>7.5</v>
      </c>
      <c r="F65" s="25" t="s">
        <v>23</v>
      </c>
      <c r="G65" s="25" t="s">
        <v>23</v>
      </c>
      <c r="H65" s="27">
        <v>200</v>
      </c>
      <c r="I65" s="25" t="s">
        <v>25</v>
      </c>
      <c r="J65" s="29"/>
      <c r="K65" s="74"/>
      <c r="L65" s="29"/>
      <c r="M65" s="74"/>
      <c r="N65" s="69"/>
    </row>
    <row r="66" spans="1:14" ht="25" customHeight="1" x14ac:dyDescent="0.3">
      <c r="A66" s="24" t="s">
        <v>85</v>
      </c>
      <c r="B66" s="25" t="s">
        <v>23</v>
      </c>
      <c r="C66" s="25" t="s">
        <v>23</v>
      </c>
      <c r="D66" s="25" t="s">
        <v>23</v>
      </c>
      <c r="E66" s="25" t="s">
        <v>23</v>
      </c>
      <c r="F66" s="27">
        <v>100</v>
      </c>
      <c r="G66" s="26">
        <v>800</v>
      </c>
      <c r="H66" s="25" t="s">
        <v>23</v>
      </c>
      <c r="I66" s="28">
        <v>20</v>
      </c>
      <c r="J66" s="29"/>
      <c r="K66" s="74"/>
      <c r="L66" s="29"/>
      <c r="M66" s="74"/>
      <c r="N66" s="69"/>
    </row>
    <row r="67" spans="1:14" ht="25" customHeight="1" x14ac:dyDescent="0.3">
      <c r="A67" s="42" t="s">
        <v>86</v>
      </c>
      <c r="B67" s="25" t="s">
        <v>23</v>
      </c>
      <c r="C67" s="25" t="s">
        <v>23</v>
      </c>
      <c r="D67" s="25" t="s">
        <v>23</v>
      </c>
      <c r="E67" s="25" t="s">
        <v>23</v>
      </c>
      <c r="F67" s="27">
        <v>0.8</v>
      </c>
      <c r="G67" s="26">
        <v>21</v>
      </c>
      <c r="H67" s="25" t="s">
        <v>23</v>
      </c>
      <c r="I67" s="25" t="s">
        <v>25</v>
      </c>
      <c r="J67" s="29"/>
      <c r="K67" s="74"/>
      <c r="L67" s="29"/>
      <c r="M67" s="74"/>
      <c r="N67" s="69"/>
    </row>
    <row r="68" spans="1:14" ht="25" customHeight="1" x14ac:dyDescent="0.3">
      <c r="A68" s="24" t="s">
        <v>87</v>
      </c>
      <c r="B68" s="25" t="s">
        <v>23</v>
      </c>
      <c r="C68" s="25" t="s">
        <v>23</v>
      </c>
      <c r="D68" s="25" t="s">
        <v>23</v>
      </c>
      <c r="E68" s="25" t="s">
        <v>23</v>
      </c>
      <c r="F68" s="26">
        <v>60</v>
      </c>
      <c r="G68" s="38">
        <v>2000</v>
      </c>
      <c r="H68" s="25" t="s">
        <v>23</v>
      </c>
      <c r="I68" s="25" t="s">
        <v>25</v>
      </c>
      <c r="J68" s="29"/>
      <c r="K68" s="74"/>
      <c r="L68" s="29"/>
      <c r="M68" s="74"/>
      <c r="N68" s="69"/>
    </row>
    <row r="69" spans="1:14" ht="25" customHeight="1" x14ac:dyDescent="0.3">
      <c r="A69" s="24" t="s">
        <v>88</v>
      </c>
      <c r="B69" s="25" t="s">
        <v>23</v>
      </c>
      <c r="C69" s="25" t="s">
        <v>23</v>
      </c>
      <c r="D69" s="25" t="s">
        <v>23</v>
      </c>
      <c r="E69" s="25" t="s">
        <v>23</v>
      </c>
      <c r="F69" s="26">
        <v>800</v>
      </c>
      <c r="G69" s="38">
        <v>1000</v>
      </c>
      <c r="H69" s="25" t="s">
        <v>23</v>
      </c>
      <c r="I69" s="25" t="s">
        <v>25</v>
      </c>
      <c r="J69" s="29"/>
      <c r="K69" s="74"/>
      <c r="L69" s="29"/>
      <c r="M69" s="74"/>
      <c r="N69" s="69"/>
    </row>
    <row r="70" spans="1:14" ht="25" customHeight="1" x14ac:dyDescent="0.3">
      <c r="A70" s="24" t="s">
        <v>89</v>
      </c>
      <c r="B70" s="25" t="s">
        <v>23</v>
      </c>
      <c r="C70" s="25" t="s">
        <v>23</v>
      </c>
      <c r="D70" s="25" t="s">
        <v>23</v>
      </c>
      <c r="E70" s="25" t="s">
        <v>23</v>
      </c>
      <c r="F70" s="26">
        <v>30</v>
      </c>
      <c r="G70" s="26">
        <v>800</v>
      </c>
      <c r="H70" s="25" t="s">
        <v>23</v>
      </c>
      <c r="I70" s="45">
        <v>0.1</v>
      </c>
      <c r="J70" s="29"/>
      <c r="K70" s="74"/>
      <c r="L70" s="29"/>
      <c r="M70" s="74"/>
      <c r="N70" s="69"/>
    </row>
    <row r="71" spans="1:14" ht="25" customHeight="1" x14ac:dyDescent="0.3">
      <c r="A71" s="24" t="s">
        <v>90</v>
      </c>
      <c r="B71" s="25" t="s">
        <v>23</v>
      </c>
      <c r="C71" s="25" t="s">
        <v>23</v>
      </c>
      <c r="D71" s="25" t="s">
        <v>23</v>
      </c>
      <c r="E71" s="25" t="s">
        <v>23</v>
      </c>
      <c r="F71" s="25" t="s">
        <v>23</v>
      </c>
      <c r="G71" s="25" t="s">
        <v>23</v>
      </c>
      <c r="H71" s="25" t="s">
        <v>23</v>
      </c>
      <c r="I71" s="45">
        <v>0.1</v>
      </c>
      <c r="J71" s="29"/>
      <c r="K71" s="74"/>
      <c r="L71" s="29"/>
      <c r="M71" s="74"/>
      <c r="N71" s="69"/>
    </row>
    <row r="72" spans="1:14" ht="25" customHeight="1" x14ac:dyDescent="0.3">
      <c r="A72" s="24" t="s">
        <v>91</v>
      </c>
      <c r="B72" s="25" t="s">
        <v>23</v>
      </c>
      <c r="C72" s="25" t="s">
        <v>23</v>
      </c>
      <c r="D72" s="25" t="s">
        <v>23</v>
      </c>
      <c r="E72" s="25" t="s">
        <v>23</v>
      </c>
      <c r="F72" s="25" t="s">
        <v>23</v>
      </c>
      <c r="G72" s="25" t="s">
        <v>23</v>
      </c>
      <c r="H72" s="25" t="s">
        <v>23</v>
      </c>
      <c r="I72" s="45">
        <v>0.1</v>
      </c>
      <c r="J72" s="29"/>
      <c r="K72" s="74"/>
      <c r="L72" s="29"/>
      <c r="M72" s="74"/>
      <c r="N72" s="69"/>
    </row>
    <row r="73" spans="1:14" ht="25" customHeight="1" x14ac:dyDescent="0.3">
      <c r="A73" s="24" t="s">
        <v>92</v>
      </c>
      <c r="B73" s="25" t="s">
        <v>23</v>
      </c>
      <c r="C73" s="25" t="s">
        <v>23</v>
      </c>
      <c r="D73" s="25" t="s">
        <v>23</v>
      </c>
      <c r="E73" s="25" t="s">
        <v>23</v>
      </c>
      <c r="F73" s="26">
        <v>70</v>
      </c>
      <c r="G73" s="38">
        <v>12000</v>
      </c>
      <c r="H73" s="25" t="s">
        <v>23</v>
      </c>
      <c r="I73" s="25" t="s">
        <v>23</v>
      </c>
      <c r="J73" s="29"/>
      <c r="K73" s="74"/>
      <c r="L73" s="29"/>
      <c r="M73" s="74"/>
      <c r="N73" s="69"/>
    </row>
    <row r="74" spans="1:14" ht="25" customHeight="1" x14ac:dyDescent="0.3">
      <c r="A74" s="24" t="s">
        <v>93</v>
      </c>
      <c r="B74" s="25" t="s">
        <v>23</v>
      </c>
      <c r="C74" s="25" t="s">
        <v>23</v>
      </c>
      <c r="D74" s="25" t="s">
        <v>23</v>
      </c>
      <c r="E74" s="25" t="s">
        <v>23</v>
      </c>
      <c r="F74" s="26">
        <v>50</v>
      </c>
      <c r="G74" s="26">
        <v>400</v>
      </c>
      <c r="H74" s="25" t="s">
        <v>23</v>
      </c>
      <c r="I74" s="25" t="s">
        <v>23</v>
      </c>
      <c r="J74" s="29"/>
      <c r="K74" s="74"/>
      <c r="L74" s="29"/>
      <c r="M74" s="74"/>
      <c r="N74" s="69"/>
    </row>
    <row r="75" spans="1:14" ht="25" customHeight="1" x14ac:dyDescent="0.3">
      <c r="A75" s="24" t="s">
        <v>94</v>
      </c>
      <c r="B75" s="31">
        <v>8.3000000000000004E-2</v>
      </c>
      <c r="C75" s="31">
        <v>4.1000000000000002E-2</v>
      </c>
      <c r="D75" s="31">
        <v>1.0999999999999999E-2</v>
      </c>
      <c r="E75" s="31">
        <v>5.5999999999999999E-3</v>
      </c>
      <c r="F75" s="25" t="s">
        <v>23</v>
      </c>
      <c r="G75" s="25" t="s">
        <v>23</v>
      </c>
      <c r="H75" s="25" t="s">
        <v>23</v>
      </c>
      <c r="I75" s="25" t="s">
        <v>23</v>
      </c>
      <c r="J75" s="29"/>
      <c r="K75" s="74"/>
      <c r="L75" s="29"/>
      <c r="M75" s="74"/>
      <c r="N75" s="69"/>
    </row>
    <row r="76" spans="1:14" ht="25" customHeight="1" x14ac:dyDescent="0.3">
      <c r="A76" s="24" t="s">
        <v>95</v>
      </c>
      <c r="B76" s="43">
        <f>(EXP(0.819*LN(D6)+3.7256))</f>
        <v>482.55974263208856</v>
      </c>
      <c r="C76" s="43">
        <f>(EXP(0.819*LN(D6)+0.6848))</f>
        <v>23.064732794236296</v>
      </c>
      <c r="D76" s="25" t="s">
        <v>23</v>
      </c>
      <c r="E76" s="25" t="s">
        <v>23</v>
      </c>
      <c r="F76" s="25" t="s">
        <v>23</v>
      </c>
      <c r="G76" s="25" t="s">
        <v>23</v>
      </c>
      <c r="H76" s="27">
        <v>323</v>
      </c>
      <c r="I76" s="25" t="s">
        <v>23</v>
      </c>
      <c r="J76" s="29"/>
      <c r="K76" s="74"/>
      <c r="L76" s="29"/>
      <c r="M76" s="74"/>
      <c r="N76" s="69"/>
    </row>
    <row r="77" spans="1:14" ht="25" customHeight="1" x14ac:dyDescent="0.3">
      <c r="A77" s="24" t="s">
        <v>96</v>
      </c>
      <c r="B77" s="31">
        <f>16/0.982</f>
        <v>16.293279022403258</v>
      </c>
      <c r="C77" s="31">
        <f>11/0.962</f>
        <v>11.434511434511435</v>
      </c>
      <c r="D77" s="35">
        <f>1100/0.993</f>
        <v>1107.7542799597181</v>
      </c>
      <c r="E77" s="31">
        <f>50/0.993</f>
        <v>50.352467270896277</v>
      </c>
      <c r="F77" s="25" t="s">
        <v>23</v>
      </c>
      <c r="G77" s="25" t="s">
        <v>23</v>
      </c>
      <c r="H77" s="27">
        <v>323</v>
      </c>
      <c r="I77" s="25" t="s">
        <v>23</v>
      </c>
      <c r="J77" s="29"/>
      <c r="K77" s="74"/>
      <c r="L77" s="29"/>
      <c r="M77" s="74"/>
      <c r="N77" s="69"/>
    </row>
    <row r="78" spans="1:14" ht="25" customHeight="1" x14ac:dyDescent="0.3">
      <c r="A78" s="24" t="s">
        <v>97</v>
      </c>
      <c r="B78" s="25" t="s">
        <v>23</v>
      </c>
      <c r="C78" s="25" t="s">
        <v>23</v>
      </c>
      <c r="D78" s="25" t="s">
        <v>23</v>
      </c>
      <c r="E78" s="25" t="s">
        <v>23</v>
      </c>
      <c r="F78" s="26">
        <v>100</v>
      </c>
      <c r="G78" s="25" t="s">
        <v>23</v>
      </c>
      <c r="H78" s="25" t="s">
        <v>23</v>
      </c>
      <c r="I78" s="25" t="s">
        <v>23</v>
      </c>
      <c r="J78" s="29"/>
      <c r="K78" s="74"/>
      <c r="L78" s="29"/>
      <c r="M78" s="74"/>
      <c r="N78" s="69"/>
    </row>
    <row r="79" spans="1:14" ht="25" customHeight="1" x14ac:dyDescent="0.3">
      <c r="A79" s="24" t="s">
        <v>98</v>
      </c>
      <c r="B79" s="25" t="s">
        <v>23</v>
      </c>
      <c r="C79" s="25" t="s">
        <v>23</v>
      </c>
      <c r="D79" s="25" t="s">
        <v>23</v>
      </c>
      <c r="E79" s="25" t="s">
        <v>23</v>
      </c>
      <c r="F79" s="37">
        <v>0.12</v>
      </c>
      <c r="G79" s="37">
        <v>0.13</v>
      </c>
      <c r="H79" s="25" t="s">
        <v>23</v>
      </c>
      <c r="I79" s="25" t="s">
        <v>23</v>
      </c>
      <c r="J79" s="29"/>
      <c r="K79" s="74"/>
      <c r="L79" s="29"/>
      <c r="M79" s="74"/>
      <c r="N79" s="69"/>
    </row>
    <row r="80" spans="1:14" ht="25" customHeight="1" x14ac:dyDescent="0.3">
      <c r="A80" s="24" t="s">
        <v>99</v>
      </c>
      <c r="B80" s="25" t="s">
        <v>23</v>
      </c>
      <c r="C80" s="25" t="s">
        <v>23</v>
      </c>
      <c r="D80" s="25" t="s">
        <v>23</v>
      </c>
      <c r="E80" s="25" t="s">
        <v>23</v>
      </c>
      <c r="F80" s="25" t="s">
        <v>23</v>
      </c>
      <c r="G80" s="25" t="s">
        <v>23</v>
      </c>
      <c r="H80" s="27">
        <v>70</v>
      </c>
      <c r="I80" s="25" t="s">
        <v>23</v>
      </c>
      <c r="J80" s="29"/>
      <c r="K80" s="74"/>
      <c r="L80" s="29"/>
      <c r="M80" s="74"/>
      <c r="N80" s="69"/>
    </row>
    <row r="81" spans="1:14" ht="25" customHeight="1" x14ac:dyDescent="0.3">
      <c r="A81" s="24" t="s">
        <v>100</v>
      </c>
      <c r="B81" s="43">
        <f>(EXP(0.9422*LN(D6)-1.7))</f>
        <v>3.0727685042472226</v>
      </c>
      <c r="C81" s="43">
        <f>(EXP(0.8545*LN(D6)-1.702))</f>
        <v>2.3580929674839921</v>
      </c>
      <c r="D81" s="31">
        <f>4.8/0.83</f>
        <v>5.7831325301204819</v>
      </c>
      <c r="E81" s="31">
        <f>3.1/0.83</f>
        <v>3.7349397590361448</v>
      </c>
      <c r="F81" s="38">
        <v>1300</v>
      </c>
      <c r="G81" s="25" t="s">
        <v>23</v>
      </c>
      <c r="H81" s="27">
        <v>242</v>
      </c>
      <c r="I81" s="46">
        <v>1000</v>
      </c>
      <c r="J81" s="29"/>
      <c r="K81" s="74"/>
      <c r="L81" s="29"/>
      <c r="M81" s="74"/>
      <c r="N81" s="69"/>
    </row>
    <row r="82" spans="1:14" ht="25" customHeight="1" x14ac:dyDescent="0.3">
      <c r="A82" s="24" t="s">
        <v>101</v>
      </c>
      <c r="B82" s="31">
        <v>22</v>
      </c>
      <c r="C82" s="31">
        <v>5.2</v>
      </c>
      <c r="D82" s="31">
        <v>1</v>
      </c>
      <c r="E82" s="31">
        <v>1</v>
      </c>
      <c r="F82" s="26">
        <v>4</v>
      </c>
      <c r="G82" s="26">
        <v>400</v>
      </c>
      <c r="H82" s="30">
        <v>178000</v>
      </c>
      <c r="I82" s="25" t="s">
        <v>23</v>
      </c>
      <c r="J82" s="29"/>
      <c r="K82" s="74"/>
      <c r="L82" s="29"/>
      <c r="M82" s="74"/>
      <c r="N82" s="69"/>
    </row>
    <row r="83" spans="1:14" ht="25" customHeight="1" x14ac:dyDescent="0.3">
      <c r="A83" s="24" t="s">
        <v>102</v>
      </c>
      <c r="B83" s="31">
        <v>0.4</v>
      </c>
      <c r="C83" s="31">
        <v>1E-3</v>
      </c>
      <c r="D83" s="31">
        <v>7.0000000000000007E-2</v>
      </c>
      <c r="E83" s="31">
        <v>1E-3</v>
      </c>
      <c r="F83" s="25" t="s">
        <v>23</v>
      </c>
      <c r="G83" s="25" t="s">
        <v>23</v>
      </c>
      <c r="H83" s="25" t="s">
        <v>23</v>
      </c>
      <c r="I83" s="25" t="s">
        <v>23</v>
      </c>
      <c r="J83" s="29"/>
      <c r="K83" s="74"/>
      <c r="L83" s="29"/>
      <c r="M83" s="74"/>
      <c r="N83" s="69"/>
    </row>
    <row r="84" spans="1:14" ht="25" customHeight="1" x14ac:dyDescent="0.3">
      <c r="A84" s="24" t="s">
        <v>103</v>
      </c>
      <c r="B84" s="25" t="s">
        <v>23</v>
      </c>
      <c r="C84" s="31">
        <v>0.1</v>
      </c>
      <c r="D84" s="25" t="s">
        <v>23</v>
      </c>
      <c r="E84" s="31">
        <v>0.1</v>
      </c>
      <c r="F84" s="25" t="s">
        <v>23</v>
      </c>
      <c r="G84" s="25" t="s">
        <v>23</v>
      </c>
      <c r="H84" s="25" t="s">
        <v>23</v>
      </c>
      <c r="I84" s="25" t="s">
        <v>23</v>
      </c>
      <c r="J84" s="29"/>
      <c r="K84" s="74"/>
      <c r="L84" s="29"/>
      <c r="M84" s="74"/>
      <c r="N84" s="69"/>
    </row>
    <row r="85" spans="1:14" ht="25" customHeight="1" x14ac:dyDescent="0.3">
      <c r="A85" s="24" t="s">
        <v>104</v>
      </c>
      <c r="B85" s="31">
        <v>0.17</v>
      </c>
      <c r="C85" s="31">
        <v>0.17</v>
      </c>
      <c r="D85" s="31">
        <v>0.82</v>
      </c>
      <c r="E85" s="31">
        <v>0.82</v>
      </c>
      <c r="F85" s="25" t="s">
        <v>23</v>
      </c>
      <c r="G85" s="25" t="s">
        <v>23</v>
      </c>
      <c r="H85" s="25" t="s">
        <v>23</v>
      </c>
      <c r="I85" s="25" t="s">
        <v>23</v>
      </c>
      <c r="J85" s="29"/>
      <c r="K85" s="74"/>
      <c r="L85" s="29"/>
      <c r="M85" s="74"/>
      <c r="N85" s="69"/>
    </row>
    <row r="86" spans="1:14" ht="25" customHeight="1" x14ac:dyDescent="0.3">
      <c r="A86" s="24" t="s">
        <v>105</v>
      </c>
      <c r="B86" s="25" t="s">
        <v>23</v>
      </c>
      <c r="C86" s="25" t="s">
        <v>23</v>
      </c>
      <c r="D86" s="25" t="s">
        <v>23</v>
      </c>
      <c r="E86" s="25" t="s">
        <v>23</v>
      </c>
      <c r="F86" s="40">
        <v>1.2E-4</v>
      </c>
      <c r="G86" s="40">
        <v>1.2999999999999999E-4</v>
      </c>
      <c r="H86" s="25" t="s">
        <v>23</v>
      </c>
      <c r="I86" s="25" t="s">
        <v>23</v>
      </c>
      <c r="J86" s="29"/>
      <c r="K86" s="74"/>
      <c r="L86" s="29"/>
      <c r="M86" s="74"/>
      <c r="N86" s="69"/>
    </row>
    <row r="87" spans="1:14" ht="25" customHeight="1" x14ac:dyDescent="0.3">
      <c r="A87" s="24" t="s">
        <v>106</v>
      </c>
      <c r="B87" s="25" t="s">
        <v>23</v>
      </c>
      <c r="C87" s="25" t="s">
        <v>23</v>
      </c>
      <c r="D87" s="25" t="s">
        <v>23</v>
      </c>
      <c r="E87" s="25" t="s">
        <v>23</v>
      </c>
      <c r="F87" s="26">
        <v>600</v>
      </c>
      <c r="G87" s="38">
        <v>3000</v>
      </c>
      <c r="H87" s="27">
        <v>600</v>
      </c>
      <c r="I87" s="25" t="s">
        <v>23</v>
      </c>
      <c r="J87" s="29"/>
      <c r="K87" s="74"/>
      <c r="L87" s="29"/>
      <c r="M87" s="74"/>
      <c r="N87" s="69"/>
    </row>
    <row r="88" spans="1:14" ht="25" customHeight="1" x14ac:dyDescent="0.3">
      <c r="A88" s="24" t="s">
        <v>107</v>
      </c>
      <c r="B88" s="25" t="s">
        <v>23</v>
      </c>
      <c r="C88" s="25" t="s">
        <v>23</v>
      </c>
      <c r="D88" s="25" t="s">
        <v>23</v>
      </c>
      <c r="E88" s="25" t="s">
        <v>23</v>
      </c>
      <c r="F88" s="26">
        <v>7</v>
      </c>
      <c r="G88" s="26">
        <v>10</v>
      </c>
      <c r="H88" s="27">
        <v>320</v>
      </c>
      <c r="I88" s="25" t="s">
        <v>23</v>
      </c>
      <c r="J88" s="29"/>
      <c r="K88" s="74"/>
      <c r="L88" s="29"/>
      <c r="M88" s="74"/>
      <c r="N88" s="69"/>
    </row>
    <row r="89" spans="1:14" ht="25" customHeight="1" x14ac:dyDescent="0.3">
      <c r="A89" s="24" t="s">
        <v>108</v>
      </c>
      <c r="B89" s="25" t="s">
        <v>23</v>
      </c>
      <c r="C89" s="25" t="s">
        <v>23</v>
      </c>
      <c r="D89" s="25" t="s">
        <v>23</v>
      </c>
      <c r="E89" s="25" t="s">
        <v>23</v>
      </c>
      <c r="F89" s="26">
        <v>5</v>
      </c>
      <c r="G89" s="26">
        <v>900</v>
      </c>
      <c r="H89" s="39">
        <v>5</v>
      </c>
      <c r="I89" s="25" t="s">
        <v>23</v>
      </c>
      <c r="J89" s="29"/>
      <c r="K89" s="74"/>
      <c r="L89" s="29"/>
      <c r="M89" s="74"/>
      <c r="N89" s="69"/>
    </row>
    <row r="90" spans="1:14" ht="25" customHeight="1" x14ac:dyDescent="0.3">
      <c r="A90" s="24" t="s">
        <v>109</v>
      </c>
      <c r="B90" s="25" t="s">
        <v>23</v>
      </c>
      <c r="C90" s="25" t="s">
        <v>23</v>
      </c>
      <c r="D90" s="25" t="s">
        <v>23</v>
      </c>
      <c r="E90" s="25" t="s">
        <v>23</v>
      </c>
      <c r="F90" s="32">
        <v>4.9000000000000002E-2</v>
      </c>
      <c r="G90" s="37">
        <v>0.15</v>
      </c>
      <c r="H90" s="25" t="s">
        <v>23</v>
      </c>
      <c r="I90" s="25" t="s">
        <v>23</v>
      </c>
      <c r="J90" s="29"/>
      <c r="K90" s="74"/>
      <c r="L90" s="29"/>
      <c r="M90" s="74"/>
      <c r="N90" s="69"/>
    </row>
    <row r="91" spans="1:14" ht="25" customHeight="1" x14ac:dyDescent="0.3">
      <c r="A91" s="42" t="s">
        <v>110</v>
      </c>
      <c r="B91" s="25" t="s">
        <v>23</v>
      </c>
      <c r="C91" s="25" t="s">
        <v>23</v>
      </c>
      <c r="D91" s="25" t="s">
        <v>23</v>
      </c>
      <c r="E91" s="25" t="s">
        <v>23</v>
      </c>
      <c r="F91" s="37">
        <v>0.95</v>
      </c>
      <c r="G91" s="26">
        <v>27</v>
      </c>
      <c r="H91" s="25" t="s">
        <v>23</v>
      </c>
      <c r="I91" s="25" t="s">
        <v>23</v>
      </c>
      <c r="J91" s="29"/>
      <c r="K91" s="74"/>
      <c r="L91" s="29"/>
      <c r="M91" s="74"/>
      <c r="N91" s="69"/>
    </row>
    <row r="92" spans="1:14" ht="25" customHeight="1" x14ac:dyDescent="0.3">
      <c r="A92" s="42" t="s">
        <v>111</v>
      </c>
      <c r="B92" s="25" t="s">
        <v>23</v>
      </c>
      <c r="C92" s="25" t="s">
        <v>23</v>
      </c>
      <c r="D92" s="25" t="s">
        <v>23</v>
      </c>
      <c r="E92" s="25" t="s">
        <v>23</v>
      </c>
      <c r="F92" s="40">
        <v>1.2E-4</v>
      </c>
      <c r="G92" s="40">
        <v>1.2E-4</v>
      </c>
      <c r="H92" s="25" t="s">
        <v>23</v>
      </c>
      <c r="I92" s="25" t="s">
        <v>23</v>
      </c>
      <c r="J92" s="29"/>
      <c r="K92" s="74"/>
      <c r="L92" s="29"/>
      <c r="M92" s="74"/>
      <c r="N92" s="69"/>
    </row>
    <row r="93" spans="1:14" ht="25" customHeight="1" x14ac:dyDescent="0.3">
      <c r="A93" s="42" t="s">
        <v>112</v>
      </c>
      <c r="B93" s="25" t="s">
        <v>23</v>
      </c>
      <c r="C93" s="25" t="s">
        <v>23</v>
      </c>
      <c r="D93" s="25" t="s">
        <v>23</v>
      </c>
      <c r="E93" s="25" t="s">
        <v>23</v>
      </c>
      <c r="F93" s="47">
        <v>1.8E-5</v>
      </c>
      <c r="G93" s="47">
        <v>1.8E-5</v>
      </c>
      <c r="H93" s="25" t="s">
        <v>23</v>
      </c>
      <c r="I93" s="25" t="s">
        <v>23</v>
      </c>
      <c r="J93" s="29"/>
      <c r="K93" s="74"/>
      <c r="L93" s="29"/>
      <c r="M93" s="74"/>
      <c r="N93" s="69"/>
    </row>
    <row r="94" spans="1:14" ht="25" customHeight="1" x14ac:dyDescent="0.3">
      <c r="A94" s="42" t="s">
        <v>113</v>
      </c>
      <c r="B94" s="25" t="s">
        <v>23</v>
      </c>
      <c r="C94" s="25" t="s">
        <v>23</v>
      </c>
      <c r="D94" s="25" t="s">
        <v>23</v>
      </c>
      <c r="E94" s="25" t="s">
        <v>23</v>
      </c>
      <c r="F94" s="47">
        <v>3.0000000000000001E-5</v>
      </c>
      <c r="G94" s="47">
        <v>3.0000000000000001E-5</v>
      </c>
      <c r="H94" s="25" t="s">
        <v>23</v>
      </c>
      <c r="I94" s="25" t="s">
        <v>23</v>
      </c>
      <c r="J94" s="29"/>
      <c r="K94" s="74"/>
      <c r="L94" s="29"/>
      <c r="M94" s="74"/>
      <c r="N94" s="69"/>
    </row>
    <row r="95" spans="1:14" ht="25" customHeight="1" x14ac:dyDescent="0.3">
      <c r="A95" s="24" t="s">
        <v>114</v>
      </c>
      <c r="B95" s="25" t="s">
        <v>23</v>
      </c>
      <c r="C95" s="25" t="s">
        <v>23</v>
      </c>
      <c r="D95" s="25" t="s">
        <v>23</v>
      </c>
      <c r="E95" s="25" t="s">
        <v>23</v>
      </c>
      <c r="F95" s="25" t="s">
        <v>23</v>
      </c>
      <c r="G95" s="25" t="s">
        <v>23</v>
      </c>
      <c r="H95" s="27">
        <v>70</v>
      </c>
      <c r="I95" s="25" t="s">
        <v>23</v>
      </c>
      <c r="J95" s="29"/>
      <c r="K95" s="74"/>
      <c r="L95" s="29"/>
      <c r="M95" s="74"/>
      <c r="N95" s="69"/>
    </row>
    <row r="96" spans="1:14" ht="25" customHeight="1" x14ac:dyDescent="0.3">
      <c r="A96" s="24" t="s">
        <v>115</v>
      </c>
      <c r="B96" s="25" t="s">
        <v>23</v>
      </c>
      <c r="C96" s="25" t="s">
        <v>23</v>
      </c>
      <c r="D96" s="25" t="s">
        <v>23</v>
      </c>
      <c r="E96" s="25" t="s">
        <v>23</v>
      </c>
      <c r="F96" s="26">
        <v>5</v>
      </c>
      <c r="G96" s="26">
        <v>650</v>
      </c>
      <c r="H96" s="39">
        <v>5</v>
      </c>
      <c r="I96" s="25" t="s">
        <v>23</v>
      </c>
      <c r="J96" s="29"/>
      <c r="K96" s="74"/>
      <c r="L96" s="29"/>
      <c r="M96" s="74"/>
      <c r="N96" s="69"/>
    </row>
    <row r="97" spans="1:14" ht="25" customHeight="1" x14ac:dyDescent="0.3">
      <c r="A97" s="24" t="s">
        <v>116</v>
      </c>
      <c r="B97" s="25" t="s">
        <v>23</v>
      </c>
      <c r="C97" s="25" t="s">
        <v>23</v>
      </c>
      <c r="D97" s="25" t="s">
        <v>23</v>
      </c>
      <c r="E97" s="25" t="s">
        <v>23</v>
      </c>
      <c r="F97" s="26">
        <v>7</v>
      </c>
      <c r="G97" s="38">
        <v>20000</v>
      </c>
      <c r="H97" s="27">
        <v>3.2</v>
      </c>
      <c r="I97" s="25" t="s">
        <v>23</v>
      </c>
      <c r="J97" s="29"/>
      <c r="K97" s="74"/>
      <c r="L97" s="29"/>
      <c r="M97" s="74"/>
      <c r="N97" s="69"/>
    </row>
    <row r="98" spans="1:14" ht="25" customHeight="1" x14ac:dyDescent="0.3">
      <c r="A98" s="24" t="s">
        <v>117</v>
      </c>
      <c r="B98" s="25" t="s">
        <v>23</v>
      </c>
      <c r="C98" s="25" t="s">
        <v>23</v>
      </c>
      <c r="D98" s="25" t="s">
        <v>23</v>
      </c>
      <c r="E98" s="25" t="s">
        <v>23</v>
      </c>
      <c r="F98" s="25" t="s">
        <v>23</v>
      </c>
      <c r="G98" s="25" t="s">
        <v>23</v>
      </c>
      <c r="H98" s="25" t="s">
        <v>23</v>
      </c>
      <c r="I98" s="25">
        <v>0.04</v>
      </c>
      <c r="J98" s="29"/>
      <c r="K98" s="74"/>
      <c r="L98" s="29"/>
      <c r="M98" s="74"/>
      <c r="N98" s="69"/>
    </row>
    <row r="99" spans="1:14" ht="25" customHeight="1" x14ac:dyDescent="0.3">
      <c r="A99" s="24" t="s">
        <v>118</v>
      </c>
      <c r="B99" s="25" t="s">
        <v>23</v>
      </c>
      <c r="C99" s="25" t="s">
        <v>23</v>
      </c>
      <c r="D99" s="25" t="s">
        <v>23</v>
      </c>
      <c r="E99" s="25" t="s">
        <v>23</v>
      </c>
      <c r="F99" s="26">
        <v>10</v>
      </c>
      <c r="G99" s="26">
        <v>60</v>
      </c>
      <c r="H99" s="25" t="s">
        <v>23</v>
      </c>
      <c r="I99" s="45">
        <v>0.3</v>
      </c>
      <c r="J99" s="29"/>
      <c r="K99" s="74"/>
      <c r="L99" s="29"/>
      <c r="M99" s="74"/>
      <c r="N99" s="69"/>
    </row>
    <row r="100" spans="1:14" ht="25" customHeight="1" x14ac:dyDescent="0.3">
      <c r="A100" s="24" t="s">
        <v>119</v>
      </c>
      <c r="B100" s="25" t="s">
        <v>23</v>
      </c>
      <c r="C100" s="25" t="s">
        <v>23</v>
      </c>
      <c r="D100" s="25" t="s">
        <v>23</v>
      </c>
      <c r="E100" s="25" t="s">
        <v>23</v>
      </c>
      <c r="F100" s="25" t="s">
        <v>23</v>
      </c>
      <c r="G100" s="25" t="s">
        <v>23</v>
      </c>
      <c r="H100" s="25" t="s">
        <v>23</v>
      </c>
      <c r="I100" s="45">
        <v>0.5</v>
      </c>
      <c r="J100" s="29"/>
      <c r="K100" s="74"/>
      <c r="L100" s="29"/>
      <c r="M100" s="74"/>
      <c r="N100" s="69"/>
    </row>
    <row r="101" spans="1:14" ht="25" customHeight="1" x14ac:dyDescent="0.3">
      <c r="A101" s="24" t="s">
        <v>120</v>
      </c>
      <c r="B101" s="25" t="s">
        <v>23</v>
      </c>
      <c r="C101" s="25" t="s">
        <v>23</v>
      </c>
      <c r="D101" s="25" t="s">
        <v>23</v>
      </c>
      <c r="E101" s="25" t="s">
        <v>23</v>
      </c>
      <c r="F101" s="25" t="s">
        <v>23</v>
      </c>
      <c r="G101" s="25" t="s">
        <v>23</v>
      </c>
      <c r="H101" s="25" t="s">
        <v>23</v>
      </c>
      <c r="I101" s="45">
        <v>0.2</v>
      </c>
      <c r="J101" s="29"/>
      <c r="K101" s="74"/>
      <c r="L101" s="29"/>
      <c r="M101" s="74"/>
      <c r="N101" s="69"/>
    </row>
    <row r="102" spans="1:14" ht="25" customHeight="1" x14ac:dyDescent="0.3">
      <c r="A102" s="24" t="s">
        <v>121</v>
      </c>
      <c r="B102" s="25" t="s">
        <v>23</v>
      </c>
      <c r="C102" s="25" t="s">
        <v>23</v>
      </c>
      <c r="D102" s="25" t="s">
        <v>23</v>
      </c>
      <c r="E102" s="25" t="s">
        <v>23</v>
      </c>
      <c r="F102" s="37">
        <v>0.9</v>
      </c>
      <c r="G102" s="26">
        <v>31</v>
      </c>
      <c r="H102" s="25" t="s">
        <v>23</v>
      </c>
      <c r="I102" s="25" t="s">
        <v>23</v>
      </c>
      <c r="J102" s="29"/>
      <c r="K102" s="74"/>
      <c r="L102" s="29"/>
      <c r="M102" s="74"/>
      <c r="N102" s="69"/>
    </row>
    <row r="103" spans="1:14" ht="25" customHeight="1" x14ac:dyDescent="0.3">
      <c r="A103" s="24" t="s">
        <v>122</v>
      </c>
      <c r="B103" s="25" t="s">
        <v>23</v>
      </c>
      <c r="C103" s="25" t="s">
        <v>23</v>
      </c>
      <c r="D103" s="25" t="s">
        <v>23</v>
      </c>
      <c r="E103" s="25" t="s">
        <v>23</v>
      </c>
      <c r="F103" s="37">
        <v>0.27</v>
      </c>
      <c r="G103" s="26">
        <v>12</v>
      </c>
      <c r="H103" s="25" t="s">
        <v>23</v>
      </c>
      <c r="I103" s="25" t="s">
        <v>23</v>
      </c>
      <c r="J103" s="29"/>
      <c r="K103" s="74"/>
      <c r="L103" s="29"/>
      <c r="M103" s="74"/>
      <c r="N103" s="69"/>
    </row>
    <row r="104" spans="1:14" ht="25" customHeight="1" x14ac:dyDescent="0.3">
      <c r="A104" s="24" t="s">
        <v>123</v>
      </c>
      <c r="B104" s="31">
        <v>0.12</v>
      </c>
      <c r="C104" s="31">
        <v>5.6140000000000002E-2</v>
      </c>
      <c r="D104" s="31">
        <v>0.36</v>
      </c>
      <c r="E104" s="25" t="s">
        <v>23</v>
      </c>
      <c r="F104" s="48">
        <v>1.1999999999999999E-6</v>
      </c>
      <c r="G104" s="48">
        <v>1.1999999999999999E-6</v>
      </c>
      <c r="H104" s="25" t="s">
        <v>23</v>
      </c>
      <c r="I104" s="25" t="s">
        <v>23</v>
      </c>
      <c r="J104" s="29"/>
      <c r="K104" s="74"/>
      <c r="L104" s="29"/>
      <c r="M104" s="74"/>
      <c r="N104" s="69"/>
    </row>
    <row r="105" spans="1:14" ht="25" customHeight="1" x14ac:dyDescent="0.3">
      <c r="A105" s="24" t="s">
        <v>124</v>
      </c>
      <c r="B105" s="25" t="s">
        <v>23</v>
      </c>
      <c r="C105" s="25" t="s">
        <v>23</v>
      </c>
      <c r="D105" s="25" t="s">
        <v>23</v>
      </c>
      <c r="E105" s="25" t="s">
        <v>23</v>
      </c>
      <c r="F105" s="26">
        <v>600</v>
      </c>
      <c r="G105" s="26">
        <v>600</v>
      </c>
      <c r="H105" s="25" t="s">
        <v>23</v>
      </c>
      <c r="I105" s="25" t="s">
        <v>23</v>
      </c>
      <c r="J105" s="29"/>
      <c r="K105" s="74"/>
      <c r="L105" s="29"/>
      <c r="M105" s="74"/>
      <c r="N105" s="69"/>
    </row>
    <row r="106" spans="1:14" ht="25" customHeight="1" x14ac:dyDescent="0.3">
      <c r="A106" s="24" t="s">
        <v>125</v>
      </c>
      <c r="B106" s="25" t="s">
        <v>23</v>
      </c>
      <c r="C106" s="25" t="s">
        <v>23</v>
      </c>
      <c r="D106" s="25" t="s">
        <v>23</v>
      </c>
      <c r="E106" s="25" t="s">
        <v>23</v>
      </c>
      <c r="F106" s="26">
        <v>100</v>
      </c>
      <c r="G106" s="38">
        <v>3000</v>
      </c>
      <c r="H106" s="25" t="s">
        <v>23</v>
      </c>
      <c r="I106" s="49">
        <v>400</v>
      </c>
      <c r="J106" s="29"/>
      <c r="K106" s="74"/>
      <c r="L106" s="29"/>
      <c r="M106" s="74"/>
      <c r="N106" s="69"/>
    </row>
    <row r="107" spans="1:14" ht="25" customHeight="1" x14ac:dyDescent="0.3">
      <c r="A107" s="24" t="s">
        <v>126</v>
      </c>
      <c r="B107" s="25" t="s">
        <v>23</v>
      </c>
      <c r="C107" s="25" t="s">
        <v>23</v>
      </c>
      <c r="D107" s="25" t="s">
        <v>23</v>
      </c>
      <c r="E107" s="25" t="s">
        <v>23</v>
      </c>
      <c r="F107" s="38">
        <v>2000</v>
      </c>
      <c r="G107" s="38">
        <v>2000</v>
      </c>
      <c r="H107" s="25" t="s">
        <v>23</v>
      </c>
      <c r="I107" s="25" t="s">
        <v>23</v>
      </c>
      <c r="J107" s="29"/>
      <c r="K107" s="74"/>
      <c r="L107" s="29"/>
      <c r="M107" s="74"/>
      <c r="N107" s="69"/>
    </row>
    <row r="108" spans="1:14" ht="25" customHeight="1" x14ac:dyDescent="0.3">
      <c r="A108" s="24" t="s">
        <v>127</v>
      </c>
      <c r="B108" s="25" t="s">
        <v>23</v>
      </c>
      <c r="C108" s="25" t="s">
        <v>23</v>
      </c>
      <c r="D108" s="25" t="s">
        <v>23</v>
      </c>
      <c r="E108" s="25" t="s">
        <v>23</v>
      </c>
      <c r="F108" s="26">
        <v>20</v>
      </c>
      <c r="G108" s="26">
        <v>30</v>
      </c>
      <c r="H108" s="25" t="s">
        <v>23</v>
      </c>
      <c r="I108" s="25" t="s">
        <v>23</v>
      </c>
      <c r="J108" s="29"/>
      <c r="K108" s="74"/>
      <c r="L108" s="29"/>
      <c r="M108" s="74"/>
      <c r="N108" s="69"/>
    </row>
    <row r="109" spans="1:14" ht="25" customHeight="1" x14ac:dyDescent="0.3">
      <c r="A109" s="24" t="s">
        <v>128</v>
      </c>
      <c r="B109" s="25" t="s">
        <v>23</v>
      </c>
      <c r="C109" s="25" t="s">
        <v>23</v>
      </c>
      <c r="D109" s="25" t="s">
        <v>23</v>
      </c>
      <c r="E109" s="25" t="s">
        <v>23</v>
      </c>
      <c r="F109" s="26">
        <v>10</v>
      </c>
      <c r="G109" s="38">
        <v>1000</v>
      </c>
      <c r="H109" s="25" t="s">
        <v>23</v>
      </c>
      <c r="I109" s="25" t="s">
        <v>23</v>
      </c>
      <c r="J109" s="29"/>
      <c r="K109" s="74"/>
      <c r="L109" s="29"/>
      <c r="M109" s="74"/>
      <c r="N109" s="69"/>
    </row>
    <row r="110" spans="1:14" ht="25" customHeight="1" x14ac:dyDescent="0.3">
      <c r="A110" s="24" t="s">
        <v>129</v>
      </c>
      <c r="B110" s="25" t="s">
        <v>23</v>
      </c>
      <c r="C110" s="25" t="s">
        <v>23</v>
      </c>
      <c r="D110" s="25" t="s">
        <v>23</v>
      </c>
      <c r="E110" s="25" t="s">
        <v>23</v>
      </c>
      <c r="F110" s="26">
        <v>10</v>
      </c>
      <c r="G110" s="26">
        <v>300</v>
      </c>
      <c r="H110" s="25" t="s">
        <v>23</v>
      </c>
      <c r="I110" s="25" t="s">
        <v>23</v>
      </c>
      <c r="J110" s="29"/>
      <c r="K110" s="74"/>
      <c r="L110" s="29"/>
      <c r="M110" s="74"/>
      <c r="N110" s="69"/>
    </row>
    <row r="111" spans="1:14" ht="25" customHeight="1" x14ac:dyDescent="0.3">
      <c r="A111" s="24" t="s">
        <v>130</v>
      </c>
      <c r="B111" s="25" t="s">
        <v>23</v>
      </c>
      <c r="C111" s="25" t="s">
        <v>23</v>
      </c>
      <c r="D111" s="25" t="s">
        <v>23</v>
      </c>
      <c r="E111" s="25" t="s">
        <v>23</v>
      </c>
      <c r="F111" s="32">
        <v>4.9000000000000002E-2</v>
      </c>
      <c r="G111" s="33">
        <v>1.7</v>
      </c>
      <c r="H111" s="25" t="s">
        <v>23</v>
      </c>
      <c r="I111" s="25" t="s">
        <v>23</v>
      </c>
      <c r="J111" s="29"/>
      <c r="K111" s="74"/>
      <c r="L111" s="29"/>
      <c r="M111" s="74"/>
      <c r="N111" s="69"/>
    </row>
    <row r="112" spans="1:14" ht="34.5" x14ac:dyDescent="0.3">
      <c r="A112" s="24" t="s">
        <v>131</v>
      </c>
      <c r="B112" s="25" t="s">
        <v>23</v>
      </c>
      <c r="C112" s="25" t="s">
        <v>23</v>
      </c>
      <c r="D112" s="25" t="s">
        <v>23</v>
      </c>
      <c r="E112" s="25" t="s">
        <v>23</v>
      </c>
      <c r="F112" s="50">
        <v>5.0000000000000001E-9</v>
      </c>
      <c r="G112" s="50">
        <v>5.1000000000000002E-9</v>
      </c>
      <c r="H112" s="25" t="s">
        <v>23</v>
      </c>
      <c r="I112" s="25" t="s">
        <v>23</v>
      </c>
      <c r="J112" s="29"/>
      <c r="K112" s="74"/>
      <c r="L112" s="29"/>
      <c r="M112" s="74"/>
      <c r="N112" s="69"/>
    </row>
    <row r="113" spans="1:14" x14ac:dyDescent="0.3">
      <c r="A113" s="24" t="s">
        <v>132</v>
      </c>
      <c r="B113" s="25" t="s">
        <v>23</v>
      </c>
      <c r="C113" s="25" t="s">
        <v>23</v>
      </c>
      <c r="D113" s="25" t="s">
        <v>23</v>
      </c>
      <c r="E113" s="25" t="s">
        <v>23</v>
      </c>
      <c r="F113" s="25" t="s">
        <v>23</v>
      </c>
      <c r="G113" s="25" t="s">
        <v>23</v>
      </c>
      <c r="H113" s="27">
        <v>200</v>
      </c>
      <c r="I113" s="25" t="s">
        <v>23</v>
      </c>
      <c r="J113" s="29"/>
      <c r="K113" s="74"/>
      <c r="L113" s="29"/>
      <c r="M113" s="74"/>
      <c r="N113" s="69"/>
    </row>
    <row r="114" spans="1:14" x14ac:dyDescent="0.3">
      <c r="A114" s="24" t="s">
        <v>133</v>
      </c>
      <c r="B114" s="25" t="s">
        <v>23</v>
      </c>
      <c r="C114" s="25" t="s">
        <v>23</v>
      </c>
      <c r="D114" s="25" t="s">
        <v>23</v>
      </c>
      <c r="E114" s="25" t="s">
        <v>23</v>
      </c>
      <c r="F114" s="37">
        <v>0.03</v>
      </c>
      <c r="G114" s="33">
        <v>0.2</v>
      </c>
      <c r="H114" s="25" t="s">
        <v>23</v>
      </c>
      <c r="I114" s="25" t="s">
        <v>23</v>
      </c>
      <c r="J114" s="29"/>
      <c r="K114" s="74"/>
      <c r="L114" s="29"/>
      <c r="M114" s="74"/>
      <c r="N114" s="69"/>
    </row>
    <row r="115" spans="1:14" ht="23" x14ac:dyDescent="0.3">
      <c r="A115" s="24" t="s">
        <v>134</v>
      </c>
      <c r="B115" s="31">
        <v>0.11</v>
      </c>
      <c r="C115" s="31">
        <v>5.6000000000000001E-2</v>
      </c>
      <c r="D115" s="31">
        <v>1.7000000000000001E-2</v>
      </c>
      <c r="E115" s="25" t="s">
        <v>23</v>
      </c>
      <c r="F115" s="25" t="s">
        <v>23</v>
      </c>
      <c r="G115" s="25" t="s">
        <v>23</v>
      </c>
      <c r="H115" s="25" t="s">
        <v>23</v>
      </c>
      <c r="I115" s="25" t="s">
        <v>23</v>
      </c>
      <c r="J115" s="51" t="s">
        <v>135</v>
      </c>
      <c r="K115" s="74"/>
      <c r="L115" s="29"/>
      <c r="M115" s="74"/>
      <c r="N115" s="69"/>
    </row>
    <row r="116" spans="1:14" x14ac:dyDescent="0.3">
      <c r="A116" s="24" t="s">
        <v>136</v>
      </c>
      <c r="B116" s="25" t="s">
        <v>23</v>
      </c>
      <c r="C116" s="25" t="s">
        <v>23</v>
      </c>
      <c r="D116" s="25" t="s">
        <v>23</v>
      </c>
      <c r="E116" s="25" t="s">
        <v>23</v>
      </c>
      <c r="F116" s="26">
        <v>20</v>
      </c>
      <c r="G116" s="26">
        <v>30</v>
      </c>
      <c r="H116" s="25" t="s">
        <v>23</v>
      </c>
      <c r="I116" s="25" t="s">
        <v>23</v>
      </c>
      <c r="J116" s="29"/>
      <c r="K116" s="74"/>
      <c r="L116" s="29"/>
      <c r="M116" s="74"/>
      <c r="N116" s="69"/>
    </row>
    <row r="117" spans="1:14" x14ac:dyDescent="0.3">
      <c r="A117" s="24" t="s">
        <v>137</v>
      </c>
      <c r="B117" s="25" t="s">
        <v>23</v>
      </c>
      <c r="C117" s="25" t="s">
        <v>23</v>
      </c>
      <c r="D117" s="25" t="s">
        <v>23</v>
      </c>
      <c r="E117" s="25" t="s">
        <v>23</v>
      </c>
      <c r="F117" s="26">
        <v>20</v>
      </c>
      <c r="G117" s="26">
        <v>40</v>
      </c>
      <c r="H117" s="25" t="s">
        <v>23</v>
      </c>
      <c r="I117" s="25" t="s">
        <v>23</v>
      </c>
      <c r="J117" s="29"/>
      <c r="K117" s="74"/>
      <c r="L117" s="29"/>
      <c r="M117" s="74"/>
      <c r="N117" s="69"/>
    </row>
    <row r="118" spans="1:14" x14ac:dyDescent="0.3">
      <c r="A118" s="24" t="s">
        <v>138</v>
      </c>
      <c r="B118" s="25" t="s">
        <v>23</v>
      </c>
      <c r="C118" s="25" t="s">
        <v>23</v>
      </c>
      <c r="D118" s="25" t="s">
        <v>23</v>
      </c>
      <c r="E118" s="25" t="s">
        <v>23</v>
      </c>
      <c r="F118" s="26">
        <v>20</v>
      </c>
      <c r="G118" s="26">
        <v>40</v>
      </c>
      <c r="H118" s="25" t="s">
        <v>23</v>
      </c>
      <c r="I118" s="25" t="s">
        <v>23</v>
      </c>
      <c r="J118" s="29"/>
      <c r="K118" s="74"/>
      <c r="L118" s="29"/>
      <c r="M118" s="74"/>
      <c r="N118" s="69"/>
    </row>
    <row r="119" spans="1:14" x14ac:dyDescent="0.3">
      <c r="A119" s="24" t="s">
        <v>139</v>
      </c>
      <c r="B119" s="31">
        <v>8.5999999999999993E-2</v>
      </c>
      <c r="C119" s="31">
        <v>3.5999999999999997E-2</v>
      </c>
      <c r="D119" s="31">
        <v>1.7999999999999999E-2</v>
      </c>
      <c r="E119" s="25" t="s">
        <v>23</v>
      </c>
      <c r="F119" s="37">
        <v>0.03</v>
      </c>
      <c r="G119" s="37">
        <v>0.03</v>
      </c>
      <c r="H119" s="25" t="s">
        <v>23</v>
      </c>
      <c r="I119" s="25" t="s">
        <v>23</v>
      </c>
      <c r="J119" s="29"/>
      <c r="K119" s="74"/>
      <c r="L119" s="29"/>
      <c r="M119" s="74"/>
      <c r="N119" s="69"/>
    </row>
    <row r="120" spans="1:14" x14ac:dyDescent="0.3">
      <c r="A120" s="24" t="s">
        <v>140</v>
      </c>
      <c r="B120" s="25" t="s">
        <v>23</v>
      </c>
      <c r="C120" s="25" t="s">
        <v>23</v>
      </c>
      <c r="D120" s="25" t="s">
        <v>23</v>
      </c>
      <c r="E120" s="25" t="s">
        <v>23</v>
      </c>
      <c r="F120" s="26">
        <v>1</v>
      </c>
      <c r="G120" s="26">
        <v>1</v>
      </c>
      <c r="H120" s="25" t="s">
        <v>23</v>
      </c>
      <c r="I120" s="25" t="s">
        <v>23</v>
      </c>
      <c r="J120" s="29"/>
      <c r="K120" s="74"/>
      <c r="L120" s="29"/>
      <c r="M120" s="74"/>
      <c r="N120" s="69"/>
    </row>
    <row r="121" spans="1:14" x14ac:dyDescent="0.3">
      <c r="A121" s="24" t="s">
        <v>141</v>
      </c>
      <c r="B121" s="25" t="s">
        <v>23</v>
      </c>
      <c r="C121" s="25" t="s">
        <v>23</v>
      </c>
      <c r="D121" s="25" t="s">
        <v>23</v>
      </c>
      <c r="E121" s="25" t="s">
        <v>23</v>
      </c>
      <c r="F121" s="26">
        <v>68</v>
      </c>
      <c r="G121" s="26">
        <v>130</v>
      </c>
      <c r="H121" s="25" t="s">
        <v>23</v>
      </c>
      <c r="I121" s="25" t="s">
        <v>23</v>
      </c>
      <c r="J121" s="29"/>
      <c r="K121" s="74"/>
      <c r="L121" s="29"/>
      <c r="M121" s="74"/>
      <c r="N121" s="69"/>
    </row>
    <row r="122" spans="1:14" x14ac:dyDescent="0.3">
      <c r="A122" s="24" t="s">
        <v>142</v>
      </c>
      <c r="B122" s="25" t="s">
        <v>23</v>
      </c>
      <c r="C122" s="25" t="s">
        <v>23</v>
      </c>
      <c r="D122" s="25" t="s">
        <v>23</v>
      </c>
      <c r="E122" s="25" t="s">
        <v>23</v>
      </c>
      <c r="F122" s="25" t="s">
        <v>23</v>
      </c>
      <c r="G122" s="25" t="s">
        <v>23</v>
      </c>
      <c r="H122" s="27">
        <v>0.05</v>
      </c>
      <c r="I122" s="25" t="s">
        <v>23</v>
      </c>
      <c r="J122" s="29"/>
      <c r="K122" s="74"/>
      <c r="L122" s="29"/>
      <c r="M122" s="74"/>
      <c r="N122" s="69"/>
    </row>
    <row r="123" spans="1:14" x14ac:dyDescent="0.3">
      <c r="A123" s="24" t="s">
        <v>143</v>
      </c>
      <c r="B123" s="25" t="s">
        <v>23</v>
      </c>
      <c r="C123" s="25" t="s">
        <v>23</v>
      </c>
      <c r="D123" s="25" t="s">
        <v>23</v>
      </c>
      <c r="E123" s="25" t="s">
        <v>23</v>
      </c>
      <c r="F123" s="26">
        <v>20</v>
      </c>
      <c r="G123" s="26">
        <v>20</v>
      </c>
      <c r="H123" s="25" t="s">
        <v>23</v>
      </c>
      <c r="I123" s="25" t="s">
        <v>23</v>
      </c>
      <c r="J123" s="29"/>
      <c r="K123" s="74"/>
      <c r="L123" s="29"/>
      <c r="M123" s="74"/>
      <c r="N123" s="69"/>
    </row>
    <row r="124" spans="1:14" x14ac:dyDescent="0.3">
      <c r="A124" s="24" t="s">
        <v>144</v>
      </c>
      <c r="B124" s="25" t="s">
        <v>23</v>
      </c>
      <c r="C124" s="25" t="s">
        <v>23</v>
      </c>
      <c r="D124" s="25" t="s">
        <v>23</v>
      </c>
      <c r="E124" s="25" t="s">
        <v>23</v>
      </c>
      <c r="F124" s="26">
        <v>50</v>
      </c>
      <c r="G124" s="26">
        <v>70</v>
      </c>
      <c r="H124" s="25" t="s">
        <v>23</v>
      </c>
      <c r="I124" s="25" t="s">
        <v>23</v>
      </c>
      <c r="J124" s="29"/>
      <c r="K124" s="74"/>
      <c r="L124" s="29"/>
      <c r="M124" s="74"/>
      <c r="N124" s="69"/>
    </row>
    <row r="125" spans="1:14" x14ac:dyDescent="0.3">
      <c r="A125" s="24" t="s">
        <v>145</v>
      </c>
      <c r="B125" s="25" t="s">
        <v>23</v>
      </c>
      <c r="C125" s="31">
        <v>0.01</v>
      </c>
      <c r="D125" s="25" t="s">
        <v>23</v>
      </c>
      <c r="E125" s="31">
        <v>0.01</v>
      </c>
      <c r="F125" s="25" t="s">
        <v>23</v>
      </c>
      <c r="G125" s="25" t="s">
        <v>23</v>
      </c>
      <c r="H125" s="25" t="s">
        <v>23</v>
      </c>
      <c r="I125" s="25" t="s">
        <v>23</v>
      </c>
      <c r="J125" s="29"/>
      <c r="K125" s="74"/>
      <c r="L125" s="29"/>
      <c r="M125" s="74"/>
      <c r="N125" s="69"/>
    </row>
    <row r="126" spans="1:14" x14ac:dyDescent="0.3">
      <c r="A126" s="24" t="s">
        <v>146</v>
      </c>
      <c r="B126" s="31">
        <v>0.3</v>
      </c>
      <c r="C126" s="31">
        <v>3.8E-3</v>
      </c>
      <c r="D126" s="31">
        <v>0.03</v>
      </c>
      <c r="E126" s="31">
        <v>3.5999999999999999E-3</v>
      </c>
      <c r="F126" s="48">
        <v>5.9000000000000003E-6</v>
      </c>
      <c r="G126" s="48">
        <v>5.9000000000000003E-6</v>
      </c>
      <c r="H126" s="25" t="s">
        <v>23</v>
      </c>
      <c r="I126" s="25" t="s">
        <v>23</v>
      </c>
      <c r="J126" s="29"/>
      <c r="K126" s="74"/>
      <c r="L126" s="29"/>
      <c r="M126" s="74"/>
      <c r="N126" s="69"/>
    </row>
    <row r="127" spans="1:14" x14ac:dyDescent="0.3">
      <c r="A127" s="24" t="s">
        <v>147</v>
      </c>
      <c r="B127" s="31">
        <v>0.3</v>
      </c>
      <c r="C127" s="31">
        <v>3.8E-3</v>
      </c>
      <c r="D127" s="31">
        <v>0.03</v>
      </c>
      <c r="E127" s="31">
        <v>3.5999999999999999E-3</v>
      </c>
      <c r="F127" s="47">
        <v>3.1999999999999999E-5</v>
      </c>
      <c r="G127" s="47">
        <v>3.1999999999999999E-5</v>
      </c>
      <c r="H127" s="25" t="s">
        <v>23</v>
      </c>
      <c r="I127" s="25" t="s">
        <v>23</v>
      </c>
      <c r="J127" s="29"/>
      <c r="K127" s="74"/>
      <c r="L127" s="29"/>
      <c r="M127" s="74"/>
      <c r="N127" s="69"/>
    </row>
    <row r="128" spans="1:14" x14ac:dyDescent="0.3">
      <c r="A128" s="24" t="s">
        <v>148</v>
      </c>
      <c r="B128" s="25" t="s">
        <v>23</v>
      </c>
      <c r="C128" s="25" t="s">
        <v>23</v>
      </c>
      <c r="D128" s="25" t="s">
        <v>23</v>
      </c>
      <c r="E128" s="25" t="s">
        <v>23</v>
      </c>
      <c r="F128" s="47">
        <v>7.8999999999999996E-5</v>
      </c>
      <c r="G128" s="47">
        <v>7.8999999999999996E-5</v>
      </c>
      <c r="H128" s="25" t="s">
        <v>23</v>
      </c>
      <c r="I128" s="25" t="s">
        <v>23</v>
      </c>
      <c r="J128" s="29"/>
      <c r="K128" s="74"/>
      <c r="L128" s="29"/>
      <c r="M128" s="74"/>
      <c r="N128" s="69"/>
    </row>
    <row r="129" spans="1:14" x14ac:dyDescent="0.3">
      <c r="A129" s="24" t="s">
        <v>149</v>
      </c>
      <c r="B129" s="25" t="s">
        <v>23</v>
      </c>
      <c r="C129" s="25" t="s">
        <v>23</v>
      </c>
      <c r="D129" s="25" t="s">
        <v>23</v>
      </c>
      <c r="E129" s="25" t="s">
        <v>23</v>
      </c>
      <c r="F129" s="37">
        <v>0.01</v>
      </c>
      <c r="G129" s="37">
        <v>0.01</v>
      </c>
      <c r="H129" s="25" t="s">
        <v>23</v>
      </c>
      <c r="I129" s="25" t="s">
        <v>23</v>
      </c>
      <c r="J129" s="29"/>
      <c r="K129" s="74"/>
      <c r="L129" s="29"/>
      <c r="M129" s="74"/>
      <c r="N129" s="69"/>
    </row>
    <row r="130" spans="1:14" ht="23" x14ac:dyDescent="0.3">
      <c r="A130" s="24" t="s">
        <v>150</v>
      </c>
      <c r="B130" s="25" t="s">
        <v>23</v>
      </c>
      <c r="C130" s="25" t="s">
        <v>23</v>
      </c>
      <c r="D130" s="25" t="s">
        <v>23</v>
      </c>
      <c r="E130" s="25" t="s">
        <v>23</v>
      </c>
      <c r="F130" s="40">
        <v>3.6000000000000002E-4</v>
      </c>
      <c r="G130" s="40">
        <v>3.8999999999999999E-4</v>
      </c>
      <c r="H130" s="25" t="s">
        <v>23</v>
      </c>
      <c r="I130" s="25" t="s">
        <v>23</v>
      </c>
      <c r="J130" s="29"/>
      <c r="K130" s="74"/>
      <c r="L130" s="29"/>
      <c r="M130" s="74"/>
      <c r="N130" s="69"/>
    </row>
    <row r="131" spans="1:14" ht="23" x14ac:dyDescent="0.3">
      <c r="A131" s="24" t="s">
        <v>151</v>
      </c>
      <c r="B131" s="25" t="s">
        <v>23</v>
      </c>
      <c r="C131" s="25" t="s">
        <v>23</v>
      </c>
      <c r="D131" s="25" t="s">
        <v>23</v>
      </c>
      <c r="E131" s="25" t="s">
        <v>23</v>
      </c>
      <c r="F131" s="32">
        <v>8.0000000000000002E-3</v>
      </c>
      <c r="G131" s="32">
        <v>1.4E-2</v>
      </c>
      <c r="H131" s="25" t="s">
        <v>23</v>
      </c>
      <c r="I131" s="25" t="s">
        <v>23</v>
      </c>
      <c r="J131" s="29"/>
      <c r="K131" s="74"/>
      <c r="L131" s="29"/>
      <c r="M131" s="74"/>
      <c r="N131" s="69"/>
    </row>
    <row r="132" spans="1:14" ht="34.5" x14ac:dyDescent="0.3">
      <c r="A132" s="24" t="s">
        <v>152</v>
      </c>
      <c r="B132" s="31">
        <v>0.95</v>
      </c>
      <c r="C132" s="25" t="s">
        <v>23</v>
      </c>
      <c r="D132" s="31">
        <v>0.08</v>
      </c>
      <c r="E132" s="25" t="s">
        <v>23</v>
      </c>
      <c r="F132" s="25" t="s">
        <v>23</v>
      </c>
      <c r="G132" s="25" t="s">
        <v>23</v>
      </c>
      <c r="H132" s="25" t="s">
        <v>23</v>
      </c>
      <c r="I132" s="25" t="s">
        <v>23</v>
      </c>
      <c r="J132" s="29"/>
      <c r="K132" s="74"/>
      <c r="L132" s="29"/>
      <c r="M132" s="74"/>
      <c r="N132" s="69"/>
    </row>
    <row r="133" spans="1:14" ht="34.5" x14ac:dyDescent="0.3">
      <c r="A133" s="24" t="s">
        <v>153</v>
      </c>
      <c r="B133" s="25" t="s">
        <v>23</v>
      </c>
      <c r="C133" s="25" t="s">
        <v>23</v>
      </c>
      <c r="D133" s="25" t="s">
        <v>23</v>
      </c>
      <c r="E133" s="25" t="s">
        <v>23</v>
      </c>
      <c r="F133" s="33">
        <v>0.2</v>
      </c>
      <c r="G133" s="33">
        <v>4.4000000000000004</v>
      </c>
      <c r="H133" s="25" t="s">
        <v>23</v>
      </c>
      <c r="I133" s="25" t="s">
        <v>23</v>
      </c>
      <c r="J133" s="29"/>
      <c r="K133" s="74"/>
      <c r="L133" s="29"/>
      <c r="M133" s="74"/>
      <c r="N133" s="69"/>
    </row>
    <row r="134" spans="1:14" ht="34.5" x14ac:dyDescent="0.3">
      <c r="A134" s="24" t="s">
        <v>154</v>
      </c>
      <c r="B134" s="25" t="s">
        <v>23</v>
      </c>
      <c r="C134" s="25" t="s">
        <v>23</v>
      </c>
      <c r="D134" s="25" t="s">
        <v>23</v>
      </c>
      <c r="E134" s="25" t="s">
        <v>23</v>
      </c>
      <c r="F134" s="41">
        <v>6.6E-3</v>
      </c>
      <c r="G134" s="32">
        <v>0.01</v>
      </c>
      <c r="H134" s="25" t="s">
        <v>23</v>
      </c>
      <c r="I134" s="25" t="s">
        <v>23</v>
      </c>
      <c r="J134" s="29"/>
      <c r="K134" s="74"/>
      <c r="L134" s="29"/>
      <c r="M134" s="74"/>
      <c r="N134" s="69"/>
    </row>
    <row r="135" spans="1:14" x14ac:dyDescent="0.3">
      <c r="A135" s="24" t="s">
        <v>155</v>
      </c>
      <c r="B135" s="25" t="s">
        <v>23</v>
      </c>
      <c r="C135" s="25" t="s">
        <v>23</v>
      </c>
      <c r="D135" s="25" t="s">
        <v>23</v>
      </c>
      <c r="E135" s="25" t="s">
        <v>23</v>
      </c>
      <c r="F135" s="26">
        <v>4</v>
      </c>
      <c r="G135" s="26">
        <v>4</v>
      </c>
      <c r="H135" s="25" t="s">
        <v>23</v>
      </c>
      <c r="I135" s="28">
        <v>1</v>
      </c>
      <c r="J135" s="29"/>
      <c r="K135" s="74"/>
      <c r="L135" s="29"/>
      <c r="M135" s="74"/>
      <c r="N135" s="69"/>
    </row>
    <row r="136" spans="1:14" x14ac:dyDescent="0.3">
      <c r="A136" s="24" t="s">
        <v>156</v>
      </c>
      <c r="B136" s="25" t="s">
        <v>23</v>
      </c>
      <c r="C136" s="25" t="s">
        <v>23</v>
      </c>
      <c r="D136" s="25" t="s">
        <v>23</v>
      </c>
      <c r="E136" s="25" t="s">
        <v>23</v>
      </c>
      <c r="F136" s="33">
        <v>0.1</v>
      </c>
      <c r="G136" s="33">
        <v>0.1</v>
      </c>
      <c r="H136" s="25" t="s">
        <v>23</v>
      </c>
      <c r="I136" s="25" t="s">
        <v>23</v>
      </c>
      <c r="J136" s="29"/>
      <c r="K136" s="74"/>
      <c r="L136" s="29"/>
      <c r="M136" s="74"/>
      <c r="N136" s="69"/>
    </row>
    <row r="137" spans="1:14" x14ac:dyDescent="0.3">
      <c r="A137" s="24" t="s">
        <v>157</v>
      </c>
      <c r="B137" s="25" t="s">
        <v>23</v>
      </c>
      <c r="C137" s="25" t="s">
        <v>23</v>
      </c>
      <c r="D137" s="25" t="s">
        <v>23</v>
      </c>
      <c r="E137" s="25" t="s">
        <v>23</v>
      </c>
      <c r="F137" s="41">
        <v>1.1999999999999999E-3</v>
      </c>
      <c r="G137" s="41">
        <v>1.2999999999999999E-3</v>
      </c>
      <c r="H137" s="25" t="s">
        <v>23</v>
      </c>
      <c r="I137" s="25" t="s">
        <v>23</v>
      </c>
      <c r="J137" s="29"/>
      <c r="K137" s="74"/>
      <c r="L137" s="29"/>
      <c r="M137" s="74"/>
      <c r="N137" s="69"/>
    </row>
    <row r="138" spans="1:14" x14ac:dyDescent="0.3">
      <c r="A138" s="24" t="s">
        <v>158</v>
      </c>
      <c r="B138" s="25" t="s">
        <v>23</v>
      </c>
      <c r="C138" s="35">
        <v>1000</v>
      </c>
      <c r="D138" s="25" t="s">
        <v>23</v>
      </c>
      <c r="E138" s="25" t="s">
        <v>23</v>
      </c>
      <c r="F138" s="25" t="s">
        <v>23</v>
      </c>
      <c r="G138" s="25" t="s">
        <v>23</v>
      </c>
      <c r="H138" s="30">
        <v>5000</v>
      </c>
      <c r="I138" s="25">
        <v>300</v>
      </c>
      <c r="J138" s="29"/>
      <c r="K138" s="74"/>
      <c r="L138" s="29"/>
      <c r="M138" s="74"/>
      <c r="N138" s="69"/>
    </row>
    <row r="139" spans="1:14" x14ac:dyDescent="0.3">
      <c r="A139" s="24" t="s">
        <v>159</v>
      </c>
      <c r="B139" s="25" t="s">
        <v>23</v>
      </c>
      <c r="C139" s="25" t="s">
        <v>23</v>
      </c>
      <c r="D139" s="25" t="s">
        <v>23</v>
      </c>
      <c r="E139" s="25" t="s">
        <v>23</v>
      </c>
      <c r="F139" s="26">
        <v>34</v>
      </c>
      <c r="G139" s="38">
        <v>1800</v>
      </c>
      <c r="H139" s="25" t="s">
        <v>23</v>
      </c>
      <c r="I139" s="49"/>
      <c r="J139" s="29"/>
      <c r="K139" s="74"/>
      <c r="L139" s="29"/>
      <c r="M139" s="74"/>
      <c r="N139" s="69"/>
    </row>
    <row r="140" spans="1:14" x14ac:dyDescent="0.3">
      <c r="A140" s="24" t="s">
        <v>160</v>
      </c>
      <c r="B140" s="43">
        <f>(EXP(1.273*LN(D6)-1.46))</f>
        <v>10.52304047654011</v>
      </c>
      <c r="C140" s="43">
        <f>(EXP(1.273*LN(D6)-4.705))</f>
        <v>0.41006778004437111</v>
      </c>
      <c r="D140" s="31">
        <f>210/0.951</f>
        <v>220.82018927444796</v>
      </c>
      <c r="E140" s="31">
        <f>8.1/0.951</f>
        <v>8.517350157728707</v>
      </c>
      <c r="F140" s="25" t="s">
        <v>23</v>
      </c>
      <c r="G140" s="25" t="s">
        <v>23</v>
      </c>
      <c r="H140" s="27">
        <v>160</v>
      </c>
      <c r="I140" s="25"/>
      <c r="J140" s="29"/>
      <c r="K140" s="74"/>
      <c r="L140" s="29"/>
      <c r="M140" s="74"/>
      <c r="N140" s="69"/>
    </row>
    <row r="141" spans="1:14" x14ac:dyDescent="0.3">
      <c r="A141" s="24" t="s">
        <v>161</v>
      </c>
      <c r="B141" s="25" t="s">
        <v>23</v>
      </c>
      <c r="C141" s="31">
        <v>0.1</v>
      </c>
      <c r="D141" s="25" t="s">
        <v>23</v>
      </c>
      <c r="E141" s="31">
        <v>0.1</v>
      </c>
      <c r="F141" s="25" t="s">
        <v>23</v>
      </c>
      <c r="G141" s="25" t="s">
        <v>23</v>
      </c>
      <c r="H141" s="25" t="s">
        <v>23</v>
      </c>
      <c r="I141" s="25"/>
      <c r="J141" s="29"/>
      <c r="K141" s="74"/>
      <c r="L141" s="29"/>
      <c r="M141" s="74"/>
      <c r="N141" s="69"/>
    </row>
    <row r="142" spans="1:14" x14ac:dyDescent="0.3">
      <c r="A142" s="24" t="s">
        <v>162</v>
      </c>
      <c r="B142" s="25" t="s">
        <v>23</v>
      </c>
      <c r="C142" s="25" t="s">
        <v>23</v>
      </c>
      <c r="D142" s="25" t="s">
        <v>23</v>
      </c>
      <c r="E142" s="25" t="s">
        <v>23</v>
      </c>
      <c r="F142" s="26">
        <v>50</v>
      </c>
      <c r="G142" s="26">
        <v>100</v>
      </c>
      <c r="H142" s="25" t="s">
        <v>23</v>
      </c>
      <c r="I142" s="28"/>
      <c r="J142" s="29"/>
      <c r="K142" s="74"/>
      <c r="L142" s="29"/>
      <c r="M142" s="74"/>
      <c r="N142" s="69"/>
    </row>
    <row r="143" spans="1:14" x14ac:dyDescent="0.3">
      <c r="A143" s="24" t="s">
        <v>163</v>
      </c>
      <c r="B143" s="31">
        <f>1.4/0.85</f>
        <v>1.6470588235294117</v>
      </c>
      <c r="C143" s="31">
        <f>0.77/0.85</f>
        <v>0.90588235294117647</v>
      </c>
      <c r="D143" s="31">
        <f>1.8/0.85</f>
        <v>2.1176470588235294</v>
      </c>
      <c r="E143" s="31">
        <f>0.94/0.85</f>
        <v>1.1058823529411765</v>
      </c>
      <c r="F143" s="26">
        <v>2</v>
      </c>
      <c r="G143" s="25" t="s">
        <v>23</v>
      </c>
      <c r="H143" s="27">
        <v>0.73899999999999999</v>
      </c>
      <c r="I143" s="25"/>
      <c r="J143" s="29"/>
      <c r="K143" s="74"/>
      <c r="L143" s="29"/>
      <c r="M143" s="74"/>
      <c r="N143" s="69"/>
    </row>
    <row r="144" spans="1:14" x14ac:dyDescent="0.3">
      <c r="A144" s="24" t="s">
        <v>164</v>
      </c>
      <c r="B144" s="25" t="s">
        <v>23</v>
      </c>
      <c r="C144" s="25" t="s">
        <v>23</v>
      </c>
      <c r="D144" s="25" t="s">
        <v>23</v>
      </c>
      <c r="E144" s="25" t="s">
        <v>23</v>
      </c>
      <c r="F144" s="25" t="s">
        <v>23</v>
      </c>
      <c r="G144" s="25" t="s">
        <v>165</v>
      </c>
      <c r="H144" s="25" t="s">
        <v>23</v>
      </c>
      <c r="I144" s="25"/>
      <c r="J144" s="29"/>
      <c r="K144" s="74"/>
      <c r="L144" s="29"/>
      <c r="M144" s="74"/>
      <c r="N144" s="69"/>
    </row>
    <row r="145" spans="1:14" x14ac:dyDescent="0.3">
      <c r="A145" s="24" t="s">
        <v>166</v>
      </c>
      <c r="B145" s="25" t="s">
        <v>23</v>
      </c>
      <c r="C145" s="31">
        <v>0.03</v>
      </c>
      <c r="D145" s="25" t="s">
        <v>23</v>
      </c>
      <c r="E145" s="31">
        <v>0.03</v>
      </c>
      <c r="F145" s="37">
        <v>0.02</v>
      </c>
      <c r="G145" s="37">
        <v>0.02</v>
      </c>
      <c r="H145" s="25" t="s">
        <v>23</v>
      </c>
      <c r="I145" s="52"/>
      <c r="J145" s="29"/>
      <c r="K145" s="74"/>
      <c r="L145" s="29"/>
      <c r="M145" s="74"/>
      <c r="N145" s="69"/>
    </row>
    <row r="146" spans="1:14" x14ac:dyDescent="0.3">
      <c r="A146" s="24" t="s">
        <v>167</v>
      </c>
      <c r="B146" s="25" t="s">
        <v>23</v>
      </c>
      <c r="C146" s="25" t="s">
        <v>23</v>
      </c>
      <c r="D146" s="25" t="s">
        <v>23</v>
      </c>
      <c r="E146" s="25" t="s">
        <v>23</v>
      </c>
      <c r="F146" s="25" t="s">
        <v>23</v>
      </c>
      <c r="G146" s="25" t="s">
        <v>23</v>
      </c>
      <c r="H146" s="25" t="s">
        <v>23</v>
      </c>
      <c r="I146" s="49">
        <v>1800</v>
      </c>
      <c r="J146" s="29"/>
      <c r="K146" s="74"/>
      <c r="L146" s="29"/>
      <c r="M146" s="74"/>
      <c r="N146" s="69"/>
    </row>
    <row r="147" spans="1:14" ht="23" x14ac:dyDescent="0.3">
      <c r="A147" s="24" t="s">
        <v>168</v>
      </c>
      <c r="B147" s="25" t="s">
        <v>23</v>
      </c>
      <c r="C147" s="25" t="s">
        <v>23</v>
      </c>
      <c r="D147" s="25" t="s">
        <v>23</v>
      </c>
      <c r="E147" s="25" t="s">
        <v>23</v>
      </c>
      <c r="F147" s="26">
        <v>500</v>
      </c>
      <c r="G147" s="38">
        <v>2000</v>
      </c>
      <c r="H147" s="25" t="s">
        <v>23</v>
      </c>
      <c r="I147" s="49">
        <v>3000</v>
      </c>
      <c r="J147" s="29"/>
      <c r="K147" s="74"/>
      <c r="L147" s="29"/>
      <c r="M147" s="74"/>
      <c r="N147" s="69"/>
    </row>
    <row r="148" spans="1:14" x14ac:dyDescent="0.3">
      <c r="A148" s="24" t="s">
        <v>169</v>
      </c>
      <c r="B148" s="25" t="s">
        <v>23</v>
      </c>
      <c r="C148" s="25" t="s">
        <v>23</v>
      </c>
      <c r="D148" s="25" t="s">
        <v>23</v>
      </c>
      <c r="E148" s="25" t="s">
        <v>23</v>
      </c>
      <c r="F148" s="25" t="s">
        <v>23</v>
      </c>
      <c r="G148" s="25" t="s">
        <v>23</v>
      </c>
      <c r="H148" s="25" t="s">
        <v>23</v>
      </c>
      <c r="I148" s="49">
        <v>20</v>
      </c>
      <c r="J148" s="29"/>
      <c r="K148" s="74"/>
      <c r="L148" s="29"/>
      <c r="M148" s="74"/>
      <c r="N148" s="69"/>
    </row>
    <row r="149" spans="1:14" x14ac:dyDescent="0.3">
      <c r="A149" s="24" t="s">
        <v>170</v>
      </c>
      <c r="B149" s="25" t="s">
        <v>23</v>
      </c>
      <c r="C149" s="25" t="s">
        <v>23</v>
      </c>
      <c r="D149" s="25" t="s">
        <v>23</v>
      </c>
      <c r="E149" s="25" t="s">
        <v>23</v>
      </c>
      <c r="F149" s="26">
        <v>2</v>
      </c>
      <c r="G149" s="26">
        <v>30</v>
      </c>
      <c r="H149" s="25" t="s">
        <v>23</v>
      </c>
      <c r="I149" s="28"/>
      <c r="J149" s="29"/>
      <c r="K149" s="74"/>
      <c r="L149" s="29"/>
      <c r="M149" s="74"/>
      <c r="N149" s="69"/>
    </row>
    <row r="150" spans="1:14" x14ac:dyDescent="0.3">
      <c r="A150" s="24" t="s">
        <v>171</v>
      </c>
      <c r="B150" s="25" t="s">
        <v>23</v>
      </c>
      <c r="C150" s="25" t="s">
        <v>23</v>
      </c>
      <c r="D150" s="25" t="s">
        <v>23</v>
      </c>
      <c r="E150" s="25" t="s">
        <v>23</v>
      </c>
      <c r="F150" s="26">
        <v>100</v>
      </c>
      <c r="G150" s="38">
        <v>10000</v>
      </c>
      <c r="H150" s="25" t="s">
        <v>23</v>
      </c>
      <c r="I150" s="49"/>
      <c r="J150" s="29"/>
      <c r="K150" s="74"/>
      <c r="L150" s="29"/>
      <c r="M150" s="74"/>
      <c r="N150" s="69"/>
    </row>
    <row r="151" spans="1:14" x14ac:dyDescent="0.3">
      <c r="A151" s="24" t="s">
        <v>172</v>
      </c>
      <c r="B151" s="25"/>
      <c r="C151" s="25"/>
      <c r="D151" s="25"/>
      <c r="E151" s="25"/>
      <c r="F151" s="26"/>
      <c r="G151" s="38"/>
      <c r="H151" s="27">
        <v>70</v>
      </c>
      <c r="I151" s="49">
        <v>20</v>
      </c>
      <c r="J151" s="29"/>
      <c r="K151" s="74"/>
      <c r="L151" s="29"/>
      <c r="M151" s="74"/>
      <c r="N151" s="69"/>
    </row>
    <row r="152" spans="1:14" ht="23" x14ac:dyDescent="0.3">
      <c r="A152" s="42" t="s">
        <v>173</v>
      </c>
      <c r="B152" s="25" t="s">
        <v>23</v>
      </c>
      <c r="C152" s="25" t="s">
        <v>23</v>
      </c>
      <c r="D152" s="25" t="s">
        <v>23</v>
      </c>
      <c r="E152" s="25" t="s">
        <v>23</v>
      </c>
      <c r="F152" s="26">
        <v>5</v>
      </c>
      <c r="G152" s="38">
        <v>1000</v>
      </c>
      <c r="H152" s="27">
        <v>4.5999999999999996</v>
      </c>
      <c r="I152" s="25" t="s">
        <v>23</v>
      </c>
      <c r="J152" s="29"/>
      <c r="K152" s="74"/>
      <c r="L152" s="29"/>
      <c r="M152" s="74"/>
      <c r="N152" s="69"/>
    </row>
    <row r="153" spans="1:14" x14ac:dyDescent="0.3">
      <c r="A153" s="24" t="s">
        <v>174</v>
      </c>
      <c r="B153" s="25" t="s">
        <v>23</v>
      </c>
      <c r="C153" s="31">
        <v>1E-3</v>
      </c>
      <c r="D153" s="25" t="s">
        <v>23</v>
      </c>
      <c r="E153" s="31">
        <v>1E-3</v>
      </c>
      <c r="F153" s="53"/>
      <c r="G153" s="53"/>
      <c r="H153" s="25" t="s">
        <v>23</v>
      </c>
      <c r="I153" s="25" t="s">
        <v>23</v>
      </c>
      <c r="J153" s="29"/>
      <c r="K153" s="74"/>
      <c r="L153" s="29"/>
      <c r="M153" s="74"/>
      <c r="N153" s="69"/>
    </row>
    <row r="154" spans="1:14" x14ac:dyDescent="0.3">
      <c r="A154" s="24" t="s">
        <v>175</v>
      </c>
      <c r="B154" s="25" t="s">
        <v>23</v>
      </c>
      <c r="C154" s="25" t="s">
        <v>23</v>
      </c>
      <c r="D154" s="25" t="s">
        <v>23</v>
      </c>
      <c r="E154" s="25" t="s">
        <v>23</v>
      </c>
      <c r="F154" s="25" t="s">
        <v>23</v>
      </c>
      <c r="G154" s="25" t="s">
        <v>23</v>
      </c>
      <c r="H154" s="27">
        <v>20</v>
      </c>
      <c r="I154" s="25" t="s">
        <v>23</v>
      </c>
      <c r="J154" s="29"/>
      <c r="K154" s="74"/>
      <c r="L154" s="29"/>
      <c r="M154" s="74"/>
      <c r="N154" s="69"/>
    </row>
    <row r="155" spans="1:14" x14ac:dyDescent="0.3">
      <c r="A155" s="24" t="s">
        <v>176</v>
      </c>
      <c r="B155" s="43">
        <f>(EXP(0.846*LN(D6)+2.255))</f>
        <v>120.22794750384389</v>
      </c>
      <c r="C155" s="43">
        <f>(EXP(0.846*LN(D6)+0.0584))</f>
        <v>13.367006956687735</v>
      </c>
      <c r="D155" s="31">
        <f>74/0.99</f>
        <v>74.747474747474755</v>
      </c>
      <c r="E155" s="31">
        <f>8.2/0.99</f>
        <v>8.282828282828282</v>
      </c>
      <c r="F155" s="26">
        <v>100</v>
      </c>
      <c r="G155" s="38">
        <v>4600</v>
      </c>
      <c r="H155" s="30">
        <v>1450</v>
      </c>
      <c r="I155" s="25" t="s">
        <v>23</v>
      </c>
      <c r="J155" s="29"/>
      <c r="K155" s="74"/>
      <c r="L155" s="29"/>
      <c r="M155" s="74"/>
      <c r="N155" s="69"/>
    </row>
    <row r="156" spans="1:14" ht="23" x14ac:dyDescent="0.3">
      <c r="A156" s="24" t="s">
        <v>177</v>
      </c>
      <c r="B156" s="25" t="s">
        <v>23</v>
      </c>
      <c r="C156" s="25" t="s">
        <v>23</v>
      </c>
      <c r="D156" s="25" t="s">
        <v>23</v>
      </c>
      <c r="E156" s="25" t="s">
        <v>23</v>
      </c>
      <c r="F156" s="38">
        <v>10000</v>
      </c>
      <c r="G156" s="25" t="s">
        <v>23</v>
      </c>
      <c r="H156" s="25" t="s">
        <v>23</v>
      </c>
      <c r="I156" s="25" t="s">
        <v>23</v>
      </c>
      <c r="J156" s="29"/>
      <c r="K156" s="74"/>
      <c r="L156" s="29"/>
      <c r="M156" s="74"/>
      <c r="N156" s="69"/>
    </row>
    <row r="157" spans="1:14" x14ac:dyDescent="0.3">
      <c r="A157" s="24" t="s">
        <v>178</v>
      </c>
      <c r="B157" s="25" t="s">
        <v>23</v>
      </c>
      <c r="C157" s="25" t="s">
        <v>23</v>
      </c>
      <c r="D157" s="25" t="s">
        <v>23</v>
      </c>
      <c r="E157" s="25" t="s">
        <v>23</v>
      </c>
      <c r="F157" s="38">
        <v>1000</v>
      </c>
      <c r="G157" s="25" t="s">
        <v>23</v>
      </c>
      <c r="H157" s="25" t="s">
        <v>23</v>
      </c>
      <c r="I157" s="25" t="s">
        <v>23</v>
      </c>
      <c r="J157" s="29"/>
      <c r="K157" s="74"/>
      <c r="L157" s="29"/>
      <c r="M157" s="74"/>
      <c r="N157" s="69"/>
    </row>
    <row r="158" spans="1:14" x14ac:dyDescent="0.3">
      <c r="A158" s="24" t="s">
        <v>179</v>
      </c>
      <c r="B158" s="25" t="s">
        <v>23</v>
      </c>
      <c r="C158" s="25" t="s">
        <v>23</v>
      </c>
      <c r="D158" s="25" t="s">
        <v>23</v>
      </c>
      <c r="E158" s="25" t="s">
        <v>23</v>
      </c>
      <c r="F158" s="26">
        <v>10</v>
      </c>
      <c r="G158" s="26">
        <v>600</v>
      </c>
      <c r="H158" s="25" t="s">
        <v>23</v>
      </c>
      <c r="I158" s="28">
        <v>30</v>
      </c>
      <c r="J158" s="29"/>
      <c r="K158" s="74"/>
      <c r="L158" s="29"/>
      <c r="M158" s="74"/>
      <c r="N158" s="69"/>
    </row>
    <row r="159" spans="1:14" x14ac:dyDescent="0.3">
      <c r="A159" s="24" t="s">
        <v>180</v>
      </c>
      <c r="B159" s="79" t="s">
        <v>181</v>
      </c>
      <c r="C159" s="79"/>
      <c r="D159" s="79"/>
      <c r="E159" s="79"/>
      <c r="F159" s="25" t="s">
        <v>23</v>
      </c>
      <c r="G159" s="25" t="s">
        <v>23</v>
      </c>
      <c r="H159" s="25" t="s">
        <v>23</v>
      </c>
      <c r="I159" s="25" t="s">
        <v>23</v>
      </c>
      <c r="J159" s="29"/>
      <c r="K159" s="74"/>
      <c r="L159" s="29"/>
      <c r="M159" s="74"/>
      <c r="N159" s="69"/>
    </row>
    <row r="160" spans="1:14" x14ac:dyDescent="0.3">
      <c r="A160" s="24" t="s">
        <v>182</v>
      </c>
      <c r="B160" s="25" t="s">
        <v>23</v>
      </c>
      <c r="C160" s="25" t="s">
        <v>23</v>
      </c>
      <c r="D160" s="25" t="s">
        <v>23</v>
      </c>
      <c r="E160" s="25" t="s">
        <v>23</v>
      </c>
      <c r="F160" s="41">
        <v>8.0000000000000004E-4</v>
      </c>
      <c r="G160" s="37">
        <v>1.24</v>
      </c>
      <c r="H160" s="25" t="s">
        <v>23</v>
      </c>
      <c r="I160" s="25" t="s">
        <v>23</v>
      </c>
      <c r="J160" s="29"/>
      <c r="K160" s="74"/>
      <c r="L160" s="29"/>
      <c r="M160" s="74"/>
      <c r="N160" s="69"/>
    </row>
    <row r="161" spans="1:14" x14ac:dyDescent="0.3">
      <c r="A161" s="24" t="s">
        <v>183</v>
      </c>
      <c r="B161" s="25" t="s">
        <v>23</v>
      </c>
      <c r="C161" s="25" t="s">
        <v>23</v>
      </c>
      <c r="D161" s="25" t="s">
        <v>23</v>
      </c>
      <c r="E161" s="25" t="s">
        <v>23</v>
      </c>
      <c r="F161" s="41">
        <v>6.3E-3</v>
      </c>
      <c r="G161" s="37">
        <v>0.22</v>
      </c>
      <c r="H161" s="25" t="s">
        <v>23</v>
      </c>
      <c r="I161" s="25" t="s">
        <v>23</v>
      </c>
      <c r="J161" s="29"/>
      <c r="K161" s="74"/>
      <c r="L161" s="29"/>
      <c r="M161" s="74"/>
      <c r="N161" s="69"/>
    </row>
    <row r="162" spans="1:14" x14ac:dyDescent="0.3">
      <c r="A162" s="24" t="s">
        <v>184</v>
      </c>
      <c r="B162" s="25" t="s">
        <v>23</v>
      </c>
      <c r="C162" s="25" t="s">
        <v>23</v>
      </c>
      <c r="D162" s="25" t="s">
        <v>23</v>
      </c>
      <c r="E162" s="25" t="s">
        <v>23</v>
      </c>
      <c r="F162" s="41">
        <v>8.0000000000000004E-4</v>
      </c>
      <c r="G162" s="37">
        <v>1.24</v>
      </c>
      <c r="H162" s="25" t="s">
        <v>23</v>
      </c>
      <c r="I162" s="25" t="s">
        <v>23</v>
      </c>
      <c r="J162" s="29"/>
      <c r="K162" s="74"/>
      <c r="L162" s="29"/>
      <c r="M162" s="74"/>
      <c r="N162" s="69"/>
    </row>
    <row r="163" spans="1:14" x14ac:dyDescent="0.3">
      <c r="A163" s="24" t="s">
        <v>185</v>
      </c>
      <c r="B163" s="25" t="s">
        <v>23</v>
      </c>
      <c r="C163" s="25" t="s">
        <v>23</v>
      </c>
      <c r="D163" s="25" t="s">
        <v>23</v>
      </c>
      <c r="E163" s="25" t="s">
        <v>23</v>
      </c>
      <c r="F163" s="32">
        <v>1.6E-2</v>
      </c>
      <c r="G163" s="26">
        <v>34</v>
      </c>
      <c r="H163" s="25" t="s">
        <v>23</v>
      </c>
      <c r="I163" s="25" t="s">
        <v>23</v>
      </c>
      <c r="J163" s="29"/>
      <c r="K163" s="74"/>
      <c r="L163" s="29"/>
      <c r="M163" s="74"/>
      <c r="N163" s="69"/>
    </row>
    <row r="164" spans="1:14" ht="23" x14ac:dyDescent="0.3">
      <c r="A164" s="24" t="s">
        <v>186</v>
      </c>
      <c r="B164" s="25" t="s">
        <v>23</v>
      </c>
      <c r="C164" s="25" t="s">
        <v>23</v>
      </c>
      <c r="D164" s="25" t="s">
        <v>23</v>
      </c>
      <c r="E164" s="25" t="s">
        <v>23</v>
      </c>
      <c r="F164" s="40">
        <v>6.8999999999999997E-4</v>
      </c>
      <c r="G164" s="33">
        <v>3</v>
      </c>
      <c r="H164" s="25" t="s">
        <v>23</v>
      </c>
      <c r="I164" s="25" t="s">
        <v>23</v>
      </c>
      <c r="J164" s="29"/>
      <c r="K164" s="74"/>
      <c r="L164" s="29"/>
      <c r="M164" s="74"/>
      <c r="N164" s="69"/>
    </row>
    <row r="165" spans="1:14" x14ac:dyDescent="0.3">
      <c r="A165" s="24" t="s">
        <v>187</v>
      </c>
      <c r="B165" s="25" t="s">
        <v>23</v>
      </c>
      <c r="C165" s="25" t="s">
        <v>23</v>
      </c>
      <c r="D165" s="25" t="s">
        <v>23</v>
      </c>
      <c r="E165" s="25" t="s">
        <v>23</v>
      </c>
      <c r="F165" s="41">
        <v>5.0000000000000001E-3</v>
      </c>
      <c r="G165" s="37">
        <v>0.51</v>
      </c>
      <c r="H165" s="25" t="s">
        <v>23</v>
      </c>
      <c r="I165" s="25" t="s">
        <v>23</v>
      </c>
      <c r="J165" s="29"/>
      <c r="K165" s="74"/>
      <c r="L165" s="29"/>
      <c r="M165" s="74"/>
      <c r="N165" s="69"/>
    </row>
    <row r="166" spans="1:14" x14ac:dyDescent="0.3">
      <c r="A166" s="24" t="s">
        <v>188</v>
      </c>
      <c r="B166" s="25" t="s">
        <v>23</v>
      </c>
      <c r="C166" s="25" t="s">
        <v>23</v>
      </c>
      <c r="D166" s="25" t="s">
        <v>23</v>
      </c>
      <c r="E166" s="25" t="s">
        <v>23</v>
      </c>
      <c r="F166" s="33">
        <v>3.3</v>
      </c>
      <c r="G166" s="33">
        <v>6</v>
      </c>
      <c r="H166" s="25" t="s">
        <v>23</v>
      </c>
      <c r="I166" s="25" t="s">
        <v>23</v>
      </c>
      <c r="J166" s="29"/>
      <c r="K166" s="74"/>
      <c r="L166" s="29"/>
      <c r="M166" s="74"/>
      <c r="N166" s="69"/>
    </row>
    <row r="167" spans="1:14" x14ac:dyDescent="0.3">
      <c r="A167" s="24" t="s">
        <v>189</v>
      </c>
      <c r="B167" s="31">
        <v>28</v>
      </c>
      <c r="C167" s="31">
        <v>6.6</v>
      </c>
      <c r="D167" s="31">
        <v>7</v>
      </c>
      <c r="E167" s="31">
        <v>1.7</v>
      </c>
      <c r="F167" s="25" t="s">
        <v>23</v>
      </c>
      <c r="G167" s="25" t="s">
        <v>23</v>
      </c>
      <c r="H167" s="25" t="s">
        <v>23</v>
      </c>
      <c r="I167" s="25" t="s">
        <v>23</v>
      </c>
      <c r="J167" s="29"/>
      <c r="K167" s="74"/>
      <c r="L167" s="29"/>
      <c r="M167" s="74"/>
      <c r="N167" s="69"/>
    </row>
    <row r="168" spans="1:14" x14ac:dyDescent="0.3">
      <c r="A168" s="24" t="s">
        <v>190</v>
      </c>
      <c r="B168" s="31">
        <v>6.5000000000000002E-2</v>
      </c>
      <c r="C168" s="31">
        <v>1.2999999999999999E-2</v>
      </c>
      <c r="D168" s="25" t="s">
        <v>23</v>
      </c>
      <c r="E168" s="25" t="s">
        <v>23</v>
      </c>
      <c r="F168" s="25" t="s">
        <v>23</v>
      </c>
      <c r="G168" s="25" t="s">
        <v>23</v>
      </c>
      <c r="H168" s="25" t="s">
        <v>23</v>
      </c>
      <c r="I168" s="25" t="s">
        <v>23</v>
      </c>
      <c r="J168" s="29"/>
      <c r="K168" s="74"/>
      <c r="L168" s="29"/>
      <c r="M168" s="74"/>
      <c r="N168" s="69"/>
    </row>
    <row r="169" spans="1:14" x14ac:dyDescent="0.3">
      <c r="A169" s="24" t="s">
        <v>191</v>
      </c>
      <c r="B169" s="25" t="s">
        <v>23</v>
      </c>
      <c r="C169" s="25" t="s">
        <v>23</v>
      </c>
      <c r="D169" s="25" t="s">
        <v>23</v>
      </c>
      <c r="E169" s="25" t="s">
        <v>23</v>
      </c>
      <c r="F169" s="33">
        <v>0.1</v>
      </c>
      <c r="G169" s="33">
        <v>0.1</v>
      </c>
      <c r="H169" s="25" t="s">
        <v>23</v>
      </c>
      <c r="I169" s="25" t="s">
        <v>23</v>
      </c>
      <c r="J169" s="29"/>
      <c r="K169" s="74"/>
      <c r="L169" s="29"/>
      <c r="M169" s="74"/>
      <c r="N169" s="69"/>
    </row>
    <row r="170" spans="1:14" x14ac:dyDescent="0.3">
      <c r="A170" s="24" t="s">
        <v>192</v>
      </c>
      <c r="B170" s="25">
        <f>EXP(1.005*(E6)-4.869)</f>
        <v>8.7233208775218429</v>
      </c>
      <c r="C170" s="25">
        <f>EXP(1.005*(E6)-5.134)</f>
        <v>6.6925836807833567</v>
      </c>
      <c r="D170" s="31">
        <v>13</v>
      </c>
      <c r="E170" s="31">
        <v>7.9</v>
      </c>
      <c r="F170" s="37">
        <v>0.03</v>
      </c>
      <c r="G170" s="37">
        <v>0.04</v>
      </c>
      <c r="H170" s="39">
        <v>1</v>
      </c>
      <c r="I170" s="25">
        <v>30</v>
      </c>
      <c r="J170" s="29"/>
      <c r="K170" s="74"/>
      <c r="L170" s="29"/>
      <c r="M170" s="74"/>
      <c r="N170" s="69"/>
    </row>
    <row r="171" spans="1:14" ht="13" customHeight="1" x14ac:dyDescent="0.3">
      <c r="A171" s="24" t="s">
        <v>193</v>
      </c>
      <c r="B171" s="82" t="s">
        <v>194</v>
      </c>
      <c r="C171" s="83"/>
      <c r="D171" s="82" t="s">
        <v>195</v>
      </c>
      <c r="E171" s="83"/>
      <c r="F171" s="25" t="s">
        <v>23</v>
      </c>
      <c r="G171" s="25" t="s">
        <v>23</v>
      </c>
      <c r="H171" s="25" t="s">
        <v>196</v>
      </c>
      <c r="I171" s="25" t="s">
        <v>23</v>
      </c>
      <c r="J171" s="29"/>
      <c r="K171" s="74"/>
      <c r="L171" s="29"/>
      <c r="M171" s="74"/>
      <c r="N171" s="69"/>
    </row>
    <row r="172" spans="1:14" x14ac:dyDescent="0.3">
      <c r="A172" s="24" t="s">
        <v>197</v>
      </c>
      <c r="B172" s="25" t="s">
        <v>23</v>
      </c>
      <c r="C172" s="25" t="s">
        <v>23</v>
      </c>
      <c r="D172" s="25" t="s">
        <v>23</v>
      </c>
      <c r="E172" s="25" t="s">
        <v>23</v>
      </c>
      <c r="F172" s="38">
        <v>4000</v>
      </c>
      <c r="G172" s="38">
        <v>300000</v>
      </c>
      <c r="H172" s="30">
        <v>1080</v>
      </c>
      <c r="I172" s="25">
        <v>300</v>
      </c>
      <c r="J172" s="29"/>
      <c r="K172" s="74"/>
      <c r="L172" s="29"/>
      <c r="M172" s="74"/>
      <c r="N172" s="69"/>
    </row>
    <row r="173" spans="1:14" x14ac:dyDescent="0.3">
      <c r="A173" s="24" t="s">
        <v>198</v>
      </c>
      <c r="B173" s="25" t="s">
        <v>23</v>
      </c>
      <c r="C173" s="25" t="s">
        <v>23</v>
      </c>
      <c r="D173" s="25" t="s">
        <v>23</v>
      </c>
      <c r="E173" s="31">
        <v>0.1</v>
      </c>
      <c r="F173" s="25" t="s">
        <v>23</v>
      </c>
      <c r="G173" s="25" t="s">
        <v>23</v>
      </c>
      <c r="H173" s="25" t="s">
        <v>23</v>
      </c>
      <c r="I173" s="25" t="s">
        <v>23</v>
      </c>
      <c r="J173" s="29"/>
      <c r="K173" s="74"/>
      <c r="L173" s="29"/>
      <c r="M173" s="74"/>
      <c r="N173" s="69"/>
    </row>
    <row r="174" spans="1:14" x14ac:dyDescent="0.3">
      <c r="A174" s="24" t="s">
        <v>199</v>
      </c>
      <c r="B174" s="25" t="s">
        <v>23</v>
      </c>
      <c r="C174" s="31">
        <v>1.4E-2</v>
      </c>
      <c r="D174" s="25" t="s">
        <v>23</v>
      </c>
      <c r="E174" s="31">
        <v>0.03</v>
      </c>
      <c r="F174" s="47">
        <v>6.3999999999999997E-5</v>
      </c>
      <c r="G174" s="47">
        <v>6.3999999999999997E-5</v>
      </c>
      <c r="H174" s="27">
        <v>0.5</v>
      </c>
      <c r="I174" s="25" t="s">
        <v>23</v>
      </c>
      <c r="J174" s="29"/>
      <c r="K174" s="74"/>
      <c r="L174" s="29"/>
      <c r="M174" s="74"/>
      <c r="N174" s="69">
        <v>0.1</v>
      </c>
    </row>
    <row r="175" spans="1:14" x14ac:dyDescent="0.3">
      <c r="A175" s="24" t="s">
        <v>200</v>
      </c>
      <c r="B175" s="25" t="s">
        <v>23</v>
      </c>
      <c r="C175" s="25" t="s">
        <v>23</v>
      </c>
      <c r="D175" s="25" t="s">
        <v>23</v>
      </c>
      <c r="E175" s="25" t="s">
        <v>23</v>
      </c>
      <c r="F175" s="26">
        <v>20</v>
      </c>
      <c r="G175" s="26">
        <v>30</v>
      </c>
      <c r="H175" s="25" t="s">
        <v>23</v>
      </c>
      <c r="I175" s="25" t="s">
        <v>23</v>
      </c>
      <c r="J175" s="29"/>
      <c r="K175" s="74"/>
      <c r="L175" s="29"/>
      <c r="M175" s="74"/>
      <c r="N175" s="69"/>
    </row>
    <row r="176" spans="1:14" ht="80.5" x14ac:dyDescent="0.3">
      <c r="A176" s="24" t="s">
        <v>201</v>
      </c>
      <c r="B176" s="25" t="s">
        <v>202</v>
      </c>
      <c r="C176" s="31">
        <v>5</v>
      </c>
      <c r="D176" s="31">
        <f>290/0.998</f>
        <v>290.58116232464931</v>
      </c>
      <c r="E176" s="31">
        <f>71/0.998</f>
        <v>71.142284569138283</v>
      </c>
      <c r="F176" s="26">
        <v>50</v>
      </c>
      <c r="G176" s="38">
        <v>4200</v>
      </c>
      <c r="H176" s="27">
        <v>235.8</v>
      </c>
      <c r="I176" s="25" t="s">
        <v>23</v>
      </c>
      <c r="J176" s="29"/>
      <c r="K176" s="74"/>
      <c r="L176" s="29"/>
      <c r="M176" s="74"/>
      <c r="N176" s="69"/>
    </row>
    <row r="177" spans="1:15" x14ac:dyDescent="0.3">
      <c r="A177" s="24" t="s">
        <v>203</v>
      </c>
      <c r="B177" s="43">
        <f>(EXP(1.72*LN(D6)-6.59))</f>
        <v>0.2375587091849814</v>
      </c>
      <c r="C177" s="25" t="s">
        <v>23</v>
      </c>
      <c r="D177" s="31">
        <f>0.95/0.85</f>
        <v>1.1176470588235294</v>
      </c>
      <c r="E177" s="25" t="s">
        <v>23</v>
      </c>
      <c r="F177" s="25" t="s">
        <v>23</v>
      </c>
      <c r="G177" s="25" t="s">
        <v>23</v>
      </c>
      <c r="H177" s="27">
        <v>35.1</v>
      </c>
      <c r="I177" s="25" t="s">
        <v>23</v>
      </c>
      <c r="J177" s="29"/>
      <c r="K177" s="74"/>
      <c r="L177" s="29"/>
      <c r="M177" s="74"/>
      <c r="N177" s="69"/>
    </row>
    <row r="178" spans="1:15" x14ac:dyDescent="0.3">
      <c r="A178" s="24" t="s">
        <v>204</v>
      </c>
      <c r="B178" s="25"/>
      <c r="C178" s="25"/>
      <c r="D178" s="31"/>
      <c r="E178" s="25"/>
      <c r="F178" s="38">
        <v>250000</v>
      </c>
      <c r="G178" s="25" t="s">
        <v>23</v>
      </c>
      <c r="H178" s="25" t="s">
        <v>23</v>
      </c>
      <c r="I178" s="25" t="s">
        <v>23</v>
      </c>
      <c r="J178" s="29"/>
      <c r="K178" s="74"/>
      <c r="L178" s="29"/>
      <c r="M178" s="74"/>
      <c r="N178" s="69"/>
    </row>
    <row r="179" spans="1:15" x14ac:dyDescent="0.3">
      <c r="A179" s="24" t="s">
        <v>205</v>
      </c>
      <c r="B179" s="25" t="s">
        <v>23</v>
      </c>
      <c r="C179" s="54">
        <v>2</v>
      </c>
      <c r="D179" s="25" t="s">
        <v>23</v>
      </c>
      <c r="E179" s="54">
        <v>2</v>
      </c>
      <c r="F179" s="25" t="s">
        <v>23</v>
      </c>
      <c r="G179" s="25" t="s">
        <v>23</v>
      </c>
      <c r="H179" s="25" t="s">
        <v>23</v>
      </c>
      <c r="I179" s="25" t="s">
        <v>23</v>
      </c>
      <c r="J179" s="29"/>
      <c r="K179" s="74"/>
      <c r="L179" s="29"/>
      <c r="M179" s="74"/>
      <c r="N179" s="69"/>
    </row>
    <row r="180" spans="1:15" x14ac:dyDescent="0.3">
      <c r="A180" s="24" t="s">
        <v>206</v>
      </c>
      <c r="B180" s="79" t="s">
        <v>207</v>
      </c>
      <c r="C180" s="79"/>
      <c r="D180" s="79"/>
      <c r="E180" s="79"/>
      <c r="F180" s="38"/>
      <c r="G180" s="25"/>
      <c r="H180" s="25" t="s">
        <v>23</v>
      </c>
      <c r="I180" s="25" t="s">
        <v>23</v>
      </c>
      <c r="J180" s="29"/>
      <c r="K180" s="74"/>
      <c r="L180" s="29"/>
      <c r="M180" s="74"/>
      <c r="N180" s="69"/>
    </row>
    <row r="181" spans="1:15" x14ac:dyDescent="0.3">
      <c r="A181" s="24" t="s">
        <v>208</v>
      </c>
      <c r="B181" s="25" t="s">
        <v>23</v>
      </c>
      <c r="C181" s="25" t="s">
        <v>23</v>
      </c>
      <c r="D181" s="25" t="s">
        <v>23</v>
      </c>
      <c r="E181" s="25" t="s">
        <v>23</v>
      </c>
      <c r="F181" s="25" t="s">
        <v>23</v>
      </c>
      <c r="G181" s="25" t="s">
        <v>23</v>
      </c>
      <c r="H181" s="27">
        <v>120</v>
      </c>
      <c r="I181" s="25" t="s">
        <v>23</v>
      </c>
      <c r="J181" s="29"/>
      <c r="K181" s="74"/>
      <c r="L181" s="29"/>
      <c r="M181" s="74"/>
      <c r="N181" s="69"/>
    </row>
    <row r="182" spans="1:15" x14ac:dyDescent="0.3">
      <c r="A182" s="24" t="s">
        <v>209</v>
      </c>
      <c r="B182" s="25" t="s">
        <v>23</v>
      </c>
      <c r="C182" s="25" t="s">
        <v>23</v>
      </c>
      <c r="D182" s="25" t="s">
        <v>23</v>
      </c>
      <c r="E182" s="25" t="s">
        <v>23</v>
      </c>
      <c r="F182" s="25" t="s">
        <v>23</v>
      </c>
      <c r="G182" s="25" t="s">
        <v>23</v>
      </c>
      <c r="H182" s="27">
        <v>90</v>
      </c>
      <c r="I182" s="25" t="s">
        <v>23</v>
      </c>
      <c r="J182" s="29"/>
      <c r="K182" s="74"/>
      <c r="L182" s="29"/>
      <c r="M182" s="74"/>
      <c r="N182" s="69"/>
    </row>
    <row r="183" spans="1:15" x14ac:dyDescent="0.3">
      <c r="A183" s="24" t="s">
        <v>210</v>
      </c>
      <c r="B183" s="25" t="s">
        <v>23</v>
      </c>
      <c r="C183" s="25" t="s">
        <v>23</v>
      </c>
      <c r="D183" s="25" t="s">
        <v>23</v>
      </c>
      <c r="E183" s="25" t="s">
        <v>23</v>
      </c>
      <c r="F183" s="37">
        <v>0.03</v>
      </c>
      <c r="G183" s="37">
        <v>0.03</v>
      </c>
      <c r="H183" s="25" t="s">
        <v>23</v>
      </c>
      <c r="I183" s="25" t="s">
        <v>23</v>
      </c>
      <c r="J183" s="29"/>
      <c r="K183" s="74"/>
      <c r="L183" s="29"/>
      <c r="M183" s="74"/>
      <c r="N183" s="69"/>
    </row>
    <row r="184" spans="1:15" x14ac:dyDescent="0.3">
      <c r="A184" s="24" t="s">
        <v>211</v>
      </c>
      <c r="B184" s="25" t="s">
        <v>23</v>
      </c>
      <c r="C184" s="25" t="s">
        <v>23</v>
      </c>
      <c r="D184" s="25" t="s">
        <v>23</v>
      </c>
      <c r="E184" s="25" t="s">
        <v>23</v>
      </c>
      <c r="F184" s="26">
        <v>10</v>
      </c>
      <c r="G184" s="26">
        <v>29</v>
      </c>
      <c r="H184" s="39">
        <v>5</v>
      </c>
      <c r="I184" s="25" t="s">
        <v>23</v>
      </c>
      <c r="J184" s="29"/>
      <c r="K184" s="74"/>
      <c r="L184" s="29"/>
      <c r="M184" s="74"/>
      <c r="N184" s="69"/>
    </row>
    <row r="185" spans="1:15" x14ac:dyDescent="0.3">
      <c r="A185" s="24" t="s">
        <v>212</v>
      </c>
      <c r="B185" s="25" t="s">
        <v>23</v>
      </c>
      <c r="C185" s="25" t="s">
        <v>23</v>
      </c>
      <c r="D185" s="25" t="s">
        <v>23</v>
      </c>
      <c r="E185" s="25" t="s">
        <v>23</v>
      </c>
      <c r="F185" s="33">
        <v>0.2</v>
      </c>
      <c r="G185" s="26">
        <v>3</v>
      </c>
      <c r="H185" s="25" t="s">
        <v>23</v>
      </c>
      <c r="I185" s="25" t="s">
        <v>23</v>
      </c>
      <c r="J185" s="29"/>
      <c r="K185" s="74"/>
      <c r="L185" s="29"/>
      <c r="M185" s="74"/>
      <c r="N185" s="69"/>
    </row>
    <row r="186" spans="1:15" x14ac:dyDescent="0.3">
      <c r="A186" s="24" t="s">
        <v>213</v>
      </c>
      <c r="B186" s="25" t="s">
        <v>23</v>
      </c>
      <c r="C186" s="25" t="s">
        <v>23</v>
      </c>
      <c r="D186" s="25" t="s">
        <v>23</v>
      </c>
      <c r="E186" s="25" t="s">
        <v>23</v>
      </c>
      <c r="F186" s="25" t="s">
        <v>23</v>
      </c>
      <c r="G186" s="25" t="s">
        <v>23</v>
      </c>
      <c r="H186" s="25" t="s">
        <v>23</v>
      </c>
      <c r="I186" s="25">
        <v>1</v>
      </c>
      <c r="J186" s="29"/>
      <c r="K186" s="74"/>
      <c r="L186" s="29"/>
      <c r="M186" s="74"/>
      <c r="N186" s="69"/>
    </row>
    <row r="187" spans="1:15" x14ac:dyDescent="0.3">
      <c r="A187" s="24" t="s">
        <v>214</v>
      </c>
      <c r="B187" s="25" t="s">
        <v>23</v>
      </c>
      <c r="C187" s="25" t="s">
        <v>23</v>
      </c>
      <c r="D187" s="25" t="s">
        <v>23</v>
      </c>
      <c r="E187" s="25" t="s">
        <v>23</v>
      </c>
      <c r="F187" s="37">
        <v>0.24</v>
      </c>
      <c r="G187" s="37">
        <v>0.47</v>
      </c>
      <c r="H187" s="25" t="s">
        <v>23</v>
      </c>
      <c r="I187" s="25" t="s">
        <v>23</v>
      </c>
      <c r="J187" s="29"/>
      <c r="K187" s="74"/>
      <c r="L187" s="29"/>
      <c r="M187" s="74"/>
      <c r="N187" s="69"/>
    </row>
    <row r="188" spans="1:15" x14ac:dyDescent="0.3">
      <c r="A188" s="24" t="s">
        <v>215</v>
      </c>
      <c r="B188" s="25" t="s">
        <v>23</v>
      </c>
      <c r="C188" s="25" t="s">
        <v>23</v>
      </c>
      <c r="D188" s="25" t="s">
        <v>23</v>
      </c>
      <c r="E188" s="25" t="s">
        <v>23</v>
      </c>
      <c r="F188" s="26">
        <v>57</v>
      </c>
      <c r="G188" s="26">
        <v>520</v>
      </c>
      <c r="H188" s="25" t="s">
        <v>23</v>
      </c>
      <c r="I188" s="25" t="s">
        <v>23</v>
      </c>
      <c r="J188" s="29"/>
      <c r="K188" s="74"/>
      <c r="L188" s="29"/>
      <c r="M188" s="74"/>
      <c r="N188" s="69"/>
    </row>
    <row r="189" spans="1:15" ht="34.5" x14ac:dyDescent="0.3">
      <c r="A189" s="24" t="s">
        <v>216</v>
      </c>
      <c r="B189" s="25" t="s">
        <v>23</v>
      </c>
      <c r="C189" s="25" t="s">
        <v>23</v>
      </c>
      <c r="D189" s="25" t="s">
        <v>23</v>
      </c>
      <c r="E189" s="25" t="s">
        <v>23</v>
      </c>
      <c r="F189" s="25" t="s">
        <v>23</v>
      </c>
      <c r="G189" s="25" t="s">
        <v>23</v>
      </c>
      <c r="H189" s="27">
        <v>100</v>
      </c>
      <c r="I189" s="25" t="s">
        <v>23</v>
      </c>
      <c r="J189" s="29"/>
      <c r="K189" s="74"/>
      <c r="L189" s="29"/>
      <c r="M189" s="74"/>
      <c r="N189" s="69"/>
    </row>
    <row r="190" spans="1:15" x14ac:dyDescent="0.3">
      <c r="A190" s="24" t="s">
        <v>217</v>
      </c>
      <c r="B190" s="25" t="s">
        <v>23</v>
      </c>
      <c r="C190" s="25" t="s">
        <v>23</v>
      </c>
      <c r="D190" s="25" t="s">
        <v>23</v>
      </c>
      <c r="E190" s="25" t="s">
        <v>23</v>
      </c>
      <c r="F190" s="25" t="s">
        <v>23</v>
      </c>
      <c r="G190" s="25" t="s">
        <v>23</v>
      </c>
      <c r="H190" s="67">
        <v>0.35</v>
      </c>
      <c r="I190" s="25" t="s">
        <v>23</v>
      </c>
      <c r="J190" s="29"/>
      <c r="K190" s="74"/>
      <c r="L190" s="29"/>
      <c r="M190" s="74"/>
      <c r="N190" s="69">
        <v>0.05</v>
      </c>
    </row>
    <row r="191" spans="1:15" x14ac:dyDescent="0.3">
      <c r="A191" s="55" t="s">
        <v>218</v>
      </c>
      <c r="B191" s="56" t="s">
        <v>23</v>
      </c>
      <c r="C191" s="56" t="s">
        <v>23</v>
      </c>
      <c r="D191" s="56" t="s">
        <v>23</v>
      </c>
      <c r="E191" s="56" t="s">
        <v>23</v>
      </c>
      <c r="F191" s="56" t="s">
        <v>23</v>
      </c>
      <c r="G191" s="56" t="s">
        <v>23</v>
      </c>
      <c r="H191" s="57">
        <v>100</v>
      </c>
      <c r="I191" s="25" t="s">
        <v>23</v>
      </c>
      <c r="J191" s="58"/>
      <c r="K191" s="75"/>
      <c r="L191" s="58"/>
      <c r="M191" s="75"/>
      <c r="N191" s="69"/>
    </row>
    <row r="192" spans="1:15" s="29" customFormat="1" x14ac:dyDescent="0.3">
      <c r="A192" s="59" t="s">
        <v>219</v>
      </c>
      <c r="B192" s="60" t="s">
        <v>23</v>
      </c>
      <c r="C192" s="60" t="s">
        <v>23</v>
      </c>
      <c r="D192" s="60" t="s">
        <v>23</v>
      </c>
      <c r="E192" s="60" t="s">
        <v>23</v>
      </c>
      <c r="F192" s="60" t="s">
        <v>23</v>
      </c>
      <c r="G192" s="60" t="s">
        <v>23</v>
      </c>
      <c r="H192" s="30">
        <v>5000</v>
      </c>
      <c r="I192" s="25" t="s">
        <v>23</v>
      </c>
      <c r="K192" s="74"/>
      <c r="M192" s="74"/>
      <c r="N192" s="69"/>
      <c r="O192" s="70"/>
    </row>
    <row r="193" spans="1:14" ht="25" customHeight="1" x14ac:dyDescent="0.3">
      <c r="A193" s="61" t="s">
        <v>220</v>
      </c>
      <c r="B193" s="60" t="s">
        <v>23</v>
      </c>
      <c r="C193" s="60" t="s">
        <v>23</v>
      </c>
      <c r="D193" s="60" t="s">
        <v>23</v>
      </c>
      <c r="E193" s="60" t="s">
        <v>23</v>
      </c>
      <c r="F193" s="60" t="s">
        <v>23</v>
      </c>
      <c r="G193" s="60" t="s">
        <v>23</v>
      </c>
      <c r="H193" s="62">
        <v>190</v>
      </c>
      <c r="I193" s="25" t="s">
        <v>23</v>
      </c>
      <c r="J193" s="63"/>
      <c r="K193" s="76"/>
      <c r="L193" s="63"/>
      <c r="M193" s="76"/>
      <c r="N193" s="69"/>
    </row>
    <row r="194" spans="1:14" ht="80.5" x14ac:dyDescent="0.3">
      <c r="A194" s="24" t="s">
        <v>221</v>
      </c>
      <c r="B194" s="25" t="s">
        <v>23</v>
      </c>
      <c r="C194" s="25" t="s">
        <v>23</v>
      </c>
      <c r="D194" s="25" t="s">
        <v>23</v>
      </c>
      <c r="E194" s="25" t="s">
        <v>23</v>
      </c>
      <c r="F194" s="26">
        <v>80</v>
      </c>
      <c r="G194" s="25" t="s">
        <v>23</v>
      </c>
      <c r="H194" s="25" t="s">
        <v>23</v>
      </c>
      <c r="I194" s="25" t="s">
        <v>23</v>
      </c>
      <c r="J194" s="29"/>
      <c r="K194" s="74"/>
      <c r="L194" s="29"/>
      <c r="M194" s="74"/>
      <c r="N194" s="69"/>
    </row>
    <row r="195" spans="1:14" x14ac:dyDescent="0.3">
      <c r="A195" s="24" t="s">
        <v>222</v>
      </c>
      <c r="B195" s="31">
        <v>0.73</v>
      </c>
      <c r="C195" s="31">
        <v>2.0000000000000001E-4</v>
      </c>
      <c r="D195" s="31">
        <v>0.21</v>
      </c>
      <c r="E195" s="31">
        <v>2.0000000000000001E-4</v>
      </c>
      <c r="F195" s="40">
        <v>6.9999999999999999E-4</v>
      </c>
      <c r="G195" s="40">
        <v>7.1000000000000002E-4</v>
      </c>
      <c r="H195" s="25" t="s">
        <v>23</v>
      </c>
      <c r="I195" s="25" t="s">
        <v>23</v>
      </c>
      <c r="J195" s="29"/>
      <c r="K195" s="74"/>
      <c r="L195" s="29"/>
      <c r="M195" s="74"/>
      <c r="N195" s="69"/>
    </row>
    <row r="196" spans="1:14" x14ac:dyDescent="0.3">
      <c r="A196" s="24" t="s">
        <v>223</v>
      </c>
      <c r="B196" s="31">
        <v>0.46</v>
      </c>
      <c r="C196" s="31">
        <v>7.1999999999999995E-2</v>
      </c>
      <c r="D196" s="31">
        <v>0.42</v>
      </c>
      <c r="E196" s="31">
        <v>7.4000000000000003E-3</v>
      </c>
      <c r="F196" s="40"/>
      <c r="G196" s="40"/>
      <c r="H196" s="25" t="s">
        <v>23</v>
      </c>
      <c r="I196" s="25" t="s">
        <v>23</v>
      </c>
      <c r="J196" s="29"/>
      <c r="K196" s="74"/>
      <c r="L196" s="29"/>
      <c r="M196" s="74"/>
      <c r="N196" s="69"/>
    </row>
    <row r="197" spans="1:14" x14ac:dyDescent="0.3">
      <c r="A197" s="24" t="s">
        <v>224</v>
      </c>
      <c r="B197" s="25" t="s">
        <v>23</v>
      </c>
      <c r="C197" s="25" t="s">
        <v>23</v>
      </c>
      <c r="D197" s="25" t="s">
        <v>23</v>
      </c>
      <c r="E197" s="25" t="s">
        <v>23</v>
      </c>
      <c r="F197" s="26">
        <v>100</v>
      </c>
      <c r="G197" s="38">
        <v>4000</v>
      </c>
      <c r="H197" s="25" t="s">
        <v>23</v>
      </c>
      <c r="I197" s="25" t="s">
        <v>23</v>
      </c>
      <c r="J197" s="29"/>
      <c r="K197" s="74"/>
      <c r="L197" s="29"/>
      <c r="M197" s="74"/>
      <c r="N197" s="69"/>
    </row>
    <row r="198" spans="1:14" x14ac:dyDescent="0.3">
      <c r="A198" s="24" t="s">
        <v>225</v>
      </c>
      <c r="B198" s="25" t="s">
        <v>23</v>
      </c>
      <c r="C198" s="25" t="s">
        <v>23</v>
      </c>
      <c r="D198" s="25" t="s">
        <v>23</v>
      </c>
      <c r="E198" s="25" t="s">
        <v>23</v>
      </c>
      <c r="F198" s="32">
        <v>7.0999999999999994E-2</v>
      </c>
      <c r="G198" s="32">
        <v>7.5999999999999998E-2</v>
      </c>
      <c r="H198" s="25" t="s">
        <v>23</v>
      </c>
      <c r="I198" s="25" t="s">
        <v>23</v>
      </c>
      <c r="J198" s="29"/>
      <c r="K198" s="74"/>
      <c r="L198" s="29"/>
      <c r="M198" s="74"/>
      <c r="N198" s="69"/>
    </row>
    <row r="199" spans="1:14" x14ac:dyDescent="0.3">
      <c r="A199" s="24" t="s">
        <v>226</v>
      </c>
      <c r="B199" s="25" t="s">
        <v>23</v>
      </c>
      <c r="C199" s="25" t="s">
        <v>23</v>
      </c>
      <c r="D199" s="25" t="s">
        <v>23</v>
      </c>
      <c r="E199" s="25" t="s">
        <v>23</v>
      </c>
      <c r="F199" s="33">
        <v>0.6</v>
      </c>
      <c r="G199" s="26">
        <v>7</v>
      </c>
      <c r="H199" s="39">
        <v>5</v>
      </c>
      <c r="I199" s="25" t="s">
        <v>23</v>
      </c>
      <c r="J199" s="29"/>
      <c r="K199" s="74"/>
      <c r="L199" s="29"/>
      <c r="M199" s="74"/>
      <c r="N199" s="69"/>
    </row>
    <row r="200" spans="1:14" x14ac:dyDescent="0.3">
      <c r="A200" s="24" t="s">
        <v>227</v>
      </c>
      <c r="B200" s="25" t="s">
        <v>23</v>
      </c>
      <c r="C200" s="25" t="s">
        <v>23</v>
      </c>
      <c r="D200" s="25" t="s">
        <v>23</v>
      </c>
      <c r="E200" s="25" t="s">
        <v>23</v>
      </c>
      <c r="F200" s="26">
        <v>200</v>
      </c>
      <c r="G200" s="38">
        <v>200000</v>
      </c>
      <c r="H200" s="27">
        <v>200</v>
      </c>
      <c r="I200" s="25" t="s">
        <v>23</v>
      </c>
      <c r="J200" s="29"/>
      <c r="K200" s="74"/>
      <c r="L200" s="29"/>
      <c r="M200" s="74"/>
      <c r="N200" s="69"/>
    </row>
    <row r="201" spans="1:14" x14ac:dyDescent="0.3">
      <c r="A201" s="24" t="s">
        <v>228</v>
      </c>
      <c r="B201" s="25" t="s">
        <v>23</v>
      </c>
      <c r="C201" s="25" t="s">
        <v>23</v>
      </c>
      <c r="D201" s="25" t="s">
        <v>23</v>
      </c>
      <c r="E201" s="25" t="s">
        <v>23</v>
      </c>
      <c r="F201" s="37">
        <v>0.55000000000000004</v>
      </c>
      <c r="G201" s="33">
        <v>8.9</v>
      </c>
      <c r="H201" s="39">
        <v>5</v>
      </c>
      <c r="I201" s="25" t="s">
        <v>23</v>
      </c>
      <c r="J201" s="29"/>
      <c r="K201" s="74"/>
      <c r="L201" s="29"/>
      <c r="M201" s="74"/>
      <c r="N201" s="69"/>
    </row>
    <row r="202" spans="1:14" x14ac:dyDescent="0.3">
      <c r="A202" s="24" t="s">
        <v>229</v>
      </c>
      <c r="B202" s="25" t="s">
        <v>23</v>
      </c>
      <c r="C202" s="25" t="s">
        <v>23</v>
      </c>
      <c r="D202" s="25" t="s">
        <v>23</v>
      </c>
      <c r="E202" s="25" t="s">
        <v>23</v>
      </c>
      <c r="F202" s="25" t="s">
        <v>23</v>
      </c>
      <c r="G202" s="25" t="s">
        <v>23</v>
      </c>
      <c r="H202" s="25" t="s">
        <v>23</v>
      </c>
      <c r="I202" s="25">
        <v>1</v>
      </c>
      <c r="J202" s="29"/>
      <c r="K202" s="74"/>
      <c r="L202" s="29"/>
      <c r="M202" s="74"/>
      <c r="N202" s="69"/>
    </row>
    <row r="203" spans="1:14" x14ac:dyDescent="0.3">
      <c r="A203" s="24" t="s">
        <v>230</v>
      </c>
      <c r="B203" s="25" t="s">
        <v>23</v>
      </c>
      <c r="C203" s="25" t="s">
        <v>23</v>
      </c>
      <c r="D203" s="25" t="s">
        <v>23</v>
      </c>
      <c r="E203" s="25" t="s">
        <v>23</v>
      </c>
      <c r="F203" s="26">
        <v>300</v>
      </c>
      <c r="G203" s="26">
        <v>600</v>
      </c>
      <c r="H203" s="25" t="s">
        <v>23</v>
      </c>
      <c r="I203" s="25">
        <v>1</v>
      </c>
      <c r="J203" s="29"/>
      <c r="K203" s="74"/>
      <c r="L203" s="29"/>
      <c r="M203" s="74"/>
      <c r="N203" s="69"/>
    </row>
    <row r="204" spans="1:14" x14ac:dyDescent="0.3">
      <c r="A204" s="24" t="s">
        <v>231</v>
      </c>
      <c r="B204" s="25" t="s">
        <v>23</v>
      </c>
      <c r="C204" s="25" t="s">
        <v>23</v>
      </c>
      <c r="D204" s="25" t="s">
        <v>23</v>
      </c>
      <c r="E204" s="25" t="s">
        <v>23</v>
      </c>
      <c r="F204" s="33">
        <v>1.5</v>
      </c>
      <c r="G204" s="33">
        <v>2.8</v>
      </c>
      <c r="H204" s="25" t="s">
        <v>23</v>
      </c>
      <c r="I204" s="25">
        <v>2</v>
      </c>
      <c r="J204" s="29"/>
      <c r="K204" s="74"/>
      <c r="L204" s="29"/>
      <c r="M204" s="74"/>
      <c r="N204" s="69"/>
    </row>
    <row r="205" spans="1:14" x14ac:dyDescent="0.3">
      <c r="A205" s="24" t="s">
        <v>232</v>
      </c>
      <c r="B205" s="25" t="s">
        <v>23</v>
      </c>
      <c r="C205" s="25" t="s">
        <v>23</v>
      </c>
      <c r="D205" s="25" t="s">
        <v>23</v>
      </c>
      <c r="E205" s="25" t="s">
        <v>23</v>
      </c>
      <c r="F205" s="32">
        <v>2.1999999999999999E-2</v>
      </c>
      <c r="G205" s="33">
        <v>1.6</v>
      </c>
      <c r="H205" s="39">
        <v>2</v>
      </c>
      <c r="I205" s="25" t="s">
        <v>23</v>
      </c>
      <c r="J205" s="29"/>
      <c r="K205" s="74"/>
      <c r="L205" s="29"/>
      <c r="M205" s="74"/>
      <c r="N205" s="69"/>
    </row>
    <row r="206" spans="1:14" x14ac:dyDescent="0.3">
      <c r="A206" s="24" t="s">
        <v>233</v>
      </c>
      <c r="B206" s="43">
        <f>(EXP(0.8473*LN(D6)+0.884))</f>
        <v>30.639313993703215</v>
      </c>
      <c r="C206" s="43">
        <f>(EXP(0.8473*LN(D6)+0.884))</f>
        <v>30.639313993703215</v>
      </c>
      <c r="D206" s="31">
        <f>90/0.946</f>
        <v>95.137420718816074</v>
      </c>
      <c r="E206" s="31">
        <f>81/0.946</f>
        <v>85.623678646934465</v>
      </c>
      <c r="F206" s="38">
        <v>7400</v>
      </c>
      <c r="G206" s="38">
        <v>26000</v>
      </c>
      <c r="H206" s="27">
        <v>420</v>
      </c>
      <c r="I206" s="46">
        <v>5000</v>
      </c>
      <c r="J206" s="29"/>
      <c r="K206" s="74"/>
      <c r="L206" s="29"/>
      <c r="M206" s="74"/>
      <c r="N206" s="69"/>
    </row>
    <row r="207" spans="1:14" x14ac:dyDescent="0.3">
      <c r="A207" s="64"/>
    </row>
    <row r="208" spans="1:14" x14ac:dyDescent="0.3">
      <c r="A208" s="64"/>
    </row>
    <row r="209" spans="1:1" x14ac:dyDescent="0.3">
      <c r="A209" s="64"/>
    </row>
    <row r="210" spans="1:1" x14ac:dyDescent="0.3">
      <c r="A210" s="64"/>
    </row>
    <row r="211" spans="1:1" x14ac:dyDescent="0.3">
      <c r="A211" s="64"/>
    </row>
    <row r="212" spans="1:1" x14ac:dyDescent="0.3">
      <c r="A212" s="64"/>
    </row>
    <row r="213" spans="1:1" x14ac:dyDescent="0.3">
      <c r="A213" s="64"/>
    </row>
    <row r="214" spans="1:1" x14ac:dyDescent="0.3">
      <c r="A214" s="64"/>
    </row>
    <row r="215" spans="1:1" x14ac:dyDescent="0.3">
      <c r="A215" s="64"/>
    </row>
    <row r="216" spans="1:1" x14ac:dyDescent="0.3">
      <c r="A216" s="64"/>
    </row>
    <row r="217" spans="1:1" x14ac:dyDescent="0.3">
      <c r="A217" s="64"/>
    </row>
    <row r="218" spans="1:1" x14ac:dyDescent="0.3">
      <c r="A218" s="64"/>
    </row>
    <row r="219" spans="1:1" x14ac:dyDescent="0.3">
      <c r="A219" s="64"/>
    </row>
    <row r="220" spans="1:1" x14ac:dyDescent="0.3">
      <c r="A220" s="64"/>
    </row>
    <row r="221" spans="1:1" x14ac:dyDescent="0.3">
      <c r="A221" s="64"/>
    </row>
    <row r="222" spans="1:1" x14ac:dyDescent="0.3">
      <c r="A222" s="64"/>
    </row>
    <row r="223" spans="1:1" x14ac:dyDescent="0.3">
      <c r="A223" s="64"/>
    </row>
    <row r="224" spans="1:1" x14ac:dyDescent="0.3">
      <c r="A224" s="64"/>
    </row>
    <row r="225" spans="1:1" x14ac:dyDescent="0.3">
      <c r="A225" s="64"/>
    </row>
    <row r="226" spans="1:1" x14ac:dyDescent="0.3">
      <c r="A226" s="64"/>
    </row>
    <row r="227" spans="1:1" x14ac:dyDescent="0.3">
      <c r="A227" s="64"/>
    </row>
    <row r="228" spans="1:1" x14ac:dyDescent="0.3">
      <c r="A228" s="64"/>
    </row>
    <row r="229" spans="1:1" x14ac:dyDescent="0.3">
      <c r="A229" s="64"/>
    </row>
    <row r="230" spans="1:1" x14ac:dyDescent="0.3">
      <c r="A230" s="64"/>
    </row>
    <row r="231" spans="1:1" x14ac:dyDescent="0.3">
      <c r="A231" s="64"/>
    </row>
    <row r="232" spans="1:1" x14ac:dyDescent="0.3">
      <c r="A232" s="64"/>
    </row>
    <row r="233" spans="1:1" x14ac:dyDescent="0.3">
      <c r="A233" s="64"/>
    </row>
    <row r="234" spans="1:1" x14ac:dyDescent="0.3">
      <c r="A234" s="64"/>
    </row>
    <row r="235" spans="1:1" x14ac:dyDescent="0.3">
      <c r="A235" s="64"/>
    </row>
    <row r="236" spans="1:1" x14ac:dyDescent="0.3">
      <c r="A236" s="64"/>
    </row>
    <row r="237" spans="1:1" x14ac:dyDescent="0.3">
      <c r="A237" s="64"/>
    </row>
    <row r="238" spans="1:1" x14ac:dyDescent="0.3">
      <c r="A238" s="64"/>
    </row>
    <row r="239" spans="1:1" x14ac:dyDescent="0.3">
      <c r="A239" s="64"/>
    </row>
    <row r="240" spans="1:1" x14ac:dyDescent="0.3">
      <c r="A240" s="64"/>
    </row>
    <row r="241" spans="1:1" x14ac:dyDescent="0.3">
      <c r="A241" s="64"/>
    </row>
    <row r="242" spans="1:1" x14ac:dyDescent="0.3">
      <c r="A242" s="64"/>
    </row>
    <row r="243" spans="1:1" x14ac:dyDescent="0.3">
      <c r="A243" s="64"/>
    </row>
    <row r="244" spans="1:1" x14ac:dyDescent="0.3">
      <c r="A244" s="64"/>
    </row>
    <row r="245" spans="1:1" x14ac:dyDescent="0.3">
      <c r="A245" s="64"/>
    </row>
    <row r="246" spans="1:1" x14ac:dyDescent="0.3">
      <c r="A246" s="64"/>
    </row>
    <row r="247" spans="1:1" x14ac:dyDescent="0.3">
      <c r="A247" s="64"/>
    </row>
    <row r="248" spans="1:1" x14ac:dyDescent="0.3">
      <c r="A248" s="64"/>
    </row>
    <row r="249" spans="1:1" x14ac:dyDescent="0.3">
      <c r="A249" s="64"/>
    </row>
    <row r="250" spans="1:1" x14ac:dyDescent="0.3">
      <c r="A250" s="64"/>
    </row>
    <row r="251" spans="1:1" x14ac:dyDescent="0.3">
      <c r="A251" s="64"/>
    </row>
    <row r="252" spans="1:1" x14ac:dyDescent="0.3">
      <c r="A252" s="64"/>
    </row>
    <row r="253" spans="1:1" x14ac:dyDescent="0.3">
      <c r="A253" s="64"/>
    </row>
    <row r="254" spans="1:1" x14ac:dyDescent="0.3">
      <c r="A254" s="64"/>
    </row>
    <row r="255" spans="1:1" x14ac:dyDescent="0.3">
      <c r="A255" s="64"/>
    </row>
    <row r="256" spans="1:1" x14ac:dyDescent="0.3">
      <c r="A256" s="64"/>
    </row>
    <row r="257" spans="1:1" x14ac:dyDescent="0.3">
      <c r="A257" s="64"/>
    </row>
    <row r="258" spans="1:1" x14ac:dyDescent="0.3">
      <c r="A258" s="64"/>
    </row>
    <row r="259" spans="1:1" x14ac:dyDescent="0.3">
      <c r="A259" s="64"/>
    </row>
    <row r="260" spans="1:1" x14ac:dyDescent="0.3">
      <c r="A260" s="64"/>
    </row>
    <row r="261" spans="1:1" x14ac:dyDescent="0.3">
      <c r="A261" s="64"/>
    </row>
    <row r="262" spans="1:1" x14ac:dyDescent="0.3">
      <c r="A262" s="64"/>
    </row>
    <row r="263" spans="1:1" x14ac:dyDescent="0.3">
      <c r="A263" s="64"/>
    </row>
    <row r="264" spans="1:1" x14ac:dyDescent="0.3">
      <c r="A264" s="64"/>
    </row>
    <row r="265" spans="1:1" x14ac:dyDescent="0.3">
      <c r="A265" s="64"/>
    </row>
    <row r="266" spans="1:1" x14ac:dyDescent="0.3">
      <c r="A266" s="64"/>
    </row>
    <row r="267" spans="1:1" x14ac:dyDescent="0.3">
      <c r="A267" s="64"/>
    </row>
    <row r="268" spans="1:1" x14ac:dyDescent="0.3">
      <c r="A268" s="64"/>
    </row>
    <row r="269" spans="1:1" x14ac:dyDescent="0.3">
      <c r="A269" s="64"/>
    </row>
    <row r="270" spans="1:1" x14ac:dyDescent="0.3">
      <c r="A270" s="64"/>
    </row>
    <row r="271" spans="1:1" x14ac:dyDescent="0.3">
      <c r="A271" s="64"/>
    </row>
    <row r="272" spans="1:1" x14ac:dyDescent="0.3">
      <c r="A272" s="64"/>
    </row>
    <row r="273" spans="1:1" x14ac:dyDescent="0.3">
      <c r="A273" s="64"/>
    </row>
    <row r="274" spans="1:1" x14ac:dyDescent="0.3">
      <c r="A274" s="64"/>
    </row>
    <row r="275" spans="1:1" x14ac:dyDescent="0.3">
      <c r="A275" s="64"/>
    </row>
    <row r="276" spans="1:1" x14ac:dyDescent="0.3">
      <c r="A276" s="64"/>
    </row>
    <row r="277" spans="1:1" x14ac:dyDescent="0.3">
      <c r="A277" s="64"/>
    </row>
    <row r="278" spans="1:1" x14ac:dyDescent="0.3">
      <c r="A278" s="64"/>
    </row>
    <row r="279" spans="1:1" x14ac:dyDescent="0.3">
      <c r="A279" s="64"/>
    </row>
    <row r="280" spans="1:1" x14ac:dyDescent="0.3">
      <c r="A280" s="64"/>
    </row>
    <row r="281" spans="1:1" x14ac:dyDescent="0.3">
      <c r="A281" s="64"/>
    </row>
    <row r="282" spans="1:1" x14ac:dyDescent="0.3">
      <c r="A282" s="64"/>
    </row>
    <row r="283" spans="1:1" x14ac:dyDescent="0.3">
      <c r="A283" s="64"/>
    </row>
    <row r="284" spans="1:1" x14ac:dyDescent="0.3">
      <c r="A284" s="64"/>
    </row>
    <row r="285" spans="1:1" x14ac:dyDescent="0.3">
      <c r="A285" s="64"/>
    </row>
    <row r="286" spans="1:1" x14ac:dyDescent="0.3">
      <c r="A286" s="64"/>
    </row>
    <row r="287" spans="1:1" x14ac:dyDescent="0.3">
      <c r="A287" s="64"/>
    </row>
    <row r="288" spans="1:1" x14ac:dyDescent="0.3">
      <c r="A288" s="64"/>
    </row>
    <row r="289" spans="1:1" x14ac:dyDescent="0.3">
      <c r="A289" s="64"/>
    </row>
    <row r="290" spans="1:1" x14ac:dyDescent="0.3">
      <c r="A290" s="64"/>
    </row>
    <row r="291" spans="1:1" x14ac:dyDescent="0.3">
      <c r="A291" s="64"/>
    </row>
    <row r="292" spans="1:1" x14ac:dyDescent="0.3">
      <c r="A292" s="64"/>
    </row>
    <row r="293" spans="1:1" x14ac:dyDescent="0.3">
      <c r="A293" s="64"/>
    </row>
    <row r="294" spans="1:1" x14ac:dyDescent="0.3">
      <c r="A294" s="64"/>
    </row>
    <row r="295" spans="1:1" x14ac:dyDescent="0.3">
      <c r="A295" s="64"/>
    </row>
    <row r="296" spans="1:1" x14ac:dyDescent="0.3">
      <c r="A296" s="64"/>
    </row>
    <row r="297" spans="1:1" x14ac:dyDescent="0.3">
      <c r="A297" s="64"/>
    </row>
    <row r="298" spans="1:1" x14ac:dyDescent="0.3">
      <c r="A298" s="64"/>
    </row>
    <row r="299" spans="1:1" x14ac:dyDescent="0.3">
      <c r="A299" s="64"/>
    </row>
    <row r="300" spans="1:1" x14ac:dyDescent="0.3">
      <c r="A300" s="64"/>
    </row>
    <row r="301" spans="1:1" x14ac:dyDescent="0.3">
      <c r="A301" s="64"/>
    </row>
    <row r="302" spans="1:1" x14ac:dyDescent="0.3">
      <c r="A302" s="64"/>
    </row>
    <row r="303" spans="1:1" x14ac:dyDescent="0.3">
      <c r="A303" s="64"/>
    </row>
    <row r="304" spans="1:1" x14ac:dyDescent="0.3">
      <c r="A304" s="64"/>
    </row>
    <row r="305" spans="1:1" x14ac:dyDescent="0.3">
      <c r="A305" s="64"/>
    </row>
    <row r="306" spans="1:1" x14ac:dyDescent="0.3">
      <c r="A306" s="64"/>
    </row>
    <row r="307" spans="1:1" x14ac:dyDescent="0.3">
      <c r="A307" s="64"/>
    </row>
    <row r="308" spans="1:1" x14ac:dyDescent="0.3">
      <c r="A308" s="64"/>
    </row>
    <row r="309" spans="1:1" x14ac:dyDescent="0.3">
      <c r="A309" s="64"/>
    </row>
    <row r="310" spans="1:1" x14ac:dyDescent="0.3">
      <c r="A310" s="64"/>
    </row>
    <row r="311" spans="1:1" x14ac:dyDescent="0.3">
      <c r="A311" s="64"/>
    </row>
    <row r="312" spans="1:1" x14ac:dyDescent="0.3">
      <c r="A312" s="64"/>
    </row>
    <row r="313" spans="1:1" x14ac:dyDescent="0.3">
      <c r="A313" s="64"/>
    </row>
    <row r="314" spans="1:1" x14ac:dyDescent="0.3">
      <c r="A314" s="64"/>
    </row>
    <row r="315" spans="1:1" x14ac:dyDescent="0.3">
      <c r="A315" s="64"/>
    </row>
    <row r="316" spans="1:1" x14ac:dyDescent="0.3">
      <c r="A316" s="64"/>
    </row>
    <row r="317" spans="1:1" x14ac:dyDescent="0.3">
      <c r="A317" s="64"/>
    </row>
    <row r="318" spans="1:1" x14ac:dyDescent="0.3">
      <c r="A318" s="64"/>
    </row>
    <row r="319" spans="1:1" x14ac:dyDescent="0.3">
      <c r="A319" s="64"/>
    </row>
    <row r="320" spans="1:1" x14ac:dyDescent="0.3">
      <c r="A320" s="64"/>
    </row>
    <row r="321" spans="1:1" x14ac:dyDescent="0.3">
      <c r="A321" s="64"/>
    </row>
    <row r="322" spans="1:1" x14ac:dyDescent="0.3">
      <c r="A322" s="64"/>
    </row>
    <row r="323" spans="1:1" x14ac:dyDescent="0.3">
      <c r="A323" s="64"/>
    </row>
    <row r="324" spans="1:1" x14ac:dyDescent="0.3">
      <c r="A324" s="64"/>
    </row>
    <row r="325" spans="1:1" x14ac:dyDescent="0.3">
      <c r="A325" s="64"/>
    </row>
    <row r="326" spans="1:1" x14ac:dyDescent="0.3">
      <c r="A326" s="64"/>
    </row>
    <row r="327" spans="1:1" x14ac:dyDescent="0.3">
      <c r="A327" s="64"/>
    </row>
    <row r="328" spans="1:1" x14ac:dyDescent="0.3">
      <c r="A328" s="64"/>
    </row>
    <row r="329" spans="1:1" x14ac:dyDescent="0.3">
      <c r="A329" s="64"/>
    </row>
    <row r="330" spans="1:1" x14ac:dyDescent="0.3">
      <c r="A330" s="64"/>
    </row>
    <row r="331" spans="1:1" x14ac:dyDescent="0.3">
      <c r="A331" s="64"/>
    </row>
    <row r="332" spans="1:1" x14ac:dyDescent="0.3">
      <c r="A332" s="64"/>
    </row>
    <row r="333" spans="1:1" x14ac:dyDescent="0.3">
      <c r="A333" s="64"/>
    </row>
    <row r="334" spans="1:1" x14ac:dyDescent="0.3">
      <c r="A334" s="64"/>
    </row>
    <row r="335" spans="1:1" x14ac:dyDescent="0.3">
      <c r="A335" s="64"/>
    </row>
    <row r="336" spans="1:1" x14ac:dyDescent="0.3">
      <c r="A336" s="64"/>
    </row>
    <row r="337" spans="1:1" x14ac:dyDescent="0.3">
      <c r="A337" s="64"/>
    </row>
    <row r="338" spans="1:1" x14ac:dyDescent="0.3">
      <c r="A338" s="64"/>
    </row>
    <row r="339" spans="1:1" x14ac:dyDescent="0.3">
      <c r="A339" s="64"/>
    </row>
    <row r="340" spans="1:1" x14ac:dyDescent="0.3">
      <c r="A340" s="64"/>
    </row>
    <row r="341" spans="1:1" x14ac:dyDescent="0.3">
      <c r="A341" s="64"/>
    </row>
    <row r="342" spans="1:1" x14ac:dyDescent="0.3">
      <c r="A342" s="64"/>
    </row>
    <row r="343" spans="1:1" x14ac:dyDescent="0.3">
      <c r="A343" s="64"/>
    </row>
    <row r="344" spans="1:1" x14ac:dyDescent="0.3">
      <c r="A344" s="64"/>
    </row>
    <row r="345" spans="1:1" x14ac:dyDescent="0.3">
      <c r="A345" s="64"/>
    </row>
    <row r="346" spans="1:1" x14ac:dyDescent="0.3">
      <c r="A346" s="64"/>
    </row>
    <row r="347" spans="1:1" x14ac:dyDescent="0.3">
      <c r="A347" s="64"/>
    </row>
    <row r="348" spans="1:1" x14ac:dyDescent="0.3">
      <c r="A348" s="64"/>
    </row>
    <row r="349" spans="1:1" x14ac:dyDescent="0.3">
      <c r="A349" s="64"/>
    </row>
    <row r="350" spans="1:1" x14ac:dyDescent="0.3">
      <c r="A350" s="64"/>
    </row>
    <row r="351" spans="1:1" x14ac:dyDescent="0.3">
      <c r="A351" s="64"/>
    </row>
    <row r="352" spans="1:1" x14ac:dyDescent="0.3">
      <c r="A352" s="64"/>
    </row>
    <row r="353" spans="1:1" x14ac:dyDescent="0.3">
      <c r="A353" s="64"/>
    </row>
    <row r="354" spans="1:1" x14ac:dyDescent="0.3">
      <c r="A354" s="64"/>
    </row>
    <row r="355" spans="1:1" x14ac:dyDescent="0.3">
      <c r="A355" s="64"/>
    </row>
    <row r="356" spans="1:1" x14ac:dyDescent="0.3">
      <c r="A356" s="64"/>
    </row>
    <row r="357" spans="1:1" x14ac:dyDescent="0.3">
      <c r="A357" s="64"/>
    </row>
    <row r="358" spans="1:1" x14ac:dyDescent="0.3">
      <c r="A358" s="64"/>
    </row>
    <row r="359" spans="1:1" x14ac:dyDescent="0.3">
      <c r="A359" s="64"/>
    </row>
    <row r="360" spans="1:1" x14ac:dyDescent="0.3">
      <c r="A360" s="64"/>
    </row>
    <row r="361" spans="1:1" x14ac:dyDescent="0.3">
      <c r="A361" s="64"/>
    </row>
    <row r="362" spans="1:1" x14ac:dyDescent="0.3">
      <c r="A362" s="64"/>
    </row>
    <row r="363" spans="1:1" x14ac:dyDescent="0.3">
      <c r="A363" s="64"/>
    </row>
    <row r="364" spans="1:1" x14ac:dyDescent="0.3">
      <c r="A364" s="64"/>
    </row>
    <row r="365" spans="1:1" x14ac:dyDescent="0.3">
      <c r="A365" s="64"/>
    </row>
    <row r="366" spans="1:1" x14ac:dyDescent="0.3">
      <c r="A366" s="64"/>
    </row>
    <row r="367" spans="1:1" x14ac:dyDescent="0.3">
      <c r="A367" s="64"/>
    </row>
    <row r="368" spans="1:1" x14ac:dyDescent="0.3">
      <c r="A368" s="64"/>
    </row>
    <row r="369" spans="1:1" x14ac:dyDescent="0.3">
      <c r="A369" s="64"/>
    </row>
    <row r="370" spans="1:1" x14ac:dyDescent="0.3">
      <c r="A370" s="64"/>
    </row>
    <row r="371" spans="1:1" x14ac:dyDescent="0.3">
      <c r="A371" s="64"/>
    </row>
    <row r="372" spans="1:1" x14ac:dyDescent="0.3">
      <c r="A372" s="64"/>
    </row>
    <row r="373" spans="1:1" x14ac:dyDescent="0.3">
      <c r="A373" s="64"/>
    </row>
    <row r="374" spans="1:1" x14ac:dyDescent="0.3">
      <c r="A374" s="64"/>
    </row>
    <row r="375" spans="1:1" x14ac:dyDescent="0.3">
      <c r="A375" s="64"/>
    </row>
    <row r="376" spans="1:1" x14ac:dyDescent="0.3">
      <c r="A376" s="64"/>
    </row>
    <row r="377" spans="1:1" x14ac:dyDescent="0.3">
      <c r="A377" s="64"/>
    </row>
    <row r="378" spans="1:1" x14ac:dyDescent="0.3">
      <c r="A378" s="64"/>
    </row>
    <row r="384" spans="1:1" x14ac:dyDescent="0.3">
      <c r="A384" s="64"/>
    </row>
    <row r="385" spans="1:1" x14ac:dyDescent="0.3">
      <c r="A385" s="64"/>
    </row>
    <row r="386" spans="1:1" x14ac:dyDescent="0.3">
      <c r="A386" s="64"/>
    </row>
    <row r="391" spans="1:1" x14ac:dyDescent="0.3">
      <c r="A391" s="64"/>
    </row>
  </sheetData>
  <mergeCells count="7">
    <mergeCell ref="B180:E180"/>
    <mergeCell ref="B13:C13"/>
    <mergeCell ref="D13:E13"/>
    <mergeCell ref="J13:M13"/>
    <mergeCell ref="B159:E159"/>
    <mergeCell ref="B171:C171"/>
    <mergeCell ref="D171:E171"/>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Shauna</dc:creator>
  <cp:lastModifiedBy>Little, Shauna</cp:lastModifiedBy>
  <dcterms:created xsi:type="dcterms:W3CDTF">2023-07-31T18:53:15Z</dcterms:created>
  <dcterms:modified xsi:type="dcterms:W3CDTF">2023-09-11T18:54:18Z</dcterms:modified>
</cp:coreProperties>
</file>