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7100" windowHeight="9345" tabRatio="647" activeTab="0"/>
  </bookViews>
  <sheets>
    <sheet name="Emissions Calcs" sheetId="1" r:id="rId1"/>
    <sheet name="Guidance &amp; Sources" sheetId="2" r:id="rId2"/>
  </sheets>
  <definedNames>
    <definedName name="_xlnm.Print_Area" localSheetId="0">'Emissions Calcs'!$A$1:$E$58</definedName>
    <definedName name="_xlnm.Print_Area" localSheetId="1">'Guidance &amp; Sources'!$A$1:$M$89</definedName>
  </definedNames>
  <calcPr fullCalcOnLoad="1"/>
</workbook>
</file>

<file path=xl/sharedStrings.xml><?xml version="1.0" encoding="utf-8"?>
<sst xmlns="http://schemas.openxmlformats.org/spreadsheetml/2006/main" count="189" uniqueCount="150">
  <si>
    <t>number of times the compressor is started annually</t>
  </si>
  <si>
    <r>
      <t>Flare stack emissions (CO</t>
    </r>
    <r>
      <rPr>
        <vertAlign val="subscript"/>
        <sz val="10"/>
        <rFont val="Arial"/>
        <family val="2"/>
      </rPr>
      <t xml:space="preserve">2 </t>
    </r>
    <r>
      <rPr>
        <sz val="10"/>
        <rFont val="Arial"/>
        <family val="0"/>
      </rPr>
      <t>emissions and uncombused CH</t>
    </r>
    <r>
      <rPr>
        <vertAlign val="subscript"/>
        <sz val="10"/>
        <rFont val="Arial"/>
        <family val="2"/>
      </rPr>
      <t>4</t>
    </r>
    <r>
      <rPr>
        <sz val="10"/>
        <rFont val="Arial"/>
        <family val="0"/>
      </rPr>
      <t xml:space="preserve"> emissions)</t>
    </r>
  </si>
  <si>
    <t>Centrifugal compressor venting</t>
  </si>
  <si>
    <r>
      <t>Combustion emissions</t>
    </r>
    <r>
      <rPr>
        <b/>
        <u val="single"/>
        <sz val="10"/>
        <rFont val="Arial"/>
        <family val="2"/>
      </rPr>
      <t>:</t>
    </r>
  </si>
  <si>
    <t xml:space="preserve"> </t>
  </si>
  <si>
    <t>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t>
  </si>
  <si>
    <t>Please see the "Guidance &amp; Sources" tab for further information on the calculation methodologies of the above emissions sources.</t>
  </si>
  <si>
    <r>
      <t xml:space="preserve">2) </t>
    </r>
    <r>
      <rPr>
        <sz val="10"/>
        <rFont val="Arial"/>
        <family val="2"/>
      </rPr>
      <t>Combustion emissions from flaring are calculated using CO2 and CH4 EFs with the assumption of 98% combustion efficiency.  N2O emissions are excluded.</t>
    </r>
  </si>
  <si>
    <r>
      <t xml:space="preserve">1) </t>
    </r>
    <r>
      <rPr>
        <sz val="10"/>
        <rFont val="Arial"/>
        <family val="2"/>
      </rPr>
      <t>Acid gas removal vent emissions ssume all CO2 in inlet stream is removed.  Therefore, no CO2 in AGR outlet stream.</t>
    </r>
  </si>
  <si>
    <t>Percentage used to estimate emissions from equipment leaks &amp; pneumatic devices</t>
  </si>
  <si>
    <r>
      <t>MMcf CO2</t>
    </r>
    <r>
      <rPr>
        <vertAlign val="superscript"/>
        <sz val="10"/>
        <rFont val="Arial"/>
        <family val="2"/>
      </rPr>
      <t>1</t>
    </r>
  </si>
  <si>
    <r>
      <t>tonnes CH4</t>
    </r>
    <r>
      <rPr>
        <vertAlign val="superscript"/>
        <sz val="10"/>
        <rFont val="Arial"/>
        <family val="2"/>
      </rPr>
      <t>2</t>
    </r>
  </si>
  <si>
    <r>
      <t>1</t>
    </r>
    <r>
      <rPr>
        <sz val="10"/>
        <rFont val="Arial"/>
        <family val="0"/>
      </rPr>
      <t>Used a CO2 gas density of 52.62 g/ft^3 to convert from volume to mass (@ 1.013 bar and 59°F).  Source: encyclopedia.airliquide.com</t>
    </r>
  </si>
  <si>
    <r>
      <t>2</t>
    </r>
    <r>
      <rPr>
        <sz val="10"/>
        <rFont val="Arial"/>
        <family val="0"/>
      </rPr>
      <t xml:space="preserve">Recommended GWP from UNFCCC, 2002 (applicalbe through 2012).  Source:  API. </t>
    </r>
    <r>
      <rPr>
        <i/>
        <sz val="10"/>
        <rFont val="Arial"/>
        <family val="2"/>
      </rPr>
      <t xml:space="preserve">Compendium of GHG Emissions Methodologies for the Oil and Natural Gas Industry. </t>
    </r>
    <r>
      <rPr>
        <sz val="10"/>
        <rFont val="Arial"/>
        <family val="0"/>
      </rPr>
      <t>August 2009. Table 3-1. pg 3-6 (PDF pg 89)</t>
    </r>
  </si>
  <si>
    <r>
      <t>CO</t>
    </r>
    <r>
      <rPr>
        <b/>
        <vertAlign val="subscript"/>
        <sz val="12"/>
        <color indexed="9"/>
        <rFont val="Arial"/>
        <family val="2"/>
      </rPr>
      <t>2</t>
    </r>
    <r>
      <rPr>
        <b/>
        <sz val="12"/>
        <color indexed="9"/>
        <rFont val="Arial"/>
        <family val="2"/>
      </rPr>
      <t xml:space="preserve"> EF Units</t>
    </r>
  </si>
  <si>
    <r>
      <t>CO</t>
    </r>
    <r>
      <rPr>
        <b/>
        <vertAlign val="subscript"/>
        <sz val="12"/>
        <color indexed="9"/>
        <rFont val="Arial"/>
        <family val="2"/>
      </rPr>
      <t>2</t>
    </r>
    <r>
      <rPr>
        <b/>
        <sz val="12"/>
        <color indexed="9"/>
        <rFont val="Arial"/>
        <family val="2"/>
      </rPr>
      <t xml:space="preserve"> EF Sources</t>
    </r>
  </si>
  <si>
    <r>
      <t>CO</t>
    </r>
    <r>
      <rPr>
        <b/>
        <vertAlign val="subscript"/>
        <sz val="12"/>
        <color indexed="9"/>
        <rFont val="Arial"/>
        <family val="2"/>
      </rPr>
      <t>2</t>
    </r>
    <r>
      <rPr>
        <b/>
        <sz val="12"/>
        <color indexed="9"/>
        <rFont val="Arial"/>
        <family val="2"/>
      </rPr>
      <t xml:space="preserve"> EF Comments</t>
    </r>
  </si>
  <si>
    <t>Methane EF Units</t>
  </si>
  <si>
    <t>Methane EF Sources</t>
  </si>
  <si>
    <t>Methane EF Comments</t>
  </si>
  <si>
    <r>
      <t>Reciprocating compressor rod packing venting</t>
    </r>
    <r>
      <rPr>
        <sz val="10"/>
        <rFont val="Arial"/>
        <family val="0"/>
      </rPr>
      <t xml:space="preserve">
98.232 (d)(1)</t>
    </r>
  </si>
  <si>
    <r>
      <t>Centrifugal compressor venting</t>
    </r>
    <r>
      <rPr>
        <sz val="10"/>
        <rFont val="Arial"/>
        <family val="0"/>
      </rPr>
      <t xml:space="preserve">
98.232 (d)(2)</t>
    </r>
  </si>
  <si>
    <r>
      <t>Blowdown vent stacks (to atmosphere)</t>
    </r>
    <r>
      <rPr>
        <sz val="10"/>
        <rFont val="Arial"/>
        <family val="0"/>
      </rPr>
      <t xml:space="preserve">
98.232 (d)(3)</t>
    </r>
  </si>
  <si>
    <r>
      <t>Dehydrator vents</t>
    </r>
    <r>
      <rPr>
        <sz val="10"/>
        <rFont val="Arial"/>
        <family val="0"/>
      </rPr>
      <t xml:space="preserve">
98.232 (d)(4)</t>
    </r>
  </si>
  <si>
    <r>
      <t>Equipment leaks</t>
    </r>
    <r>
      <rPr>
        <sz val="10"/>
        <rFont val="Arial"/>
        <family val="0"/>
      </rPr>
      <t xml:space="preserve">
98.232 (d)(7)</t>
    </r>
  </si>
  <si>
    <r>
      <t>Flare stack emissions (CO2 and uncombusted CH4 emissions)</t>
    </r>
    <r>
      <rPr>
        <sz val="10"/>
        <rFont val="Arial"/>
        <family val="0"/>
      </rPr>
      <t xml:space="preserve">
98.232 (d)(6)</t>
    </r>
  </si>
  <si>
    <t>N/A (using existing data to estimate)</t>
  </si>
  <si>
    <t>This sheet provides details on the data sources, equations and emission calculation methodologies, and conversions used in this screening tool.</t>
  </si>
  <si>
    <t>Dehydrator vents</t>
  </si>
  <si>
    <t>Blowdown vent stacks</t>
  </si>
  <si>
    <r>
      <t xml:space="preserve">Average value of a sample of wet seal centrifugal compressor emissions (page 16 in source below)
EPA. </t>
    </r>
    <r>
      <rPr>
        <i/>
        <sz val="10"/>
        <rFont val="Arial"/>
        <family val="2"/>
      </rPr>
      <t>Methane's Role in Promoting Sustainable Development in the Oil and Natural Gas Industry: World Gas Conference Paper</t>
    </r>
    <r>
      <rPr>
        <sz val="10"/>
        <rFont val="Arial"/>
        <family val="0"/>
      </rPr>
      <t>. October 2009. epa.gov/gasstar/tools/related.html</t>
    </r>
  </si>
  <si>
    <r>
      <t>Emissions (metric tons CO</t>
    </r>
    <r>
      <rPr>
        <b/>
        <vertAlign val="subscript"/>
        <sz val="14"/>
        <color indexed="9"/>
        <rFont val="Arial"/>
        <family val="2"/>
      </rPr>
      <t>2</t>
    </r>
    <r>
      <rPr>
        <b/>
        <sz val="14"/>
        <color indexed="9"/>
        <rFont val="Arial"/>
        <family val="2"/>
      </rPr>
      <t>e/year)</t>
    </r>
  </si>
  <si>
    <t>Emission Source</t>
  </si>
  <si>
    <t>General Methodology/Equation</t>
  </si>
  <si>
    <t>Units</t>
  </si>
  <si>
    <t>CH4 EF * Number of cylinders * Operating factor</t>
  </si>
  <si>
    <t>CH4 EF * Number of compressors * Operating factor</t>
  </si>
  <si>
    <t>number of compressors</t>
  </si>
  <si>
    <t>Percentage of 2006 U.S. CH4 transmission emissions</t>
  </si>
  <si>
    <t>Pie Chart Fraction</t>
  </si>
  <si>
    <t>Flaring Sources</t>
  </si>
  <si>
    <t>Processing Sector CH4 Emissions (2006)</t>
  </si>
  <si>
    <t>EPA. Inventory of U.S. Greenhouse Gas Emissions and Sinks: 1990-2006. April 2008. epa.gov/climatechange/emissions/usgginv_archive.html</t>
  </si>
  <si>
    <t>EPA.  Background Technical Support Document (docket # EPA-HQ-OAR-2009-0923) for Subpart W. &lt;www.regulations.gov&gt;. EPA revised.</t>
  </si>
  <si>
    <t>denotes numbers extracted from source for pie chart</t>
  </si>
  <si>
    <t>From Inventory:</t>
  </si>
  <si>
    <t>Normal Fugitives</t>
  </si>
  <si>
    <t>Emissions (Mg)</t>
  </si>
  <si>
    <t>Pie chart 2006 emissions sources (Mg CH4):</t>
  </si>
  <si>
    <t>Pie percentages</t>
  </si>
  <si>
    <t>Plants</t>
  </si>
  <si>
    <t>Recip. Compressors</t>
  </si>
  <si>
    <t>Centrifugal Compressors</t>
  </si>
  <si>
    <t>Vented and Combusted</t>
  </si>
  <si>
    <t>Dehydrator Vents</t>
  </si>
  <si>
    <t>Normal Operations</t>
  </si>
  <si>
    <t>Blowdowns/Venting</t>
  </si>
  <si>
    <t xml:space="preserve">    Compressor Exhaust</t>
  </si>
  <si>
    <t xml:space="preserve">        Gas Engines</t>
  </si>
  <si>
    <t>AGR Vents</t>
  </si>
  <si>
    <t xml:space="preserve">        Gas Turbines</t>
  </si>
  <si>
    <t>Total</t>
  </si>
  <si>
    <t xml:space="preserve">    AGR Vents</t>
  </si>
  <si>
    <t xml:space="preserve">    Kimray Pumps</t>
  </si>
  <si>
    <t xml:space="preserve">    Dehydrator Vents</t>
  </si>
  <si>
    <t xml:space="preserve">    Pneumatic Devices</t>
  </si>
  <si>
    <t>Routine Maintenance</t>
  </si>
  <si>
    <t>From TSD:</t>
  </si>
  <si>
    <t xml:space="preserve">EF Degassing Vent </t>
  </si>
  <si>
    <t>scf/min-compressor</t>
  </si>
  <si>
    <t>AF # of compressors</t>
  </si>
  <si>
    <t>compressors</t>
  </si>
  <si>
    <t>Revised centrifugal compressor emissions</t>
  </si>
  <si>
    <t>tCO2e/year</t>
  </si>
  <si>
    <t>Mg CH4/year</t>
  </si>
  <si>
    <t>No EF used (see pie charts)</t>
  </si>
  <si>
    <t>Conversions:</t>
  </si>
  <si>
    <t>From</t>
  </si>
  <si>
    <t>To</t>
  </si>
  <si>
    <t>Factor</t>
  </si>
  <si>
    <t>scf CH4</t>
  </si>
  <si>
    <t>tCO2e</t>
  </si>
  <si>
    <t>Equipment Leaks</t>
  </si>
  <si>
    <t>Methane Emissions Source</t>
  </si>
  <si>
    <t>Input Data</t>
  </si>
  <si>
    <t>number of compressor cylinders</t>
  </si>
  <si>
    <t>tCO2e/MMcf raw gas feed</t>
  </si>
  <si>
    <t>Annual volume of raw gas feed to all facility flaring sources</t>
  </si>
  <si>
    <t xml:space="preserve">Annual AGR input, CO2 content of input (vol%) </t>
  </si>
  <si>
    <t>GRI GLYCalc-generated EF. Assumed mode of operation: "electric pump with a flash separator"</t>
  </si>
  <si>
    <t>Pie Chart Data:</t>
  </si>
  <si>
    <t>Used assumption of one compressor seal per compression cylinder for a "per cylinder" EF (found on page B-11 of 1996 GRI study)</t>
  </si>
  <si>
    <r>
      <t>EF:</t>
    </r>
    <r>
      <rPr>
        <sz val="10"/>
        <rFont val="Arial"/>
        <family val="0"/>
      </rPr>
      <t xml:space="preserve"> </t>
    </r>
    <r>
      <rPr>
        <b/>
        <sz val="10"/>
        <rFont val="Arial"/>
        <family val="2"/>
      </rPr>
      <t>450 Mcf CH4/compressor seal-year</t>
    </r>
    <r>
      <rPr>
        <sz val="10"/>
        <rFont val="Arial"/>
        <family val="0"/>
      </rPr>
      <t xml:space="preserve"> </t>
    </r>
    <r>
      <rPr>
        <sz val="10"/>
        <rFont val="Arial"/>
        <family val="2"/>
      </rPr>
      <t>(11,196 scfd/compressor):</t>
    </r>
    <r>
      <rPr>
        <b/>
        <sz val="10"/>
        <rFont val="Arial"/>
        <family val="2"/>
      </rPr>
      <t xml:space="preserve"> </t>
    </r>
    <r>
      <rPr>
        <sz val="10"/>
        <rFont val="Arial"/>
        <family val="0"/>
      </rPr>
      <t xml:space="preserve">GRI - 94 - </t>
    </r>
    <r>
      <rPr>
        <i/>
        <sz val="10"/>
        <rFont val="Arial"/>
        <family val="2"/>
      </rPr>
      <t>Methane Emissions from the Natural Gas Industry</t>
    </r>
    <r>
      <rPr>
        <sz val="10"/>
        <rFont val="Arial"/>
        <family val="0"/>
      </rPr>
      <t xml:space="preserve">, Volume 8, page no. 48, table 4-14
</t>
    </r>
    <r>
      <rPr>
        <sz val="10"/>
        <rFont val="Arial"/>
        <family val="2"/>
      </rPr>
      <t>2.5 cylinders/engine (with one compressor seal per compression cylinder)</t>
    </r>
    <r>
      <rPr>
        <b/>
        <sz val="10"/>
        <rFont val="Arial"/>
        <family val="2"/>
      </rPr>
      <t>:</t>
    </r>
    <r>
      <rPr>
        <sz val="10"/>
        <rFont val="Arial"/>
        <family val="0"/>
      </rPr>
      <t xml:space="preserve"> GRI - 94 - </t>
    </r>
    <r>
      <rPr>
        <i/>
        <sz val="10"/>
        <rFont val="Arial"/>
        <family val="2"/>
      </rPr>
      <t>Methane Emissions from the Natural Gas Industry,</t>
    </r>
    <r>
      <rPr>
        <sz val="10"/>
        <rFont val="Arial"/>
        <family val="0"/>
      </rPr>
      <t xml:space="preserve"> Volume 8, page no. B-11</t>
    </r>
  </si>
  <si>
    <t>volume gas</t>
  </si>
  <si>
    <t>volume CH4</t>
  </si>
  <si>
    <r>
      <t xml:space="preserve">EF: 15 Mcf gas/start </t>
    </r>
    <r>
      <rPr>
        <sz val="10"/>
        <rFont val="Arial"/>
        <family val="2"/>
      </rPr>
      <t>(</t>
    </r>
    <r>
      <rPr>
        <sz val="10"/>
        <rFont val="Arial"/>
        <family val="0"/>
      </rPr>
      <t xml:space="preserve">EPA.  </t>
    </r>
    <r>
      <rPr>
        <i/>
        <sz val="10"/>
        <rFont val="Arial"/>
        <family val="2"/>
      </rPr>
      <t>Lessons Learned: Reducing Emissions when Taking Compressors Off-line</t>
    </r>
    <r>
      <rPr>
        <sz val="10"/>
        <rFont val="Arial"/>
        <family val="2"/>
      </rPr>
      <t>. October 2006. epa.gov/gasstar/tools/recommended.html)</t>
    </r>
  </si>
  <si>
    <t>page 2 of LL; multiplied by 87 vol% CH4 in gas processing (from 1996 GRI)</t>
  </si>
  <si>
    <t>Mcf CH4/year-cylinder</t>
  </si>
  <si>
    <t>Mcf CH4/start</t>
  </si>
  <si>
    <t>Notes:</t>
  </si>
  <si>
    <r>
      <t xml:space="preserve">Not required </t>
    </r>
    <r>
      <rPr>
        <i/>
        <sz val="10"/>
        <rFont val="Arial"/>
        <family val="2"/>
      </rPr>
      <t>(see note below)</t>
    </r>
  </si>
  <si>
    <t>Equipment Leaks**</t>
  </si>
  <si>
    <r>
      <t>Processing Total (metric tons CO</t>
    </r>
    <r>
      <rPr>
        <b/>
        <vertAlign val="subscript"/>
        <sz val="10"/>
        <rFont val="Arial"/>
        <family val="2"/>
      </rPr>
      <t>2</t>
    </r>
    <r>
      <rPr>
        <b/>
        <sz val="10"/>
        <rFont val="Arial"/>
        <family val="2"/>
      </rPr>
      <t>e/year)</t>
    </r>
  </si>
  <si>
    <t>Default Methane Emission Factor</t>
  </si>
  <si>
    <t>Reciprocating compressor rod packing venting</t>
  </si>
  <si>
    <t>Activity Factor (Input Required)</t>
  </si>
  <si>
    <t>Onshore Natural Gas Processing</t>
  </si>
  <si>
    <t>Guidance for Onshore Natural Gas Processing Tool (Subpart W)</t>
  </si>
  <si>
    <t>Number of compressor cylinders, Operating factor</t>
  </si>
  <si>
    <t>Number of compressors, Operating factor</t>
  </si>
  <si>
    <t>Annual dehydrator througput, Operating factor</t>
  </si>
  <si>
    <r>
      <t>EF: 0.000127 tonnes CH4/10^6 scf gas processed</t>
    </r>
    <r>
      <rPr>
        <sz val="10"/>
        <rFont val="Arial"/>
        <family val="0"/>
      </rPr>
      <t xml:space="preserve"> (API. </t>
    </r>
    <r>
      <rPr>
        <i/>
        <sz val="10"/>
        <rFont val="Arial"/>
        <family val="2"/>
      </rPr>
      <t>Compendium of GHG Emissions Methodologies for the Oil and Natural Gas Industry</t>
    </r>
    <r>
      <rPr>
        <sz val="10"/>
        <rFont val="Arial"/>
        <family val="0"/>
      </rPr>
      <t xml:space="preserve">. </t>
    </r>
    <r>
      <rPr>
        <sz val="10"/>
        <rFont val="Arial"/>
        <family val="2"/>
      </rPr>
      <t xml:space="preserve">August 2009. Table 5-13. pg 5-5 (PDF pg 211). </t>
    </r>
  </si>
  <si>
    <t>CH4 EF * Annual throughput of plant * Operating factor</t>
  </si>
  <si>
    <t>tCO2e/MMcf gas processed</t>
  </si>
  <si>
    <t>CH4 EF * Number of starts annually</t>
  </si>
  <si>
    <t>Number of starts annually</t>
  </si>
  <si>
    <t>MMcf annual raw gas feed</t>
  </si>
  <si>
    <t>MMcf annual gas processed</t>
  </si>
  <si>
    <t>operating factor (decimal form)*</t>
  </si>
  <si>
    <r>
      <t>Default CO</t>
    </r>
    <r>
      <rPr>
        <b/>
        <vertAlign val="subscript"/>
        <sz val="12"/>
        <color indexed="9"/>
        <rFont val="Arial"/>
        <family val="2"/>
      </rPr>
      <t>2</t>
    </r>
    <r>
      <rPr>
        <b/>
        <sz val="12"/>
        <color indexed="9"/>
        <rFont val="Arial"/>
        <family val="2"/>
      </rPr>
      <t xml:space="preserve"> Emission Factor</t>
    </r>
  </si>
  <si>
    <r>
      <t xml:space="preserve">EF: 23 scf CH4/minute
</t>
    </r>
    <r>
      <rPr>
        <sz val="10"/>
        <rFont val="Arial"/>
        <family val="2"/>
      </rPr>
      <t>EPA.  Background Technical Support Document (docket # EPA-HQ-OAR-2009-0923) for Subpart W. &lt;www.regulations.gov&gt;. EPA revised.</t>
    </r>
  </si>
  <si>
    <t>scf CH4/year-compressor</t>
  </si>
  <si>
    <t>*This is defined as the fraction of time the process unit is operating in a calendar year.  For example, a 90% operating factor would be entered as 0.9 because the unit is in operation for 90% of the year.</t>
  </si>
  <si>
    <r>
      <t>vol% CO</t>
    </r>
    <r>
      <rPr>
        <vertAlign val="subscript"/>
        <sz val="10"/>
        <rFont val="Arial"/>
        <family val="2"/>
      </rPr>
      <t xml:space="preserve">2 </t>
    </r>
    <r>
      <rPr>
        <sz val="10"/>
        <rFont val="Arial"/>
        <family val="0"/>
      </rPr>
      <t xml:space="preserve"> in input (decimal form)***</t>
    </r>
  </si>
  <si>
    <t>tCO2/MMcf raw gas feed</t>
  </si>
  <si>
    <t>N/A</t>
  </si>
  <si>
    <t xml:space="preserve">No source used.
Used combustion reaction stoichiometry
</t>
  </si>
  <si>
    <t>**"Equipment Leaks" are estimated in this tool as 4% of total natural gas processing emissions.  User input is not required to calculate emissions from these sources; they are estimated (based on the other emissions) using the percentages shown in the pie chart.</t>
  </si>
  <si>
    <t>Activitiy Data</t>
  </si>
  <si>
    <t>2008 Activity</t>
  </si>
  <si>
    <t>plants</t>
  </si>
  <si>
    <t>MMHPhr</t>
  </si>
  <si>
    <t>AGR units</t>
  </si>
  <si>
    <t>MMscf/yr</t>
  </si>
  <si>
    <t>gas plants</t>
  </si>
  <si>
    <r>
      <t>Acid gas removal vents (vented CO</t>
    </r>
    <r>
      <rPr>
        <vertAlign val="subscript"/>
        <sz val="10"/>
        <rFont val="Arial"/>
        <family val="2"/>
      </rPr>
      <t xml:space="preserve">2 </t>
    </r>
    <r>
      <rPr>
        <sz val="10"/>
        <rFont val="Arial"/>
        <family val="2"/>
      </rPr>
      <t>only</t>
    </r>
    <r>
      <rPr>
        <sz val="10"/>
        <rFont val="Arial"/>
        <family val="0"/>
      </rPr>
      <t>)</t>
    </r>
  </si>
  <si>
    <r>
      <t>Acid gas removal vents (vented CO2 only)</t>
    </r>
    <r>
      <rPr>
        <sz val="10"/>
        <rFont val="Arial"/>
        <family val="0"/>
      </rPr>
      <t xml:space="preserve">
98.232 (d)(5)</t>
    </r>
  </si>
  <si>
    <t>Reporting of CH4 emissions from AGRs is not required.</t>
  </si>
  <si>
    <r>
      <rPr>
        <b/>
        <sz val="10"/>
        <rFont val="Arial"/>
        <family val="2"/>
      </rPr>
      <t>Default CO2 concentration of inlet stream: 3.5 mole% CO2</t>
    </r>
    <r>
      <rPr>
        <sz val="10"/>
        <rFont val="Arial"/>
        <family val="2"/>
      </rPr>
      <t xml:space="preserve">
(API. Compendium of GHG Emissions Methodologies for the Oil and Natural Gas Industry. August 2009. Table 8-15. pg 8-58 (PDF pg 494)
*Assume: 
1) mole% is equivalent to vol% (Ideal Gas Law; PV = nRT)
2) All CO2 is removed. Therefore, no CO2 in AGR outlet stream. This is a conservative estimate.</t>
    </r>
  </si>
  <si>
    <t>MMcf annual treated gas</t>
  </si>
  <si>
    <t xml:space="preserve">(Annual AGR input * vol% CO2 of input * CO2 gas density) </t>
  </si>
  <si>
    <r>
      <t>***This is the average fraction of CO</t>
    </r>
    <r>
      <rPr>
        <vertAlign val="subscript"/>
        <sz val="10"/>
        <rFont val="Arial"/>
        <family val="2"/>
      </rPr>
      <t>2</t>
    </r>
    <r>
      <rPr>
        <sz val="10"/>
        <rFont val="Arial"/>
        <family val="0"/>
      </rPr>
      <t xml:space="preserve"> (by volume) in all input streams to AGR units.  For example, a 3.5 vol% CO</t>
    </r>
    <r>
      <rPr>
        <vertAlign val="subscript"/>
        <sz val="10"/>
        <rFont val="Arial"/>
        <family val="2"/>
      </rPr>
      <t>2</t>
    </r>
    <r>
      <rPr>
        <sz val="10"/>
        <rFont val="Arial"/>
        <family val="0"/>
      </rPr>
      <t xml:space="preserve"> would be entered as 0.035 in the "Input Data" column.  If unknown, see the "Guidance &amp; Sources" tab for a default CO</t>
    </r>
    <r>
      <rPr>
        <vertAlign val="subscript"/>
        <sz val="10"/>
        <rFont val="Arial"/>
        <family val="2"/>
      </rPr>
      <t>2</t>
    </r>
    <r>
      <rPr>
        <sz val="10"/>
        <rFont val="Arial"/>
        <family val="0"/>
      </rPr>
      <t xml:space="preserve"> concentration.</t>
    </r>
  </si>
  <si>
    <r>
      <t xml:space="preserve">No source used for EF.
</t>
    </r>
    <r>
      <rPr>
        <sz val="10"/>
        <rFont val="Arial"/>
        <family val="2"/>
      </rPr>
      <t>Source used for methane content:  GRI. Methane Emissions from the Natural Gas Industry.  June 1996.  http://www.epa.gov/gasstar/tools/related.html</t>
    </r>
  </si>
  <si>
    <t>(CO2 EF + Uncombusted CH4) * Annual raw gas feed to flares</t>
  </si>
  <si>
    <t>For the creation of CO2 from combustion, it was assumed that the feed gas to all flares is 100% ethane (C2H6). So for every mole of ethane combusted, 2 moles of CO2 were created.  The EF for the tool was modified to include this.
(vol ethane/vol gas) x (2 vol CO2/1 vol ethane) x (0.98) x (52.62 tCO2e/MMcf CO2)
Assume:
1) Ideal gas (moles are equivalent to volume)
2) 98% combustion efficiency</t>
  </si>
  <si>
    <t>tCO2</t>
  </si>
  <si>
    <t>For emisisons from uncombusted methane, it was assumed that 2% of the feed did not get combusted.  This percentage is applied to the input: the raw gas feed.  To convert from total gas to methane, an average methane content was calculated from the processing (inlet) and transmission (outlet) percentages in the 1996 GRI study, 87% CH4 and 93.4% CH4, respectively,   To convert from volume to mass, the gas density of methane was used (this density was derived from the Ideal Gas Law at 14.7 psi and 59 °F).  Finally the GWP of methane was applied to convert to CO2 equivalent.
(Feed) x (0.902 vol CH4/vol gas) x (19.26 tonne CH4/MMcf CH4) x (21 tonne CO2/tonne CH4) x (1-0.98)
Assume:
1) Average methane content of 90.2 %
2) Ideal gas (moles are equivalent to volume) at 14.7 psi and 59 °F.  Methane gas density is 19.26 tonne/MMcf.
3) 98% combustion efficiency</t>
  </si>
  <si>
    <r>
      <t>INSTRUCTIONS:</t>
    </r>
    <r>
      <rPr>
        <u val="single"/>
        <sz val="10"/>
        <rFont val="Arial"/>
        <family val="2"/>
      </rPr>
      <t xml:space="preserve">
</t>
    </r>
    <r>
      <rPr>
        <sz val="10"/>
        <rFont val="Arial"/>
        <family val="2"/>
      </rPr>
      <t>This sheet provides a simple tool for estimating equipment leak, vented, and combustion emissions from natural gas processing.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equipment leak, vented, and combustion emissions. Enter this total into the CO</t>
    </r>
    <r>
      <rPr>
        <vertAlign val="subscript"/>
        <sz val="10"/>
        <rFont val="Arial"/>
        <family val="2"/>
      </rPr>
      <t>2</t>
    </r>
    <r>
      <rPr>
        <sz val="10"/>
        <rFont val="Arial"/>
        <family val="2"/>
      </rPr>
      <t>e emissions field for natural gas processing in the applicability tool.  
For screening purposes related to co-located industry segments, emissions from all applicable industry segments should be combined to determine whether the emissions from the facility with the co-located industry segments would exceed the 25,000 metric ton CO2e reporting threshold.</t>
    </r>
  </si>
  <si>
    <r>
      <rPr>
        <b/>
        <sz val="10"/>
        <rFont val="Arial"/>
        <family val="2"/>
      </rP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</si>
  <si>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rPr>
        <b/>
        <sz val="10"/>
        <rFont val="Arial"/>
        <family val="2"/>
      </rP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</si>
</sst>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00"/>
    <numFmt numFmtId="166" formatCode="0.0000%"/>
    <numFmt numFmtId="167" formatCode="m/d/yy\ h:mm:ss"/>
  </numFmts>
  <fonts count="53">
    <font>
      <sz val="10"/>
      <name val="Arial"/>
      <family val="0"/>
    </font>
    <font>
      <sz val="11"/>
      <color indexed="8"/>
      <name val="Calibri"/>
      <family val="2"/>
    </font>
    <font>
      <sz val="8"/>
      <name val="Arial"/>
      <family val="0"/>
    </font>
    <font>
      <b/>
      <sz val="14"/>
      <name val="Arial"/>
      <family val="2"/>
    </font>
    <font>
      <sz val="10"/>
      <color indexed="10"/>
      <name val="Arial"/>
      <family val="0"/>
    </font>
    <font>
      <b/>
      <sz val="10"/>
      <name val="Arial"/>
      <family val="2"/>
    </font>
    <font>
      <sz val="14"/>
      <name val="Arial"/>
      <family val="0"/>
    </font>
    <font>
      <b/>
      <sz val="12"/>
      <color indexed="9"/>
      <name val="Arial"/>
      <family val="2"/>
    </font>
    <font>
      <b/>
      <sz val="10"/>
      <color indexed="9"/>
      <name val="Arial"/>
      <family val="2"/>
    </font>
    <font>
      <b/>
      <i/>
      <sz val="10"/>
      <name val="Arial"/>
      <family val="2"/>
    </font>
    <font>
      <b/>
      <sz val="16"/>
      <name val="Arial"/>
      <family val="2"/>
    </font>
    <font>
      <i/>
      <sz val="10"/>
      <name val="Arial"/>
      <family val="2"/>
    </font>
    <font>
      <i/>
      <sz val="16"/>
      <name val="Arial"/>
      <family val="2"/>
    </font>
    <font>
      <u val="single"/>
      <sz val="10"/>
      <name val="Arial"/>
      <family val="2"/>
    </font>
    <font>
      <vertAlign val="subscript"/>
      <sz val="10"/>
      <name val="Arial"/>
      <family val="2"/>
    </font>
    <font>
      <b/>
      <vertAlign val="subscript"/>
      <sz val="10"/>
      <name val="Arial"/>
      <family val="2"/>
    </font>
    <font>
      <b/>
      <u val="single"/>
      <sz val="10"/>
      <name val="Arial"/>
      <family val="2"/>
    </font>
    <font>
      <sz val="10"/>
      <color indexed="8"/>
      <name val="Arial"/>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MS Sans Serif"/>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8"/>
      <color indexed="24"/>
      <name val="Arial"/>
      <family val="2"/>
    </font>
    <font>
      <b/>
      <sz val="13"/>
      <color indexed="56"/>
      <name val="Calibri"/>
      <family val="2"/>
    </font>
    <font>
      <b/>
      <sz val="12"/>
      <color indexed="24"/>
      <name val="Arial"/>
      <family val="2"/>
    </font>
    <font>
      <b/>
      <sz val="11"/>
      <color indexed="56"/>
      <name val="Calibri"/>
      <family val="2"/>
    </font>
    <font>
      <b/>
      <sz val="12"/>
      <name val="Times New Roman"/>
      <family val="1"/>
    </font>
    <font>
      <sz val="11"/>
      <color indexed="62"/>
      <name val="Calibri"/>
      <family val="2"/>
    </font>
    <font>
      <sz val="8"/>
      <name val="Times New Roman"/>
      <family val="1"/>
    </font>
    <font>
      <sz val="11"/>
      <color indexed="52"/>
      <name val="Calibri"/>
      <family val="2"/>
    </font>
    <font>
      <sz val="11"/>
      <color indexed="60"/>
      <name val="Calibri"/>
      <family val="2"/>
    </font>
    <font>
      <sz val="8"/>
      <name val="Helvetica"/>
      <family val="2"/>
    </font>
    <font>
      <b/>
      <sz val="11"/>
      <color indexed="63"/>
      <name val="Calibri"/>
      <family val="2"/>
    </font>
    <font>
      <b/>
      <sz val="9"/>
      <name val="Arial"/>
      <family val="2"/>
    </font>
    <font>
      <sz val="18"/>
      <name val="Arial"/>
      <family val="2"/>
    </font>
    <font>
      <b/>
      <sz val="18"/>
      <color indexed="56"/>
      <name val="Cambria"/>
      <family val="2"/>
    </font>
    <font>
      <b/>
      <sz val="11"/>
      <color indexed="8"/>
      <name val="Calibri"/>
      <family val="2"/>
    </font>
    <font>
      <sz val="11"/>
      <color indexed="10"/>
      <name val="Calibri"/>
      <family val="2"/>
    </font>
    <font>
      <b/>
      <sz val="14"/>
      <color indexed="9"/>
      <name val="Arial"/>
      <family val="2"/>
    </font>
    <font>
      <b/>
      <vertAlign val="subscript"/>
      <sz val="14"/>
      <color indexed="9"/>
      <name val="Arial"/>
      <family val="2"/>
    </font>
    <font>
      <vertAlign val="superscript"/>
      <sz val="10"/>
      <name val="Arial"/>
      <family val="2"/>
    </font>
    <font>
      <b/>
      <vertAlign val="subscript"/>
      <sz val="12"/>
      <color indexed="9"/>
      <name val="Arial"/>
      <family val="2"/>
    </font>
    <font>
      <sz val="9.75"/>
      <color indexed="8"/>
      <name val="Arial"/>
      <family val="0"/>
    </font>
    <font>
      <b/>
      <sz val="11.5"/>
      <color indexed="8"/>
      <name val="Arial"/>
      <family val="0"/>
    </font>
    <font>
      <b/>
      <u val="single"/>
      <sz val="10"/>
      <color indexed="8"/>
      <name val="Arial"/>
      <family val="0"/>
    </font>
    <font>
      <b/>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Trellis"/>
    </fill>
    <fill>
      <patternFill patternType="solid">
        <fgColor indexed="9"/>
        <bgColor indexed="64"/>
      </patternFill>
    </fill>
    <fill>
      <patternFill patternType="solid">
        <fgColor indexed="8"/>
        <bgColor indexed="64"/>
      </patternFill>
    </fill>
  </fills>
  <borders count="57">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ck">
        <color indexed="8"/>
      </bottom>
    </border>
    <border>
      <left/>
      <right style="thick">
        <color indexed="8"/>
      </right>
      <top/>
      <bottom/>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thin">
        <color indexed="62"/>
      </top>
      <bottom style="double">
        <color indexed="62"/>
      </bottom>
    </border>
    <border>
      <left/>
      <right/>
      <top style="double"/>
      <bottom/>
    </border>
    <border>
      <left style="thin"/>
      <right style="thin"/>
      <top style="thin"/>
      <bottom/>
    </border>
    <border>
      <left/>
      <right/>
      <top style="thin"/>
      <bottom/>
    </border>
    <border>
      <left style="thin"/>
      <right style="thin"/>
      <top style="medium"/>
      <bottom style="thin"/>
    </border>
    <border>
      <left style="thin"/>
      <right style="thin"/>
      <top/>
      <bottom style="medium"/>
    </border>
    <border>
      <left style="thin"/>
      <right style="medium"/>
      <top/>
      <bottom style="medium"/>
    </border>
    <border>
      <left style="thin"/>
      <right/>
      <top style="thin"/>
      <bottom style="thin"/>
    </border>
    <border>
      <left style="medium"/>
      <right style="thin"/>
      <top style="thin"/>
      <bottom style="medium"/>
    </border>
    <border>
      <left style="thin"/>
      <right/>
      <top style="thin"/>
      <bottom style="medium"/>
    </border>
    <border>
      <left style="medium"/>
      <right/>
      <top style="medium"/>
      <bottom/>
    </border>
    <border>
      <left/>
      <right style="medium"/>
      <top style="medium"/>
      <bottom/>
    </border>
    <border>
      <left style="medium"/>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thin"/>
      <right style="thin"/>
      <top style="thin"/>
      <bottom style="medium"/>
    </border>
    <border>
      <left style="thin"/>
      <right style="thin"/>
      <top/>
      <bottom/>
    </border>
    <border>
      <left/>
      <right/>
      <top/>
      <bottom style="thin"/>
    </border>
    <border>
      <left style="thin"/>
      <right/>
      <top style="thin"/>
      <bottom/>
    </border>
    <border>
      <left style="thin"/>
      <right/>
      <top/>
      <bottom/>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49" fontId="18" fillId="0" borderId="1" applyNumberFormat="0" applyFont="0" applyFill="0" applyBorder="0" applyProtection="0">
      <alignment horizontal="left" vertical="center" indent="2"/>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49" fontId="18" fillId="0" borderId="2" applyNumberFormat="0" applyFont="0" applyFill="0" applyBorder="0" applyProtection="0">
      <alignment horizontal="left" vertical="center" indent="5"/>
    </xf>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 fontId="21" fillId="0" borderId="3" applyFill="0" applyBorder="0" applyProtection="0">
      <alignment horizontal="right" vertical="center"/>
    </xf>
    <xf numFmtId="0" fontId="22" fillId="20" borderId="4" applyNumberFormat="0" applyAlignment="0" applyProtection="0"/>
    <xf numFmtId="0" fontId="22" fillId="20" borderId="4" applyNumberFormat="0" applyAlignment="0" applyProtection="0"/>
    <xf numFmtId="0" fontId="23" fillId="21" borderId="5" applyNumberFormat="0" applyAlignment="0" applyProtection="0"/>
    <xf numFmtId="0" fontId="2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164" fontId="25" fillId="0" borderId="0" applyFont="0" applyFill="0" applyBorder="0" applyAlignment="0" applyProtection="0"/>
    <xf numFmtId="0" fontId="2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 fontId="25" fillId="0" borderId="0" applyFon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4" applyNumberFormat="0" applyAlignment="0" applyProtection="0"/>
    <xf numFmtId="0" fontId="34" fillId="7" borderId="4" applyNumberFormat="0" applyAlignment="0" applyProtection="0"/>
    <xf numFmtId="49" fontId="35" fillId="0" borderId="0" applyNumberFormat="0" applyAlignment="0">
      <protection/>
    </xf>
    <xf numFmtId="0" fontId="36" fillId="0" borderId="9" applyNumberFormat="0" applyFill="0" applyAlignment="0" applyProtection="0"/>
    <xf numFmtId="0" fontId="36" fillId="0" borderId="9"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0" fillId="0" borderId="0">
      <alignment/>
      <protection/>
    </xf>
    <xf numFmtId="0" fontId="24" fillId="0" borderId="0">
      <alignment/>
      <protection/>
    </xf>
    <xf numFmtId="4" fontId="18" fillId="0" borderId="1" applyFill="0" applyBorder="0" applyProtection="0">
      <alignment horizontal="right" vertical="center"/>
    </xf>
    <xf numFmtId="49" fontId="21" fillId="0" borderId="1" applyNumberFormat="0" applyFill="0" applyBorder="0" applyProtection="0">
      <alignment horizontal="left" vertical="center"/>
    </xf>
    <xf numFmtId="0" fontId="18" fillId="0" borderId="1" applyNumberFormat="0" applyFill="0" applyAlignment="0" applyProtection="0"/>
    <xf numFmtId="0" fontId="38" fillId="20" borderId="0" applyNumberFormat="0" applyFont="0" applyBorder="0" applyAlignment="0" applyProtection="0"/>
    <xf numFmtId="0" fontId="0" fillId="23" borderId="10" applyNumberFormat="0" applyFont="0" applyAlignment="0" applyProtection="0"/>
    <xf numFmtId="0" fontId="0" fillId="23" borderId="10" applyNumberFormat="0" applyFont="0" applyAlignment="0" applyProtection="0"/>
    <xf numFmtId="0" fontId="39" fillId="20" borderId="11" applyNumberFormat="0" applyAlignment="0" applyProtection="0"/>
    <xf numFmtId="0" fontId="39" fillId="20" borderId="11" applyNumberFormat="0" applyAlignment="0" applyProtection="0"/>
    <xf numFmtId="165" fontId="18" fillId="24" borderId="1" applyNumberFormat="0" applyFont="0" applyBorder="0" applyAlignment="0" applyProtection="0"/>
    <xf numFmtId="9" fontId="0" fillId="0" borderId="0" applyFont="0" applyFill="0" applyBorder="0" applyAlignment="0" applyProtection="0"/>
    <xf numFmtId="9" fontId="24" fillId="0" borderId="0" applyFont="0" applyFill="0" applyBorder="0" applyAlignment="0" applyProtection="0"/>
    <xf numFmtId="166" fontId="0" fillId="0" borderId="0" applyFont="0" applyFill="0" applyBorder="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0" borderId="14" applyNumberFormat="0" applyFont="0" applyFill="0" applyAlignment="0" applyProtection="0"/>
    <xf numFmtId="0" fontId="0" fillId="0" borderId="15" applyNumberFormat="0" applyFont="0" applyFill="0" applyAlignment="0" applyProtection="0"/>
    <xf numFmtId="0" fontId="0" fillId="0" borderId="16" applyNumberFormat="0" applyFont="0" applyFill="0" applyAlignment="0" applyProtection="0"/>
    <xf numFmtId="0" fontId="0" fillId="25" borderId="0" applyNumberFormat="0" applyFont="0" applyBorder="0" applyAlignment="0" applyProtection="0"/>
    <xf numFmtId="0" fontId="0" fillId="0" borderId="17" applyNumberFormat="0" applyFont="0" applyFill="0" applyAlignment="0" applyProtection="0"/>
    <xf numFmtId="0" fontId="0" fillId="0" borderId="18" applyNumberFormat="0" applyFont="0" applyFill="0" applyAlignment="0" applyProtection="0"/>
    <xf numFmtId="46" fontId="0" fillId="0" borderId="0" applyFont="0" applyFill="0" applyBorder="0" applyAlignment="0" applyProtection="0"/>
    <xf numFmtId="0" fontId="17" fillId="0" borderId="0" applyNumberFormat="0" applyFill="0" applyBorder="0" applyAlignment="0" applyProtection="0"/>
    <xf numFmtId="0" fontId="0" fillId="0" borderId="19" applyNumberFormat="0" applyFont="0" applyFill="0" applyAlignment="0" applyProtection="0"/>
    <xf numFmtId="0" fontId="0" fillId="0" borderId="20" applyNumberFormat="0" applyFont="0" applyFill="0" applyAlignment="0" applyProtection="0"/>
    <xf numFmtId="0" fontId="0" fillId="0" borderId="10" applyNumberFormat="0" applyFont="0" applyFill="0" applyAlignment="0" applyProtection="0"/>
    <xf numFmtId="0" fontId="0" fillId="0" borderId="21" applyNumberFormat="0" applyFont="0" applyFill="0" applyAlignment="0" applyProtection="0"/>
    <xf numFmtId="0" fontId="0" fillId="0" borderId="10" applyNumberFormat="0" applyFont="0" applyFill="0" applyAlignment="0" applyProtection="0"/>
    <xf numFmtId="0" fontId="0" fillId="0" borderId="0" applyNumberFormat="0" applyFont="0" applyFill="0" applyBorder="0" applyProtection="0">
      <alignment horizontal="center"/>
    </xf>
    <xf numFmtId="0" fontId="6"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Protection="0">
      <alignment horizontal="left"/>
    </xf>
    <xf numFmtId="0" fontId="0" fillId="25" borderId="0" applyNumberFormat="0" applyFont="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167" fontId="0" fillId="0" borderId="0" applyFont="0" applyFill="0" applyBorder="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0" fillId="0" borderId="27" applyNumberFormat="0" applyFont="0" applyFill="0" applyAlignment="0" applyProtection="0"/>
    <xf numFmtId="0" fontId="0" fillId="0" borderId="28" applyNumberFormat="0" applyFon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9" applyNumberFormat="0" applyFill="0" applyAlignment="0" applyProtection="0"/>
    <xf numFmtId="0" fontId="25" fillId="0" borderId="30" applyNumberFormat="0" applyFon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54">
    <xf numFmtId="0" fontId="0" fillId="0" borderId="0" xfId="0" applyAlignment="1">
      <alignment/>
    </xf>
    <xf numFmtId="0" fontId="0" fillId="26" borderId="1" xfId="0" applyFill="1" applyBorder="1" applyAlignment="1">
      <alignment/>
    </xf>
    <xf numFmtId="3" fontId="0" fillId="26" borderId="1" xfId="0" applyNumberFormat="1" applyFill="1" applyBorder="1" applyAlignment="1">
      <alignment vertical="center"/>
    </xf>
    <xf numFmtId="0" fontId="0" fillId="20" borderId="1" xfId="0" applyFill="1" applyBorder="1" applyAlignment="1" applyProtection="1">
      <alignment vertical="center"/>
      <protection locked="0"/>
    </xf>
    <xf numFmtId="0" fontId="0" fillId="25" borderId="0" xfId="0" applyFill="1" applyAlignment="1">
      <alignment/>
    </xf>
    <xf numFmtId="0" fontId="5" fillId="25" borderId="0" xfId="0" applyFont="1" applyFill="1" applyAlignment="1">
      <alignment/>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4" fillId="25" borderId="0" xfId="0" applyFont="1" applyFill="1" applyAlignment="1">
      <alignment/>
    </xf>
    <xf numFmtId="0" fontId="0" fillId="25" borderId="0" xfId="0" applyNumberFormat="1" applyFont="1" applyFill="1" applyAlignment="1" applyProtection="1">
      <alignment/>
      <protection locked="0"/>
    </xf>
    <xf numFmtId="0" fontId="0" fillId="25" borderId="1" xfId="0" applyFont="1" applyFill="1" applyBorder="1" applyAlignment="1">
      <alignment wrapText="1"/>
    </xf>
    <xf numFmtId="2" fontId="0" fillId="25" borderId="0" xfId="0" applyNumberFormat="1" applyFont="1" applyFill="1" applyAlignment="1" applyProtection="1">
      <alignment/>
      <protection locked="0"/>
    </xf>
    <xf numFmtId="4" fontId="0" fillId="25" borderId="0" xfId="0" applyNumberFormat="1" applyFont="1" applyFill="1" applyAlignment="1" applyProtection="1">
      <alignment wrapText="1"/>
      <protection locked="0"/>
    </xf>
    <xf numFmtId="0" fontId="0" fillId="25" borderId="31" xfId="0" applyFill="1" applyBorder="1" applyAlignment="1">
      <alignment vertical="center" wrapText="1"/>
    </xf>
    <xf numFmtId="3" fontId="0" fillId="25" borderId="31" xfId="0" applyNumberFormat="1" applyFill="1" applyBorder="1" applyAlignment="1">
      <alignment horizontal="right" vertical="center"/>
    </xf>
    <xf numFmtId="0" fontId="0" fillId="25" borderId="1" xfId="0" applyFill="1" applyBorder="1" applyAlignment="1">
      <alignment horizontal="center" vertical="center" wrapText="1"/>
    </xf>
    <xf numFmtId="0" fontId="5" fillId="25" borderId="1" xfId="0" applyFont="1" applyFill="1" applyBorder="1" applyAlignment="1">
      <alignment vertical="center" wrapText="1"/>
    </xf>
    <xf numFmtId="0" fontId="0" fillId="25" borderId="32" xfId="0" applyFill="1" applyBorder="1" applyAlignment="1">
      <alignment/>
    </xf>
    <xf numFmtId="0" fontId="16" fillId="0" borderId="33" xfId="0" applyFont="1" applyBorder="1" applyAlignment="1">
      <alignment vertical="center" wrapText="1"/>
    </xf>
    <xf numFmtId="0" fontId="0" fillId="26" borderId="34" xfId="0" applyFill="1" applyBorder="1" applyAlignment="1" applyProtection="1">
      <alignment/>
      <protection locked="0"/>
    </xf>
    <xf numFmtId="0" fontId="0" fillId="26" borderId="34" xfId="0" applyFill="1" applyBorder="1" applyAlignment="1">
      <alignment wrapText="1"/>
    </xf>
    <xf numFmtId="3" fontId="0" fillId="26" borderId="35" xfId="0" applyNumberFormat="1" applyFill="1" applyBorder="1" applyAlignment="1">
      <alignment vertical="center"/>
    </xf>
    <xf numFmtId="0" fontId="16" fillId="25" borderId="32" xfId="0" applyFont="1" applyFill="1" applyBorder="1" applyAlignment="1">
      <alignment/>
    </xf>
    <xf numFmtId="0" fontId="45" fillId="26" borderId="3" xfId="0" applyFont="1" applyFill="1" applyBorder="1" applyAlignment="1">
      <alignment vertical="center"/>
    </xf>
    <xf numFmtId="0" fontId="45" fillId="26" borderId="3" xfId="0" applyFont="1" applyFill="1" applyBorder="1" applyAlignment="1">
      <alignment horizontal="center" vertical="center"/>
    </xf>
    <xf numFmtId="0" fontId="45" fillId="26" borderId="3" xfId="0" applyFont="1" applyFill="1" applyBorder="1" applyAlignment="1">
      <alignment horizontal="center" vertical="center" wrapText="1"/>
    </xf>
    <xf numFmtId="0" fontId="11" fillId="25" borderId="0" xfId="0" applyFont="1" applyFill="1" applyAlignment="1">
      <alignment/>
    </xf>
    <xf numFmtId="0" fontId="5" fillId="25" borderId="2" xfId="0" applyFont="1" applyFill="1" applyBorder="1" applyAlignment="1" applyProtection="1">
      <alignment horizontal="center"/>
      <protection/>
    </xf>
    <xf numFmtId="0" fontId="7" fillId="26" borderId="1" xfId="0" applyFont="1" applyFill="1" applyBorder="1" applyAlignment="1" applyProtection="1">
      <alignment horizontal="center" vertical="center" wrapText="1"/>
      <protection/>
    </xf>
    <xf numFmtId="0" fontId="7" fillId="26" borderId="1" xfId="0" applyFont="1" applyFill="1" applyBorder="1" applyAlignment="1" applyProtection="1">
      <alignment horizontal="center" vertical="center"/>
      <protection/>
    </xf>
    <xf numFmtId="0" fontId="3" fillId="25" borderId="0" xfId="0" applyFont="1" applyFill="1" applyAlignment="1" applyProtection="1">
      <alignment/>
      <protection/>
    </xf>
    <xf numFmtId="0" fontId="0" fillId="25" borderId="0" xfId="0" applyFill="1" applyAlignment="1" applyProtection="1">
      <alignment/>
      <protection/>
    </xf>
    <xf numFmtId="0" fontId="3" fillId="25" borderId="0" xfId="0" applyFont="1" applyFill="1" applyAlignment="1" applyProtection="1">
      <alignment horizontal="left"/>
      <protection/>
    </xf>
    <xf numFmtId="0" fontId="4" fillId="25" borderId="0" xfId="0" applyFont="1" applyFill="1" applyBorder="1" applyAlignment="1" applyProtection="1">
      <alignment/>
      <protection/>
    </xf>
    <xf numFmtId="0" fontId="6" fillId="25" borderId="0" xfId="0" applyFont="1" applyFill="1" applyAlignment="1" applyProtection="1">
      <alignment horizontal="center"/>
      <protection/>
    </xf>
    <xf numFmtId="0" fontId="0" fillId="25" borderId="0" xfId="0" applyFill="1" applyBorder="1" applyAlignment="1" applyProtection="1">
      <alignment/>
      <protection/>
    </xf>
    <xf numFmtId="0" fontId="5" fillId="25" borderId="1" xfId="0" applyFont="1" applyFill="1" applyBorder="1" applyAlignment="1" applyProtection="1">
      <alignment vertical="center" wrapText="1"/>
      <protection/>
    </xf>
    <xf numFmtId="0" fontId="0" fillId="25" borderId="1" xfId="0" applyFill="1" applyBorder="1" applyAlignment="1" applyProtection="1">
      <alignment vertical="center" wrapText="1"/>
      <protection/>
    </xf>
    <xf numFmtId="3" fontId="0" fillId="25" borderId="1" xfId="0" applyNumberFormat="1" applyFill="1" applyBorder="1" applyAlignment="1" applyProtection="1">
      <alignment vertical="center"/>
      <protection/>
    </xf>
    <xf numFmtId="0" fontId="0" fillId="25" borderId="1" xfId="0" applyFill="1" applyBorder="1" applyAlignment="1" applyProtection="1">
      <alignment horizontal="center" vertical="center" wrapText="1"/>
      <protection/>
    </xf>
    <xf numFmtId="0" fontId="0" fillId="25" borderId="1" xfId="0" applyFont="1" applyFill="1" applyBorder="1" applyAlignment="1" applyProtection="1">
      <alignment horizontal="center" vertical="center" wrapText="1"/>
      <protection/>
    </xf>
    <xf numFmtId="1" fontId="0" fillId="25" borderId="1" xfId="0" applyNumberFormat="1" applyFill="1" applyBorder="1" applyAlignment="1" applyProtection="1">
      <alignment vertical="center"/>
      <protection/>
    </xf>
    <xf numFmtId="0" fontId="0" fillId="25" borderId="1" xfId="0" applyFill="1" applyBorder="1" applyAlignment="1" applyProtection="1">
      <alignment vertical="center"/>
      <protection/>
    </xf>
    <xf numFmtId="0" fontId="0" fillId="25" borderId="1" xfId="0" applyFill="1" applyBorder="1" applyAlignment="1" applyProtection="1">
      <alignment horizontal="left" vertical="center"/>
      <protection/>
    </xf>
    <xf numFmtId="0" fontId="0" fillId="25" borderId="1" xfId="0" applyFill="1" applyBorder="1" applyAlignment="1" applyProtection="1">
      <alignment horizontal="left" vertical="center" wrapText="1"/>
      <protection/>
    </xf>
    <xf numFmtId="0" fontId="0" fillId="25" borderId="1" xfId="0" applyFill="1" applyBorder="1" applyAlignment="1" applyProtection="1">
      <alignment horizontal="center" vertical="center"/>
      <protection/>
    </xf>
    <xf numFmtId="0" fontId="0" fillId="25" borderId="36" xfId="0" applyFill="1" applyBorder="1" applyAlignment="1" applyProtection="1">
      <alignment horizontal="center" vertical="center" wrapText="1"/>
      <protection/>
    </xf>
    <xf numFmtId="2" fontId="0" fillId="25" borderId="1" xfId="0" applyNumberFormat="1" applyFill="1" applyBorder="1" applyAlignment="1" applyProtection="1">
      <alignment vertical="center"/>
      <protection/>
    </xf>
    <xf numFmtId="4" fontId="0" fillId="25" borderId="1" xfId="0" applyNumberFormat="1" applyFill="1" applyBorder="1" applyAlignment="1" applyProtection="1">
      <alignment vertical="center"/>
      <protection/>
    </xf>
    <xf numFmtId="0" fontId="5" fillId="25" borderId="1" xfId="0" applyFont="1" applyFill="1" applyBorder="1" applyAlignment="1" applyProtection="1">
      <alignment/>
      <protection/>
    </xf>
    <xf numFmtId="0" fontId="0" fillId="25" borderId="1" xfId="0" applyFill="1" applyBorder="1" applyAlignment="1" applyProtection="1">
      <alignment wrapText="1"/>
      <protection/>
    </xf>
    <xf numFmtId="0" fontId="4" fillId="25" borderId="1" xfId="0" applyFont="1" applyFill="1" applyBorder="1" applyAlignment="1" applyProtection="1">
      <alignment/>
      <protection/>
    </xf>
    <xf numFmtId="0" fontId="0" fillId="25" borderId="32" xfId="0" applyFill="1" applyBorder="1" applyAlignment="1" applyProtection="1">
      <alignment/>
      <protection/>
    </xf>
    <xf numFmtId="4" fontId="0" fillId="25" borderId="0" xfId="0" applyNumberFormat="1" applyFill="1" applyBorder="1" applyAlignment="1" applyProtection="1">
      <alignment/>
      <protection/>
    </xf>
    <xf numFmtId="0" fontId="5" fillId="25" borderId="0" xfId="0" applyFont="1" applyFill="1" applyBorder="1" applyAlignment="1" applyProtection="1">
      <alignment horizontal="left"/>
      <protection/>
    </xf>
    <xf numFmtId="0" fontId="0" fillId="25" borderId="1" xfId="0" applyFill="1" applyBorder="1" applyAlignment="1" applyProtection="1">
      <alignment horizontal="center"/>
      <protection/>
    </xf>
    <xf numFmtId="0" fontId="0" fillId="25" borderId="2" xfId="0" applyFont="1" applyFill="1" applyBorder="1" applyAlignment="1" applyProtection="1">
      <alignment horizontal="left"/>
      <protection/>
    </xf>
    <xf numFmtId="4" fontId="0" fillId="25" borderId="36" xfId="0" applyNumberFormat="1" applyFont="1" applyFill="1" applyBorder="1" applyAlignment="1" applyProtection="1">
      <alignment horizontal="center"/>
      <protection/>
    </xf>
    <xf numFmtId="9" fontId="0" fillId="25" borderId="1" xfId="113" applyFont="1" applyFill="1" applyBorder="1" applyAlignment="1" applyProtection="1">
      <alignment horizontal="center"/>
      <protection/>
    </xf>
    <xf numFmtId="9" fontId="0" fillId="25" borderId="1" xfId="113" applyFill="1" applyBorder="1" applyAlignment="1" applyProtection="1">
      <alignment horizontal="center"/>
      <protection/>
    </xf>
    <xf numFmtId="2" fontId="0" fillId="25" borderId="2" xfId="0" applyNumberFormat="1" applyFont="1" applyFill="1" applyBorder="1" applyAlignment="1" applyProtection="1">
      <alignment horizontal="left"/>
      <protection/>
    </xf>
    <xf numFmtId="4" fontId="0" fillId="25" borderId="36" xfId="0" applyNumberFormat="1" applyFill="1" applyBorder="1" applyAlignment="1" applyProtection="1">
      <alignment horizontal="center"/>
      <protection/>
    </xf>
    <xf numFmtId="0" fontId="5" fillId="25" borderId="37" xfId="0" applyFont="1" applyFill="1" applyBorder="1" applyAlignment="1" applyProtection="1">
      <alignment horizontal="right"/>
      <protection/>
    </xf>
    <xf numFmtId="4" fontId="5" fillId="25" borderId="38" xfId="0" applyNumberFormat="1" applyFont="1" applyFill="1" applyBorder="1" applyAlignment="1" applyProtection="1">
      <alignment horizontal="center"/>
      <protection/>
    </xf>
    <xf numFmtId="9" fontId="5" fillId="25" borderId="1" xfId="0" applyNumberFormat="1" applyFont="1" applyFill="1" applyBorder="1" applyAlignment="1" applyProtection="1">
      <alignment horizontal="center"/>
      <protection/>
    </xf>
    <xf numFmtId="0" fontId="0" fillId="25" borderId="0" xfId="0" applyFill="1" applyBorder="1" applyAlignment="1" applyProtection="1">
      <alignment wrapText="1"/>
      <protection/>
    </xf>
    <xf numFmtId="0" fontId="5" fillId="25" borderId="0" xfId="0" applyFont="1" applyFill="1" applyBorder="1" applyAlignment="1" applyProtection="1">
      <alignment/>
      <protection/>
    </xf>
    <xf numFmtId="0" fontId="5" fillId="25" borderId="0" xfId="0" applyFont="1" applyFill="1" applyBorder="1" applyAlignment="1" applyProtection="1">
      <alignment horizontal="right"/>
      <protection/>
    </xf>
    <xf numFmtId="4" fontId="5" fillId="25" borderId="0" xfId="0" applyNumberFormat="1" applyFont="1" applyFill="1" applyBorder="1" applyAlignment="1" applyProtection="1">
      <alignment/>
      <protection/>
    </xf>
    <xf numFmtId="0" fontId="8" fillId="26" borderId="0" xfId="0" applyFont="1" applyFill="1" applyAlignment="1" applyProtection="1">
      <alignment/>
      <protection/>
    </xf>
    <xf numFmtId="2" fontId="0" fillId="25" borderId="0" xfId="0" applyNumberFormat="1" applyFill="1" applyAlignment="1" applyProtection="1">
      <alignment/>
      <protection/>
    </xf>
    <xf numFmtId="0" fontId="0" fillId="25" borderId="0" xfId="0" applyFill="1" applyBorder="1" applyAlignment="1" applyProtection="1">
      <alignment horizontal="center"/>
      <protection/>
    </xf>
    <xf numFmtId="4" fontId="5" fillId="25" borderId="0" xfId="0" applyNumberFormat="1" applyFont="1" applyFill="1" applyBorder="1" applyAlignment="1" applyProtection="1">
      <alignment horizontal="center"/>
      <protection/>
    </xf>
    <xf numFmtId="0" fontId="0" fillId="11" borderId="0" xfId="0" applyFill="1" applyAlignment="1" applyProtection="1">
      <alignment horizontal="left" wrapText="1"/>
      <protection/>
    </xf>
    <xf numFmtId="0" fontId="7" fillId="25" borderId="0" xfId="0" applyFont="1" applyFill="1" applyBorder="1" applyAlignment="1" applyProtection="1">
      <alignment horizontal="center"/>
      <protection/>
    </xf>
    <xf numFmtId="0" fontId="5" fillId="25" borderId="0" xfId="0" applyFont="1" applyFill="1" applyBorder="1" applyAlignment="1" applyProtection="1">
      <alignment horizontal="center"/>
      <protection/>
    </xf>
    <xf numFmtId="0" fontId="5" fillId="25" borderId="0" xfId="0" applyFont="1" applyFill="1" applyBorder="1" applyAlignment="1" applyProtection="1">
      <alignment wrapText="1"/>
      <protection/>
    </xf>
    <xf numFmtId="0" fontId="5" fillId="25" borderId="39" xfId="0" applyFont="1" applyFill="1" applyBorder="1" applyAlignment="1" applyProtection="1">
      <alignment/>
      <protection/>
    </xf>
    <xf numFmtId="0" fontId="0" fillId="25" borderId="40" xfId="0" applyFill="1" applyBorder="1" applyAlignment="1" applyProtection="1">
      <alignment/>
      <protection/>
    </xf>
    <xf numFmtId="0" fontId="9" fillId="25" borderId="41" xfId="0" applyFont="1" applyFill="1" applyBorder="1" applyAlignment="1" applyProtection="1">
      <alignment/>
      <protection/>
    </xf>
    <xf numFmtId="0" fontId="5" fillId="25" borderId="42" xfId="0" applyFont="1" applyFill="1" applyBorder="1" applyAlignment="1" applyProtection="1">
      <alignment horizontal="center"/>
      <protection/>
    </xf>
    <xf numFmtId="0" fontId="0" fillId="11" borderId="41" xfId="0" applyFont="1" applyFill="1" applyBorder="1" applyAlignment="1" applyProtection="1">
      <alignment horizontal="left"/>
      <protection/>
    </xf>
    <xf numFmtId="4" fontId="0" fillId="11" borderId="42" xfId="0" applyNumberFormat="1" applyFont="1" applyFill="1" applyBorder="1" applyAlignment="1" applyProtection="1">
      <alignment horizontal="center"/>
      <protection/>
    </xf>
    <xf numFmtId="3" fontId="0" fillId="25" borderId="2" xfId="72" applyNumberFormat="1" applyFont="1" applyFill="1" applyBorder="1" applyAlignment="1" applyProtection="1">
      <alignment horizontal="right"/>
      <protection/>
    </xf>
    <xf numFmtId="0" fontId="0" fillId="25" borderId="42" xfId="0" applyFont="1" applyFill="1" applyBorder="1" applyAlignment="1" applyProtection="1">
      <alignment horizontal="right"/>
      <protection/>
    </xf>
    <xf numFmtId="2" fontId="0" fillId="11" borderId="41" xfId="0" applyNumberFormat="1" applyFont="1" applyFill="1" applyBorder="1" applyAlignment="1" applyProtection="1">
      <alignment horizontal="left"/>
      <protection/>
    </xf>
    <xf numFmtId="4" fontId="0" fillId="25" borderId="42" xfId="0" applyNumberFormat="1" applyFont="1" applyFill="1" applyBorder="1" applyAlignment="1" applyProtection="1">
      <alignment horizontal="center"/>
      <protection/>
    </xf>
    <xf numFmtId="3" fontId="0" fillId="25" borderId="2" xfId="0" applyNumberFormat="1" applyFont="1" applyFill="1" applyBorder="1" applyAlignment="1" applyProtection="1">
      <alignment horizontal="right"/>
      <protection/>
    </xf>
    <xf numFmtId="0" fontId="0" fillId="20" borderId="41" xfId="0" applyFont="1" applyFill="1" applyBorder="1" applyAlignment="1" applyProtection="1">
      <alignment horizontal="left"/>
      <protection/>
    </xf>
    <xf numFmtId="4" fontId="0" fillId="20" borderId="42" xfId="0" applyNumberFormat="1" applyFill="1" applyBorder="1" applyAlignment="1" applyProtection="1">
      <alignment horizontal="center"/>
      <protection/>
    </xf>
    <xf numFmtId="3" fontId="0" fillId="20" borderId="2" xfId="0" applyNumberFormat="1" applyFont="1" applyFill="1" applyBorder="1" applyAlignment="1" applyProtection="1">
      <alignment horizontal="right"/>
      <protection/>
    </xf>
    <xf numFmtId="0" fontId="0" fillId="20" borderId="42" xfId="0" applyFont="1" applyFill="1" applyBorder="1" applyAlignment="1" applyProtection="1">
      <alignment horizontal="right"/>
      <protection/>
    </xf>
    <xf numFmtId="4" fontId="0" fillId="11" borderId="42" xfId="0" applyNumberFormat="1" applyFill="1" applyBorder="1" applyAlignment="1" applyProtection="1">
      <alignment horizontal="center"/>
      <protection/>
    </xf>
    <xf numFmtId="0" fontId="0" fillId="25" borderId="41" xfId="0" applyFont="1" applyFill="1" applyBorder="1" applyAlignment="1" applyProtection="1">
      <alignment horizontal="left"/>
      <protection/>
    </xf>
    <xf numFmtId="4" fontId="0" fillId="25" borderId="42" xfId="0" applyNumberFormat="1" applyFill="1" applyBorder="1" applyAlignment="1" applyProtection="1">
      <alignment horizontal="center"/>
      <protection/>
    </xf>
    <xf numFmtId="3" fontId="0" fillId="0" borderId="2" xfId="72" applyNumberFormat="1" applyFont="1" applyFill="1" applyBorder="1" applyAlignment="1" applyProtection="1">
      <alignment horizontal="right"/>
      <protection/>
    </xf>
    <xf numFmtId="0" fontId="0" fillId="0" borderId="42" xfId="0" applyFont="1" applyFill="1" applyBorder="1" applyAlignment="1" applyProtection="1">
      <alignment horizontal="right"/>
      <protection/>
    </xf>
    <xf numFmtId="0" fontId="0" fillId="11" borderId="43" xfId="0" applyFont="1" applyFill="1" applyBorder="1" applyAlignment="1" applyProtection="1">
      <alignment horizontal="left"/>
      <protection/>
    </xf>
    <xf numFmtId="4" fontId="0" fillId="11" borderId="44" xfId="0" applyNumberFormat="1" applyFill="1" applyBorder="1" applyAlignment="1" applyProtection="1">
      <alignment horizontal="center"/>
      <protection/>
    </xf>
    <xf numFmtId="3" fontId="0" fillId="25" borderId="37" xfId="72" applyNumberFormat="1" applyFont="1" applyFill="1" applyBorder="1" applyAlignment="1" applyProtection="1">
      <alignment horizontal="right"/>
      <protection/>
    </xf>
    <xf numFmtId="0" fontId="0" fillId="25" borderId="44" xfId="0" applyFont="1" applyFill="1" applyBorder="1" applyAlignment="1" applyProtection="1">
      <alignment horizontal="right"/>
      <protection/>
    </xf>
    <xf numFmtId="0" fontId="0" fillId="25" borderId="0" xfId="0" applyFont="1" applyFill="1" applyBorder="1" applyAlignment="1" applyProtection="1">
      <alignment horizontal="left"/>
      <protection/>
    </xf>
    <xf numFmtId="4" fontId="0" fillId="25" borderId="0" xfId="0" applyNumberFormat="1" applyFill="1" applyBorder="1" applyAlignment="1" applyProtection="1">
      <alignment horizontal="center"/>
      <protection/>
    </xf>
    <xf numFmtId="4" fontId="0" fillId="25" borderId="0" xfId="0" applyNumberFormat="1" applyFill="1" applyAlignment="1" applyProtection="1">
      <alignment horizontal="center"/>
      <protection/>
    </xf>
    <xf numFmtId="0" fontId="0" fillId="25" borderId="2" xfId="0" applyFont="1" applyFill="1" applyBorder="1" applyAlignment="1" applyProtection="1">
      <alignment/>
      <protection/>
    </xf>
    <xf numFmtId="0" fontId="0" fillId="25" borderId="1" xfId="0" applyFont="1" applyFill="1" applyBorder="1" applyAlignment="1" applyProtection="1">
      <alignment/>
      <protection/>
    </xf>
    <xf numFmtId="0" fontId="0" fillId="25" borderId="42" xfId="0" applyFont="1" applyFill="1" applyBorder="1" applyAlignment="1" applyProtection="1">
      <alignment/>
      <protection/>
    </xf>
    <xf numFmtId="0" fontId="0" fillId="25" borderId="2" xfId="0" applyFill="1" applyBorder="1" applyAlignment="1" applyProtection="1">
      <alignment/>
      <protection/>
    </xf>
    <xf numFmtId="0" fontId="0" fillId="25" borderId="1" xfId="0" applyFill="1" applyBorder="1" applyAlignment="1" applyProtection="1">
      <alignment/>
      <protection/>
    </xf>
    <xf numFmtId="0" fontId="0" fillId="25" borderId="42" xfId="0" applyFill="1" applyBorder="1" applyAlignment="1" applyProtection="1">
      <alignment/>
      <protection/>
    </xf>
    <xf numFmtId="4" fontId="0" fillId="25" borderId="1" xfId="0" applyNumberFormat="1" applyFill="1" applyBorder="1" applyAlignment="1" applyProtection="1">
      <alignment/>
      <protection/>
    </xf>
    <xf numFmtId="0" fontId="0" fillId="25" borderId="37" xfId="0" applyFill="1" applyBorder="1" applyAlignment="1" applyProtection="1">
      <alignment/>
      <protection/>
    </xf>
    <xf numFmtId="4" fontId="0" fillId="11" borderId="45" xfId="0" applyNumberFormat="1" applyFill="1" applyBorder="1" applyAlignment="1" applyProtection="1">
      <alignment/>
      <protection/>
    </xf>
    <xf numFmtId="0" fontId="0" fillId="11" borderId="44" xfId="0" applyFill="1" applyBorder="1" applyAlignment="1" applyProtection="1">
      <alignment/>
      <protection/>
    </xf>
    <xf numFmtId="0" fontId="8" fillId="26" borderId="1" xfId="0" applyFont="1" applyFill="1" applyBorder="1" applyAlignment="1" applyProtection="1">
      <alignment horizontal="center"/>
      <protection/>
    </xf>
    <xf numFmtId="2" fontId="0" fillId="25" borderId="1" xfId="0" applyNumberFormat="1" applyFill="1" applyBorder="1" applyAlignment="1" applyProtection="1">
      <alignment horizontal="center"/>
      <protection/>
    </xf>
    <xf numFmtId="0" fontId="0" fillId="25" borderId="0" xfId="0" applyFill="1" applyAlignment="1" applyProtection="1">
      <alignment wrapText="1"/>
      <protection/>
    </xf>
    <xf numFmtId="0" fontId="47" fillId="25" borderId="0" xfId="0" applyFont="1" applyFill="1" applyAlignment="1" applyProtection="1">
      <alignment/>
      <protection/>
    </xf>
    <xf numFmtId="4" fontId="0" fillId="25" borderId="1" xfId="0" applyNumberFormat="1" applyFill="1" applyBorder="1" applyAlignment="1" applyProtection="1">
      <alignment horizontal="center" vertical="center"/>
      <protection/>
    </xf>
    <xf numFmtId="0" fontId="0" fillId="20" borderId="46" xfId="0" applyFill="1" applyBorder="1" applyAlignment="1" applyProtection="1">
      <alignment vertical="center"/>
      <protection locked="0"/>
    </xf>
    <xf numFmtId="14" fontId="3" fillId="25" borderId="0" xfId="0" applyNumberFormat="1" applyFont="1" applyFill="1" applyAlignment="1">
      <alignment horizontal="left"/>
    </xf>
    <xf numFmtId="14" fontId="3" fillId="25" borderId="0" xfId="0" applyNumberFormat="1" applyFont="1" applyFill="1" applyAlignment="1" applyProtection="1">
      <alignment horizontal="left"/>
      <protection/>
    </xf>
    <xf numFmtId="0" fontId="3" fillId="25" borderId="47" xfId="0" applyFont="1" applyFill="1" applyBorder="1" applyAlignment="1">
      <alignment/>
    </xf>
    <xf numFmtId="0" fontId="0" fillId="25" borderId="47" xfId="0" applyFill="1" applyBorder="1" applyAlignment="1">
      <alignment/>
    </xf>
    <xf numFmtId="0" fontId="0" fillId="25" borderId="0" xfId="0" applyFont="1" applyFill="1" applyAlignment="1">
      <alignment horizontal="left" wrapText="1"/>
    </xf>
    <xf numFmtId="0" fontId="0" fillId="25" borderId="0" xfId="0" applyFill="1" applyAlignment="1">
      <alignment horizontal="left"/>
    </xf>
    <xf numFmtId="0" fontId="47" fillId="25" borderId="0" xfId="0" applyFont="1" applyFill="1" applyAlignment="1">
      <alignment horizontal="left" wrapText="1"/>
    </xf>
    <xf numFmtId="0" fontId="16" fillId="25" borderId="48" xfId="0" applyFont="1" applyFill="1" applyBorder="1" applyAlignment="1">
      <alignment horizontal="left" wrapText="1"/>
    </xf>
    <xf numFmtId="0" fontId="13" fillId="25" borderId="32" xfId="0" applyFont="1" applyFill="1" applyBorder="1" applyAlignment="1">
      <alignment horizontal="left" wrapText="1"/>
    </xf>
    <xf numFmtId="0" fontId="13" fillId="25" borderId="49" xfId="0" applyFont="1" applyFill="1" applyBorder="1" applyAlignment="1">
      <alignment horizontal="left" wrapText="1"/>
    </xf>
    <xf numFmtId="0" fontId="13" fillId="25" borderId="0" xfId="0" applyFont="1" applyFill="1" applyBorder="1" applyAlignment="1">
      <alignment horizontal="left" wrapText="1"/>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0" fillId="25" borderId="0" xfId="0" applyFont="1" applyFill="1" applyBorder="1" applyAlignment="1">
      <alignment horizontal="left" wrapText="1"/>
    </xf>
    <xf numFmtId="3" fontId="0" fillId="25" borderId="1" xfId="0" applyNumberFormat="1" applyFill="1" applyBorder="1" applyAlignment="1">
      <alignment horizontal="right" vertical="center"/>
    </xf>
    <xf numFmtId="0" fontId="0" fillId="25" borderId="31" xfId="0" applyFont="1" applyFill="1" applyBorder="1" applyAlignment="1">
      <alignment horizontal="left" vertical="center" wrapText="1"/>
    </xf>
    <xf numFmtId="0" fontId="0" fillId="25" borderId="34" xfId="0" applyFont="1" applyFill="1" applyBorder="1" applyAlignment="1">
      <alignment horizontal="left" vertical="center" wrapText="1"/>
    </xf>
    <xf numFmtId="0" fontId="0" fillId="25" borderId="0" xfId="0" applyFill="1" applyAlignment="1">
      <alignment horizontal="left" wrapText="1"/>
    </xf>
    <xf numFmtId="0" fontId="0" fillId="25" borderId="0" xfId="0" applyFill="1" applyAlignment="1">
      <alignment wrapText="1"/>
    </xf>
    <xf numFmtId="0" fontId="0" fillId="25" borderId="0" xfId="0" applyFont="1" applyFill="1" applyAlignment="1" applyProtection="1">
      <alignment horizontal="left" vertical="top" wrapText="1"/>
      <protection/>
    </xf>
    <xf numFmtId="0" fontId="10" fillId="25" borderId="36" xfId="0" applyFont="1" applyFill="1" applyBorder="1" applyAlignment="1" applyProtection="1">
      <alignment horizontal="left"/>
      <protection/>
    </xf>
    <xf numFmtId="0" fontId="10" fillId="25" borderId="50" xfId="0" applyFont="1" applyFill="1" applyBorder="1" applyAlignment="1" applyProtection="1">
      <alignment horizontal="left"/>
      <protection/>
    </xf>
    <xf numFmtId="0" fontId="10" fillId="25" borderId="51" xfId="0" applyFont="1" applyFill="1" applyBorder="1" applyAlignment="1" applyProtection="1">
      <alignment horizontal="left"/>
      <protection/>
    </xf>
    <xf numFmtId="0" fontId="5" fillId="25" borderId="52" xfId="0" applyFont="1" applyFill="1" applyBorder="1" applyAlignment="1" applyProtection="1">
      <alignment horizontal="left"/>
      <protection/>
    </xf>
    <xf numFmtId="0" fontId="5" fillId="25" borderId="53" xfId="0" applyFont="1" applyFill="1" applyBorder="1" applyAlignment="1" applyProtection="1">
      <alignment horizontal="left"/>
      <protection/>
    </xf>
    <xf numFmtId="0" fontId="5" fillId="25" borderId="54" xfId="0" applyFont="1" applyFill="1" applyBorder="1" applyAlignment="1" applyProtection="1">
      <alignment horizontal="left"/>
      <protection/>
    </xf>
    <xf numFmtId="0" fontId="0" fillId="25" borderId="0" xfId="0" applyFill="1" applyAlignment="1" applyProtection="1">
      <alignment horizontal="left" wrapText="1"/>
      <protection/>
    </xf>
    <xf numFmtId="0" fontId="5" fillId="25" borderId="55" xfId="0" applyFont="1" applyFill="1" applyBorder="1" applyAlignment="1" applyProtection="1">
      <alignment horizontal="center" wrapText="1"/>
      <protection/>
    </xf>
    <xf numFmtId="0" fontId="5" fillId="25" borderId="56" xfId="0" applyFont="1" applyFill="1" applyBorder="1" applyAlignment="1" applyProtection="1">
      <alignment horizontal="center" wrapText="1"/>
      <protection/>
    </xf>
    <xf numFmtId="4" fontId="8" fillId="26" borderId="52" xfId="0" applyNumberFormat="1" applyFont="1" applyFill="1" applyBorder="1" applyAlignment="1" applyProtection="1">
      <alignment horizontal="center"/>
      <protection/>
    </xf>
    <xf numFmtId="4" fontId="8" fillId="26" borderId="53" xfId="0" applyNumberFormat="1" applyFont="1" applyFill="1" applyBorder="1" applyAlignment="1" applyProtection="1">
      <alignment horizontal="center"/>
      <protection/>
    </xf>
    <xf numFmtId="0" fontId="12" fillId="25" borderId="36" xfId="0" applyNumberFormat="1" applyFont="1" applyFill="1" applyBorder="1" applyAlignment="1" applyProtection="1">
      <alignment horizontal="center" vertical="center"/>
      <protection/>
    </xf>
    <xf numFmtId="0" fontId="12" fillId="25" borderId="51" xfId="0" applyNumberFormat="1" applyFont="1" applyFill="1" applyBorder="1" applyAlignment="1" applyProtection="1">
      <alignment horizontal="center" vertical="center"/>
      <protection/>
    </xf>
    <xf numFmtId="0" fontId="5" fillId="25" borderId="1" xfId="0" applyFont="1" applyFill="1" applyBorder="1" applyAlignment="1" applyProtection="1">
      <alignment horizontal="left"/>
      <protection/>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x indented GHG Textfiels"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5x indented GHG Textfiels"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Bold GHG Numbers (0.00)" xfId="67"/>
    <cellStyle name="Calculation" xfId="68"/>
    <cellStyle name="Calculation 2" xfId="69"/>
    <cellStyle name="Check Cell" xfId="70"/>
    <cellStyle name="Check Cell 2" xfId="71"/>
    <cellStyle name="Comma" xfId="72"/>
    <cellStyle name="Comma [0]" xfId="73"/>
    <cellStyle name="Comma 2" xfId="74"/>
    <cellStyle name="Comma0" xfId="75"/>
    <cellStyle name="Currency" xfId="76"/>
    <cellStyle name="Currency [0]" xfId="77"/>
    <cellStyle name="Currency 2" xfId="78"/>
    <cellStyle name="Currency0" xfId="79"/>
    <cellStyle name="Date" xfId="80"/>
    <cellStyle name="Explanatory Text" xfId="81"/>
    <cellStyle name="Explanatory Text 2" xfId="82"/>
    <cellStyle name="Fixed"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eadline" xfId="94"/>
    <cellStyle name="Input" xfId="95"/>
    <cellStyle name="Input 2" xfId="96"/>
    <cellStyle name="Inventory Summary" xfId="97"/>
    <cellStyle name="Linked Cell" xfId="98"/>
    <cellStyle name="Linked Cell 2" xfId="99"/>
    <cellStyle name="Neutral" xfId="100"/>
    <cellStyle name="Neutral 2" xfId="101"/>
    <cellStyle name="Normal 2" xfId="102"/>
    <cellStyle name="Normal 3" xfId="103"/>
    <cellStyle name="Normal GHG Numbers (0.00)" xfId="104"/>
    <cellStyle name="Normal GHG Textfiels Bold" xfId="105"/>
    <cellStyle name="Normal GHG whole table" xfId="106"/>
    <cellStyle name="Normal GHG-Shade" xfId="107"/>
    <cellStyle name="Note" xfId="108"/>
    <cellStyle name="Note 2" xfId="109"/>
    <cellStyle name="Output" xfId="110"/>
    <cellStyle name="Output 2" xfId="111"/>
    <cellStyle name="Pattern" xfId="112"/>
    <cellStyle name="Percent" xfId="113"/>
    <cellStyle name="Percent 2" xfId="114"/>
    <cellStyle name="RISKbigPercent" xfId="115"/>
    <cellStyle name="RISKblandrEdge" xfId="116"/>
    <cellStyle name="RISKblCorner" xfId="117"/>
    <cellStyle name="RISKbottomEdge" xfId="118"/>
    <cellStyle name="RISKbrCorner" xfId="119"/>
    <cellStyle name="RISKdarkBoxed" xfId="120"/>
    <cellStyle name="RISKdarkShade" xfId="121"/>
    <cellStyle name="RISKdbottomEdge" xfId="122"/>
    <cellStyle name="RISKdrightEdge" xfId="123"/>
    <cellStyle name="RISKdurationTime" xfId="124"/>
    <cellStyle name="RISKinNumber" xfId="125"/>
    <cellStyle name="RISKlandrEdge" xfId="126"/>
    <cellStyle name="RISKleftEdge" xfId="127"/>
    <cellStyle name="RISKlightBoxed" xfId="128"/>
    <cellStyle name="RISKltandbEdge" xfId="129"/>
    <cellStyle name="RISKnormBoxed" xfId="130"/>
    <cellStyle name="RISKnormCenter" xfId="131"/>
    <cellStyle name="RISKnormHeading" xfId="132"/>
    <cellStyle name="RISKnormItal" xfId="133"/>
    <cellStyle name="RISKnormLabel" xfId="134"/>
    <cellStyle name="RISKnormShade" xfId="135"/>
    <cellStyle name="RISKnormTitle" xfId="136"/>
    <cellStyle name="RISKoutNumber" xfId="137"/>
    <cellStyle name="RISKrightEdge" xfId="138"/>
    <cellStyle name="RISKrtandbEdge" xfId="139"/>
    <cellStyle name="RISKssTime" xfId="140"/>
    <cellStyle name="RISKtandbEdge" xfId="141"/>
    <cellStyle name="RISKtlandrEdge" xfId="142"/>
    <cellStyle name="RISKtlCorner" xfId="143"/>
    <cellStyle name="RISKtopEdge" xfId="144"/>
    <cellStyle name="RISKtrCorner" xfId="145"/>
    <cellStyle name="Title" xfId="146"/>
    <cellStyle name="Title 2" xfId="147"/>
    <cellStyle name="Total" xfId="148"/>
    <cellStyle name="Total 2" xfId="149"/>
    <cellStyle name="Warning Text" xfId="150"/>
    <cellStyle name="Warning Text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50" b="1" i="0" u="none" baseline="0">
                <a:solidFill>
                  <a:srgbClr val="000000"/>
                </a:solidFill>
                <a:latin typeface="Arial"/>
                <a:ea typeface="Arial"/>
                <a:cs typeface="Arial"/>
              </a:rPr>
              <a:t>Estimate of natural gas processing emissions.  This pie chart is used to estimate emissions from selected sources in the tool.</a:t>
            </a:r>
          </a:p>
        </c:rich>
      </c:tx>
      <c:layout>
        <c:manualLayout>
          <c:xMode val="factor"/>
          <c:yMode val="factor"/>
          <c:x val="0.019"/>
          <c:y val="-0.02025"/>
        </c:manualLayout>
      </c:layout>
      <c:spPr>
        <a:noFill/>
        <a:ln w="3175">
          <a:noFill/>
        </a:ln>
      </c:spPr>
    </c:title>
    <c:view3D>
      <c:rotX val="15"/>
      <c:hPercent val="100"/>
      <c:rotY val="0"/>
      <c:depthPercent val="100"/>
      <c:rAngAx val="1"/>
    </c:view3D>
    <c:plotArea>
      <c:layout>
        <c:manualLayout>
          <c:xMode val="edge"/>
          <c:yMode val="edge"/>
          <c:x val="0.1325"/>
          <c:y val="0.27975"/>
          <c:w val="0.544"/>
          <c:h val="0.574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'Guidance &amp; Sources'!$E$20:$E$26</c:f>
              <c:strCache>
                <c:ptCount val="7"/>
                <c:pt idx="0">
                  <c:v>Equipment Leaks</c:v>
                </c:pt>
                <c:pt idx="1">
                  <c:v>Recip. Compressors</c:v>
                </c:pt>
                <c:pt idx="2">
                  <c:v>Centrifugal Compressors</c:v>
                </c:pt>
                <c:pt idx="3">
                  <c:v>Dehydrator Vents</c:v>
                </c:pt>
                <c:pt idx="4">
                  <c:v>Blowdowns/Venting</c:v>
                </c:pt>
                <c:pt idx="5">
                  <c:v>Flaring Sources</c:v>
                </c:pt>
                <c:pt idx="6">
                  <c:v>AGR Vents</c:v>
                </c:pt>
              </c:strCache>
            </c:strRef>
          </c:cat>
          <c:val>
            <c:numRef>
              <c:f>'Guidance &amp; Sources'!$F$20:$F$26</c:f>
              <c:numCache>
                <c:ptCount val="7"/>
                <c:pt idx="0">
                  <c:v>31475.13526258524</c:v>
                </c:pt>
                <c:pt idx="1">
                  <c:v>334177.945572855</c:v>
                </c:pt>
                <c:pt idx="2">
                  <c:v>284720.1867684644</c:v>
                </c:pt>
                <c:pt idx="3">
                  <c:v>20962.938700742907</c:v>
                </c:pt>
                <c:pt idx="4">
                  <c:v>44283.70655409836</c:v>
                </c:pt>
                <c:pt idx="5">
                  <c:v>136891.39611982324</c:v>
                </c:pt>
                <c:pt idx="6">
                  <c:v>12375.589647827459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Estimate of natural gas processing emissions.  This pie chart is used to estimate emissions from selected sources in the tool.</a:t>
            </a:r>
          </a:p>
        </c:rich>
      </c:tx>
      <c:layout>
        <c:manualLayout>
          <c:xMode val="factor"/>
          <c:yMode val="factor"/>
          <c:x val="0.00375"/>
          <c:y val="-0.003"/>
        </c:manualLayout>
      </c:layout>
      <c:spPr>
        <a:noFill/>
        <a:ln w="3175">
          <a:noFill/>
        </a:ln>
      </c:spPr>
    </c:title>
    <c:view3D>
      <c:rotX val="15"/>
      <c:hPercent val="100"/>
      <c:rotY val="0"/>
      <c:depthPercent val="100"/>
      <c:rAngAx val="1"/>
    </c:view3D>
    <c:plotArea>
      <c:layout>
        <c:manualLayout>
          <c:xMode val="edge"/>
          <c:yMode val="edge"/>
          <c:x val="0.32925"/>
          <c:y val="0.38575"/>
          <c:w val="0.34175"/>
          <c:h val="0.40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'Guidance &amp; Sources'!$E$20:$E$26</c:f>
              <c:strCache/>
            </c:strRef>
          </c:cat>
          <c:val>
            <c:numRef>
              <c:f>'Guidance &amp; Sources'!$F$20:$F$26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0.84075</cdr:y>
    </cdr:from>
    <cdr:to>
      <cdr:x>1</cdr:x>
      <cdr:y>1</cdr:y>
    </cdr:to>
    <cdr:sp>
      <cdr:nvSpPr>
        <cdr:cNvPr id="1" name="Text Box 1"/>
        <cdr:cNvSpPr txBox="1">
          <a:spLocks noChangeArrowheads="1"/>
        </cdr:cNvSpPr>
      </cdr:nvSpPr>
      <cdr:spPr>
        <a:xfrm>
          <a:off x="0" y="2828925"/>
          <a:ext cx="8629650" cy="542925"/>
        </a:xfrm>
        <a:prstGeom prst="rect">
          <a:avLst/>
        </a:prstGeom>
        <a:noFill/>
        <a:ln w="9525" cmpd="sng">
          <a:noFill/>
        </a:ln>
      </cdr:spPr>
      <cdr:txBody>
        <a:bodyPr vertOverflow="clip" wrap="square" lIns="27432" tIns="22860" rIns="0" bIns="0"/>
        <a:p>
          <a:pPr algn="l">
            <a:defRPr/>
          </a:pPr>
          <a:r>
            <a:rPr lang="en-US" cap="none" sz="1000" b="1" i="0" u="sng" baseline="0">
              <a:solidFill>
                <a:srgbClr val="000000"/>
              </a:solidFill>
              <a:latin typeface="Arial"/>
              <a:ea typeface="Arial"/>
              <a:cs typeface="Arial"/>
            </a:rPr>
            <a:t>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EPA. Inventory of U.S. Greenhouse Gas Emissions and Sinks: 1990-2006. April 2008. epa.gov/climatechange/emissions/usgginv_archive.html
</a:t>
          </a:r>
          <a:r>
            <a:rPr lang="en-US" cap="none" sz="1000" b="0" i="0" u="none" baseline="0">
              <a:solidFill>
                <a:srgbClr val="000000"/>
              </a:solidFill>
              <a:latin typeface="Arial"/>
              <a:ea typeface="Arial"/>
              <a:cs typeface="Arial"/>
            </a:rPr>
            <a:t>EPA.  Background Technical Support Document (docket # EPA-HQ-OAR-2009-0923) for Subpart W. &lt;www.regulations.gov&gt;. EPA revised.</a:t>
          </a:r>
        </a:p>
      </cdr:txBody>
    </cdr:sp>
  </cdr:relSizeAnchor>
  <cdr:relSizeAnchor xmlns:cdr="http://schemas.openxmlformats.org/drawingml/2006/chartDrawing">
    <cdr:from>
      <cdr:x>0.73525</cdr:x>
      <cdr:y>0.553</cdr:y>
    </cdr:from>
    <cdr:to>
      <cdr:x>0.9715</cdr:x>
      <cdr:y>0.78075</cdr:y>
    </cdr:to>
    <cdr:sp>
      <cdr:nvSpPr>
        <cdr:cNvPr id="2" name="Text Box 2"/>
        <cdr:cNvSpPr txBox="1">
          <a:spLocks noChangeArrowheads="1"/>
        </cdr:cNvSpPr>
      </cdr:nvSpPr>
      <cdr:spPr>
        <a:xfrm>
          <a:off x="6343650" y="1857375"/>
          <a:ext cx="2038350" cy="771525"/>
        </a:xfrm>
        <a:prstGeom prst="rect">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emissions shown in this pie chart represent a national average for this particular industry segment.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26</xdr:row>
      <xdr:rowOff>228600</xdr:rowOff>
    </xdr:from>
    <xdr:to>
      <xdr:col>4</xdr:col>
      <xdr:colOff>266700</xdr:colOff>
      <xdr:row>47</xdr:row>
      <xdr:rowOff>76200</xdr:rowOff>
    </xdr:to>
    <xdr:graphicFrame>
      <xdr:nvGraphicFramePr>
        <xdr:cNvPr id="1" name="Chart 3"/>
        <xdr:cNvGraphicFramePr/>
      </xdr:nvGraphicFramePr>
      <xdr:xfrm>
        <a:off x="142875" y="7791450"/>
        <a:ext cx="8629650" cy="3371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0.8275</cdr:y>
    </cdr:from>
    <cdr:to>
      <cdr:x>1</cdr:x>
      <cdr:y>0.9995</cdr:y>
    </cdr:to>
    <cdr:sp>
      <cdr:nvSpPr>
        <cdr:cNvPr id="1" name="Text Box 1"/>
        <cdr:cNvSpPr txBox="1">
          <a:spLocks noChangeArrowheads="1"/>
        </cdr:cNvSpPr>
      </cdr:nvSpPr>
      <cdr:spPr>
        <a:xfrm>
          <a:off x="0" y="2762250"/>
          <a:ext cx="9982200" cy="571500"/>
        </a:xfrm>
        <a:prstGeom prst="rect">
          <a:avLst/>
        </a:prstGeom>
        <a:noFill/>
        <a:ln w="9525" cmpd="sng">
          <a:noFill/>
        </a:ln>
      </cdr:spPr>
      <cdr:txBody>
        <a:bodyPr vertOverflow="clip" wrap="square" lIns="27432" tIns="22860" rIns="0" bIns="0"/>
        <a:p>
          <a:pPr algn="l">
            <a:defRPr/>
          </a:pPr>
          <a:r>
            <a:rPr lang="en-US" cap="none" sz="1000" b="1" i="0" u="sng" baseline="0">
              <a:solidFill>
                <a:srgbClr val="000000"/>
              </a:solidFill>
              <a:latin typeface="Arial"/>
              <a:ea typeface="Arial"/>
              <a:cs typeface="Arial"/>
            </a:rPr>
            <a:t>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EPA. Inventory of U.S. Greenhouse Gas Emissions and Sinks: 1990-2006. April 2008. epa.gov/climatechange/emissions/usgginv_archive.html
</a:t>
          </a:r>
          <a:r>
            <a:rPr lang="en-US" cap="none" sz="1000" b="0" i="0" u="none" baseline="0">
              <a:solidFill>
                <a:srgbClr val="000000"/>
              </a:solidFill>
              <a:latin typeface="Arial"/>
              <a:ea typeface="Arial"/>
              <a:cs typeface="Arial"/>
            </a:rPr>
            <a:t>EPA.  Background Technical Support Document (docket # EPA-HQ-OAR-2009-0923) for Subpart W. &lt;www.regulations.gov&gt;. EPA revised.</a:t>
          </a:r>
        </a:p>
      </cdr:txBody>
    </cdr:sp>
  </cdr:relSizeAnchor>
  <cdr:relSizeAnchor xmlns:cdr="http://schemas.openxmlformats.org/drawingml/2006/chartDrawing">
    <cdr:from>
      <cdr:x>0.78</cdr:x>
      <cdr:y>0.14675</cdr:y>
    </cdr:from>
    <cdr:to>
      <cdr:x>0.984</cdr:x>
      <cdr:y>0.374</cdr:y>
    </cdr:to>
    <cdr:sp>
      <cdr:nvSpPr>
        <cdr:cNvPr id="2" name="Text Box 2"/>
        <cdr:cNvSpPr txBox="1">
          <a:spLocks noChangeArrowheads="1"/>
        </cdr:cNvSpPr>
      </cdr:nvSpPr>
      <cdr:spPr>
        <a:xfrm>
          <a:off x="7772400" y="485775"/>
          <a:ext cx="2038350" cy="762000"/>
        </a:xfrm>
        <a:prstGeom prst="rect">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emissions shown in this pie chart represent a national average for this particular industry segment.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xdr:row>
      <xdr:rowOff>152400</xdr:rowOff>
    </xdr:from>
    <xdr:to>
      <xdr:col>3</xdr:col>
      <xdr:colOff>923925</xdr:colOff>
      <xdr:row>38</xdr:row>
      <xdr:rowOff>76200</xdr:rowOff>
    </xdr:to>
    <xdr:graphicFrame>
      <xdr:nvGraphicFramePr>
        <xdr:cNvPr id="1" name="Chart 2"/>
        <xdr:cNvGraphicFramePr/>
      </xdr:nvGraphicFramePr>
      <xdr:xfrm>
        <a:off x="133350" y="11287125"/>
        <a:ext cx="9972675" cy="3343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tabSelected="1" zoomScale="85" zoomScaleNormal="85" zoomScaleSheetLayoutView="70" zoomScalePageLayoutView="0" workbookViewId="0" topLeftCell="A1">
      <selection activeCell="A1" sqref="A1"/>
    </sheetView>
  </sheetViews>
  <sheetFormatPr defaultColWidth="9.140625" defaultRowHeight="12.75"/>
  <cols>
    <col min="1" max="1" width="39.00390625" style="4" customWidth="1"/>
    <col min="2" max="2" width="17.8515625" style="4" customWidth="1"/>
    <col min="3" max="3" width="32.28125" style="4" customWidth="1"/>
    <col min="4" max="4" width="38.421875" style="4" customWidth="1"/>
    <col min="5" max="16384" width="9.140625" style="4" customWidth="1"/>
  </cols>
  <sheetData>
    <row r="1" spans="1:5" ht="18">
      <c r="A1" s="122" t="s">
        <v>106</v>
      </c>
      <c r="B1" s="123"/>
      <c r="C1" s="123"/>
      <c r="D1" s="123"/>
      <c r="E1" s="123"/>
    </row>
    <row r="2" ht="18">
      <c r="A2" s="120">
        <v>40584</v>
      </c>
    </row>
    <row r="3" spans="1:5" ht="28.5" customHeight="1">
      <c r="A3" s="127" t="s">
        <v>147</v>
      </c>
      <c r="B3" s="128"/>
      <c r="C3" s="128"/>
      <c r="D3" s="128"/>
      <c r="E3" s="128"/>
    </row>
    <row r="4" spans="1:5" ht="68.25" customHeight="1">
      <c r="A4" s="129"/>
      <c r="B4" s="130"/>
      <c r="C4" s="130"/>
      <c r="D4" s="130"/>
      <c r="E4" s="130"/>
    </row>
    <row r="5" spans="1:6" ht="41.25" customHeight="1">
      <c r="A5" s="23" t="s">
        <v>83</v>
      </c>
      <c r="B5" s="24" t="s">
        <v>84</v>
      </c>
      <c r="C5" s="24" t="s">
        <v>34</v>
      </c>
      <c r="D5" s="25" t="s">
        <v>31</v>
      </c>
      <c r="F5" s="5"/>
    </row>
    <row r="6" spans="1:7" ht="12.75">
      <c r="A6" s="131" t="s">
        <v>104</v>
      </c>
      <c r="B6" s="3"/>
      <c r="C6" s="6" t="s">
        <v>85</v>
      </c>
      <c r="D6" s="132">
        <f>B6*B7*'Guidance &amp; Sources'!D7*1000*'Guidance &amp; Sources'!C74</f>
        <v>0</v>
      </c>
      <c r="G6" s="9"/>
    </row>
    <row r="7" spans="1:7" ht="12.75">
      <c r="A7" s="131"/>
      <c r="B7" s="3"/>
      <c r="C7" s="10" t="s">
        <v>118</v>
      </c>
      <c r="D7" s="132"/>
      <c r="G7" s="11"/>
    </row>
    <row r="8" spans="1:7" ht="12.75">
      <c r="A8" s="131" t="s">
        <v>2</v>
      </c>
      <c r="B8" s="3"/>
      <c r="C8" s="6" t="s">
        <v>37</v>
      </c>
      <c r="D8" s="132">
        <f>B8*B9*'Guidance &amp; Sources'!D8*'Guidance &amp; Sources'!C74</f>
        <v>0</v>
      </c>
      <c r="G8" s="12"/>
    </row>
    <row r="9" spans="1:7" ht="12.75">
      <c r="A9" s="131"/>
      <c r="B9" s="3"/>
      <c r="C9" s="10" t="s">
        <v>118</v>
      </c>
      <c r="D9" s="132"/>
      <c r="G9" s="12"/>
    </row>
    <row r="10" spans="1:4" ht="25.5">
      <c r="A10" s="6" t="s">
        <v>29</v>
      </c>
      <c r="B10" s="3"/>
      <c r="C10" s="6" t="s">
        <v>0</v>
      </c>
      <c r="D10" s="7">
        <f>B10*'Guidance &amp; Sources'!D9*1000*'Guidance &amp; Sources'!C74</f>
        <v>0</v>
      </c>
    </row>
    <row r="11" spans="1:5" ht="12.75">
      <c r="A11" s="13" t="s">
        <v>28</v>
      </c>
      <c r="B11" s="3"/>
      <c r="C11" s="6" t="s">
        <v>117</v>
      </c>
      <c r="D11" s="14">
        <f>B11*'Guidance &amp; Sources'!D10</f>
        <v>0</v>
      </c>
      <c r="E11" s="8"/>
    </row>
    <row r="12" spans="1:5" ht="25.5">
      <c r="A12" s="6" t="s">
        <v>101</v>
      </c>
      <c r="B12" s="15" t="s">
        <v>100</v>
      </c>
      <c r="C12" s="15" t="s">
        <v>125</v>
      </c>
      <c r="D12" s="7">
        <f>('Guidance &amp; Sources'!G20/(1-'Guidance &amp; Sources'!G20))*(SUM(D6:D11)+SUM(D13:D16))</f>
        <v>0</v>
      </c>
      <c r="E12" s="8"/>
    </row>
    <row r="13" spans="1:5" ht="12.75">
      <c r="A13" s="135" t="s">
        <v>135</v>
      </c>
      <c r="B13" s="3"/>
      <c r="C13" s="6" t="s">
        <v>139</v>
      </c>
      <c r="D13" s="134">
        <f>B13*B14*'Guidance &amp; Sources'!C75</f>
        <v>0</v>
      </c>
      <c r="E13" s="8"/>
    </row>
    <row r="14" spans="1:5" ht="16.5" thickBot="1">
      <c r="A14" s="136"/>
      <c r="B14" s="119"/>
      <c r="C14" s="6" t="s">
        <v>123</v>
      </c>
      <c r="D14" s="134"/>
      <c r="E14" s="8"/>
    </row>
    <row r="15" spans="1:4" ht="13.5" thickBot="1">
      <c r="A15" s="18" t="s">
        <v>3</v>
      </c>
      <c r="B15" s="19"/>
      <c r="C15" s="20"/>
      <c r="D15" s="21"/>
    </row>
    <row r="16" spans="1:4" ht="31.5">
      <c r="A16" s="6" t="s">
        <v>1</v>
      </c>
      <c r="B16" s="3"/>
      <c r="C16" s="6" t="s">
        <v>116</v>
      </c>
      <c r="D16" s="7">
        <f>B16*('Guidance &amp; Sources'!D12+'Guidance &amp; Sources'!H12)</f>
        <v>0</v>
      </c>
    </row>
    <row r="17" spans="3:4" ht="12.75">
      <c r="C17" s="1"/>
      <c r="D17" s="2"/>
    </row>
    <row r="18" spans="3:4" ht="29.25" customHeight="1">
      <c r="C18" s="16" t="s">
        <v>102</v>
      </c>
      <c r="D18" s="7">
        <f>SUM(D6:D16)</f>
        <v>0</v>
      </c>
    </row>
    <row r="19" ht="12.75">
      <c r="A19" s="4" t="s">
        <v>4</v>
      </c>
    </row>
    <row r="20" ht="12.75">
      <c r="A20" s="26" t="s">
        <v>6</v>
      </c>
    </row>
    <row r="22" spans="1:5" ht="12.75">
      <c r="A22" s="22" t="s">
        <v>99</v>
      </c>
      <c r="B22" s="17"/>
      <c r="C22" s="17"/>
      <c r="D22" s="17"/>
      <c r="E22" s="17"/>
    </row>
    <row r="23" spans="1:5" ht="51.75" customHeight="1">
      <c r="A23" s="133" t="s">
        <v>5</v>
      </c>
      <c r="B23" s="133"/>
      <c r="C23" s="133"/>
      <c r="D23" s="133"/>
      <c r="E23" s="133"/>
    </row>
    <row r="24" spans="1:5" ht="27" customHeight="1">
      <c r="A24" s="137" t="s">
        <v>122</v>
      </c>
      <c r="B24" s="137"/>
      <c r="C24" s="137"/>
      <c r="D24" s="137"/>
      <c r="E24" s="137"/>
    </row>
    <row r="25" spans="1:5" ht="27" customHeight="1">
      <c r="A25" s="138" t="s">
        <v>127</v>
      </c>
      <c r="B25" s="138"/>
      <c r="C25" s="138"/>
      <c r="D25" s="138"/>
      <c r="E25" s="138"/>
    </row>
    <row r="26" spans="1:5" ht="33.75" customHeight="1">
      <c r="A26" s="137" t="s">
        <v>141</v>
      </c>
      <c r="B26" s="137"/>
      <c r="C26" s="137"/>
      <c r="D26" s="137"/>
      <c r="E26" s="137"/>
    </row>
    <row r="27" spans="1:5" ht="22.5" customHeight="1">
      <c r="A27" s="126"/>
      <c r="B27" s="126"/>
      <c r="C27" s="126"/>
      <c r="D27" s="126"/>
      <c r="E27" s="126"/>
    </row>
    <row r="49" spans="1:5" ht="12.75">
      <c r="A49" s="124" t="s">
        <v>148</v>
      </c>
      <c r="B49" s="125"/>
      <c r="C49" s="125"/>
      <c r="D49" s="125"/>
      <c r="E49" s="125"/>
    </row>
    <row r="50" spans="1:5" ht="12.75">
      <c r="A50" s="125"/>
      <c r="B50" s="125"/>
      <c r="C50" s="125"/>
      <c r="D50" s="125"/>
      <c r="E50" s="125"/>
    </row>
    <row r="51" spans="1:5" ht="12.75">
      <c r="A51" s="125"/>
      <c r="B51" s="125"/>
      <c r="C51" s="125"/>
      <c r="D51" s="125"/>
      <c r="E51" s="125"/>
    </row>
    <row r="52" spans="1:5" ht="12.75">
      <c r="A52" s="125"/>
      <c r="B52" s="125"/>
      <c r="C52" s="125"/>
      <c r="D52" s="125"/>
      <c r="E52" s="125"/>
    </row>
    <row r="53" spans="1:5" ht="12.75">
      <c r="A53" s="125"/>
      <c r="B53" s="125"/>
      <c r="C53" s="125"/>
      <c r="D53" s="125"/>
      <c r="E53" s="125"/>
    </row>
    <row r="54" spans="1:5" ht="12.75">
      <c r="A54" s="125"/>
      <c r="B54" s="125"/>
      <c r="C54" s="125"/>
      <c r="D54" s="125"/>
      <c r="E54" s="125"/>
    </row>
    <row r="55" spans="1:5" ht="12.75">
      <c r="A55" s="125"/>
      <c r="B55" s="125"/>
      <c r="C55" s="125"/>
      <c r="D55" s="125"/>
      <c r="E55" s="125"/>
    </row>
    <row r="56" spans="1:5" ht="12.75">
      <c r="A56" s="125"/>
      <c r="B56" s="125"/>
      <c r="C56" s="125"/>
      <c r="D56" s="125"/>
      <c r="E56" s="125"/>
    </row>
    <row r="57" spans="1:5" ht="12.75">
      <c r="A57" s="125"/>
      <c r="B57" s="125"/>
      <c r="C57" s="125"/>
      <c r="D57" s="125"/>
      <c r="E57" s="125"/>
    </row>
    <row r="68" ht="40.5" customHeight="1"/>
  </sheetData>
  <sheetProtection password="EC8A" sheet="1" objects="1" scenarios="1"/>
  <mergeCells count="13">
    <mergeCell ref="A49:E57"/>
    <mergeCell ref="A27:E27"/>
    <mergeCell ref="A3:E4"/>
    <mergeCell ref="A6:A7"/>
    <mergeCell ref="D6:D7"/>
    <mergeCell ref="A23:E23"/>
    <mergeCell ref="D8:D9"/>
    <mergeCell ref="A8:A9"/>
    <mergeCell ref="D13:D14"/>
    <mergeCell ref="A13:A14"/>
    <mergeCell ref="A24:E24"/>
    <mergeCell ref="A25:E25"/>
    <mergeCell ref="A26:E26"/>
  </mergeCells>
  <printOptions/>
  <pageMargins left="0.75" right="0.75" top="1" bottom="1" header="0.5" footer="0.5"/>
  <pageSetup horizontalDpi="600" verticalDpi="600" orientation="portrait" scale="59" r:id="rId2"/>
  <drawing r:id="rId1"/>
</worksheet>
</file>

<file path=xl/worksheets/sheet2.xml><?xml version="1.0" encoding="utf-8"?>
<worksheet xmlns="http://schemas.openxmlformats.org/spreadsheetml/2006/main" xmlns:r="http://schemas.openxmlformats.org/officeDocument/2006/relationships">
  <dimension ref="A1:L88"/>
  <sheetViews>
    <sheetView zoomScale="70" zoomScaleNormal="70" zoomScaleSheetLayoutView="70" zoomScalePageLayoutView="0" workbookViewId="0" topLeftCell="A1">
      <selection activeCell="A1" sqref="A1"/>
    </sheetView>
  </sheetViews>
  <sheetFormatPr defaultColWidth="9.140625" defaultRowHeight="12.75"/>
  <cols>
    <col min="1" max="1" width="44.28125" style="31" customWidth="1"/>
    <col min="2" max="2" width="41.28125" style="31" customWidth="1"/>
    <col min="3" max="3" width="52.140625" style="31" customWidth="1"/>
    <col min="4" max="4" width="27.421875" style="31" customWidth="1"/>
    <col min="5" max="5" width="22.140625" style="31" customWidth="1"/>
    <col min="6" max="6" width="51.7109375" style="31" customWidth="1"/>
    <col min="7" max="7" width="52.140625" style="31" customWidth="1"/>
    <col min="8" max="8" width="21.8515625" style="31" customWidth="1"/>
    <col min="9" max="9" width="15.8515625" style="31" customWidth="1"/>
    <col min="10" max="10" width="38.57421875" style="31" customWidth="1"/>
    <col min="11" max="11" width="49.140625" style="31" customWidth="1"/>
    <col min="12" max="12" width="45.28125" style="31" customWidth="1"/>
    <col min="13" max="16384" width="9.140625" style="31" customWidth="1"/>
  </cols>
  <sheetData>
    <row r="1" ht="18">
      <c r="A1" s="30" t="s">
        <v>107</v>
      </c>
    </row>
    <row r="2" ht="18">
      <c r="A2" s="121">
        <v>40584</v>
      </c>
    </row>
    <row r="3" spans="1:4" ht="12.75">
      <c r="A3" s="146" t="s">
        <v>27</v>
      </c>
      <c r="B3" s="146"/>
      <c r="C3" s="146"/>
      <c r="D3" s="146"/>
    </row>
    <row r="4" spans="2:6" ht="18">
      <c r="B4" s="32"/>
      <c r="C4" s="32"/>
      <c r="F4" s="33"/>
    </row>
    <row r="5" spans="2:8" ht="18">
      <c r="B5" s="34"/>
      <c r="C5" s="34"/>
      <c r="H5" s="35"/>
    </row>
    <row r="6" spans="1:11" ht="39.75" customHeight="1">
      <c r="A6" s="28" t="s">
        <v>32</v>
      </c>
      <c r="B6" s="28" t="s">
        <v>105</v>
      </c>
      <c r="C6" s="28" t="s">
        <v>33</v>
      </c>
      <c r="D6" s="28" t="s">
        <v>103</v>
      </c>
      <c r="E6" s="28" t="s">
        <v>17</v>
      </c>
      <c r="F6" s="28" t="s">
        <v>18</v>
      </c>
      <c r="G6" s="28" t="s">
        <v>19</v>
      </c>
      <c r="H6" s="28" t="s">
        <v>119</v>
      </c>
      <c r="I6" s="28" t="s">
        <v>14</v>
      </c>
      <c r="J6" s="28" t="s">
        <v>15</v>
      </c>
      <c r="K6" s="29" t="s">
        <v>16</v>
      </c>
    </row>
    <row r="7" spans="1:11" ht="89.25">
      <c r="A7" s="36" t="s">
        <v>20</v>
      </c>
      <c r="B7" s="37" t="s">
        <v>108</v>
      </c>
      <c r="C7" s="37" t="s">
        <v>35</v>
      </c>
      <c r="D7" s="38">
        <f>450*1</f>
        <v>450</v>
      </c>
      <c r="E7" s="39" t="s">
        <v>97</v>
      </c>
      <c r="F7" s="36" t="s">
        <v>92</v>
      </c>
      <c r="G7" s="37" t="s">
        <v>91</v>
      </c>
      <c r="H7" s="40" t="s">
        <v>125</v>
      </c>
      <c r="I7" s="40" t="s">
        <v>125</v>
      </c>
      <c r="J7" s="40" t="s">
        <v>125</v>
      </c>
      <c r="K7" s="40" t="s">
        <v>125</v>
      </c>
    </row>
    <row r="8" spans="1:11" ht="89.25">
      <c r="A8" s="36" t="s">
        <v>21</v>
      </c>
      <c r="B8" s="37" t="s">
        <v>109</v>
      </c>
      <c r="C8" s="37" t="s">
        <v>36</v>
      </c>
      <c r="D8" s="38">
        <f>23*60*24*365</f>
        <v>12088800</v>
      </c>
      <c r="E8" s="39" t="s">
        <v>121</v>
      </c>
      <c r="F8" s="36" t="s">
        <v>120</v>
      </c>
      <c r="G8" s="37" t="s">
        <v>30</v>
      </c>
      <c r="H8" s="40" t="s">
        <v>125</v>
      </c>
      <c r="I8" s="40" t="s">
        <v>125</v>
      </c>
      <c r="J8" s="40" t="s">
        <v>125</v>
      </c>
      <c r="K8" s="40" t="s">
        <v>125</v>
      </c>
    </row>
    <row r="9" spans="1:11" ht="38.25">
      <c r="A9" s="36" t="s">
        <v>22</v>
      </c>
      <c r="B9" s="37" t="s">
        <v>115</v>
      </c>
      <c r="C9" s="37" t="s">
        <v>114</v>
      </c>
      <c r="D9" s="41">
        <f>15*C77</f>
        <v>13.05</v>
      </c>
      <c r="E9" s="39" t="s">
        <v>98</v>
      </c>
      <c r="F9" s="36" t="s">
        <v>95</v>
      </c>
      <c r="G9" s="37" t="s">
        <v>96</v>
      </c>
      <c r="H9" s="40" t="s">
        <v>125</v>
      </c>
      <c r="I9" s="40" t="s">
        <v>125</v>
      </c>
      <c r="J9" s="40" t="s">
        <v>125</v>
      </c>
      <c r="K9" s="40" t="s">
        <v>125</v>
      </c>
    </row>
    <row r="10" spans="1:11" ht="51">
      <c r="A10" s="36" t="s">
        <v>23</v>
      </c>
      <c r="B10" s="37" t="s">
        <v>110</v>
      </c>
      <c r="C10" s="37" t="s">
        <v>112</v>
      </c>
      <c r="D10" s="42">
        <f>0.000127*21</f>
        <v>0.002667</v>
      </c>
      <c r="E10" s="39" t="s">
        <v>113</v>
      </c>
      <c r="F10" s="36" t="s">
        <v>111</v>
      </c>
      <c r="G10" s="37" t="s">
        <v>89</v>
      </c>
      <c r="H10" s="40" t="s">
        <v>125</v>
      </c>
      <c r="I10" s="40" t="s">
        <v>125</v>
      </c>
      <c r="J10" s="40" t="s">
        <v>125</v>
      </c>
      <c r="K10" s="40" t="s">
        <v>125</v>
      </c>
    </row>
    <row r="11" spans="1:11" ht="38.25">
      <c r="A11" s="36" t="s">
        <v>24</v>
      </c>
      <c r="B11" s="43" t="s">
        <v>26</v>
      </c>
      <c r="C11" s="44" t="s">
        <v>38</v>
      </c>
      <c r="D11" s="45" t="s">
        <v>39</v>
      </c>
      <c r="E11" s="46" t="s">
        <v>125</v>
      </c>
      <c r="F11" s="151" t="s">
        <v>75</v>
      </c>
      <c r="G11" s="152"/>
      <c r="H11" s="40" t="s">
        <v>125</v>
      </c>
      <c r="I11" s="40" t="s">
        <v>125</v>
      </c>
      <c r="J11" s="40" t="s">
        <v>125</v>
      </c>
      <c r="K11" s="40" t="s">
        <v>125</v>
      </c>
    </row>
    <row r="12" spans="1:11" ht="255">
      <c r="A12" s="36" t="s">
        <v>25</v>
      </c>
      <c r="B12" s="37" t="s">
        <v>87</v>
      </c>
      <c r="C12" s="37" t="s">
        <v>143</v>
      </c>
      <c r="D12" s="47">
        <f>0.902*19.26*21*(1-0.98)</f>
        <v>7.296458400000007</v>
      </c>
      <c r="E12" s="39" t="s">
        <v>86</v>
      </c>
      <c r="F12" s="36" t="s">
        <v>142</v>
      </c>
      <c r="G12" s="37" t="s">
        <v>146</v>
      </c>
      <c r="H12" s="48">
        <f>2*0.98*52.62</f>
        <v>103.1352</v>
      </c>
      <c r="I12" s="39" t="s">
        <v>124</v>
      </c>
      <c r="J12" s="36" t="s">
        <v>126</v>
      </c>
      <c r="K12" s="37" t="s">
        <v>144</v>
      </c>
    </row>
    <row r="13" spans="1:11" ht="140.25">
      <c r="A13" s="36" t="s">
        <v>136</v>
      </c>
      <c r="B13" s="37" t="s">
        <v>88</v>
      </c>
      <c r="C13" s="37" t="s">
        <v>140</v>
      </c>
      <c r="D13" s="118" t="s">
        <v>125</v>
      </c>
      <c r="E13" s="39" t="s">
        <v>125</v>
      </c>
      <c r="F13" s="39" t="s">
        <v>125</v>
      </c>
      <c r="G13" s="37" t="s">
        <v>137</v>
      </c>
      <c r="H13" s="40" t="s">
        <v>125</v>
      </c>
      <c r="I13" s="40" t="s">
        <v>125</v>
      </c>
      <c r="J13" s="40" t="s">
        <v>125</v>
      </c>
      <c r="K13" s="36" t="s">
        <v>138</v>
      </c>
    </row>
    <row r="14" spans="1:12" ht="12.75">
      <c r="A14" s="49" t="s">
        <v>99</v>
      </c>
      <c r="B14" s="50"/>
      <c r="C14" s="51"/>
      <c r="D14" s="52"/>
      <c r="E14" s="52"/>
      <c r="F14" s="52"/>
      <c r="G14" s="52"/>
      <c r="H14" s="35"/>
      <c r="I14" s="35"/>
      <c r="J14" s="35"/>
      <c r="K14" s="53"/>
      <c r="L14" s="35"/>
    </row>
    <row r="15" spans="1:12" ht="12.75">
      <c r="A15" s="153" t="s">
        <v>8</v>
      </c>
      <c r="B15" s="153"/>
      <c r="C15" s="153"/>
      <c r="D15" s="35"/>
      <c r="E15" s="35"/>
      <c r="F15" s="35"/>
      <c r="G15" s="35"/>
      <c r="H15" s="35"/>
      <c r="I15" s="35"/>
      <c r="J15" s="35"/>
      <c r="K15" s="53"/>
      <c r="L15" s="35"/>
    </row>
    <row r="16" spans="1:12" ht="12.75">
      <c r="A16" s="153" t="s">
        <v>7</v>
      </c>
      <c r="B16" s="153"/>
      <c r="C16" s="153"/>
      <c r="D16" s="35"/>
      <c r="E16" s="35"/>
      <c r="F16" s="35"/>
      <c r="G16" s="35"/>
      <c r="H16" s="35"/>
      <c r="I16" s="35"/>
      <c r="J16" s="35"/>
      <c r="K16" s="53"/>
      <c r="L16" s="35"/>
    </row>
    <row r="17" spans="1:12" ht="12.75">
      <c r="A17" s="54"/>
      <c r="B17" s="54"/>
      <c r="C17" s="54"/>
      <c r="D17" s="35"/>
      <c r="E17" s="35"/>
      <c r="F17" s="35"/>
      <c r="G17" s="35"/>
      <c r="H17" s="35"/>
      <c r="I17" s="35"/>
      <c r="J17" s="35"/>
      <c r="K17" s="53"/>
      <c r="L17" s="35"/>
    </row>
    <row r="18" spans="1:12" ht="13.5" thickBot="1">
      <c r="A18" s="54"/>
      <c r="B18" s="54"/>
      <c r="C18" s="54"/>
      <c r="D18" s="35"/>
      <c r="E18" s="35"/>
      <c r="F18" s="35"/>
      <c r="G18" s="35"/>
      <c r="H18" s="35"/>
      <c r="I18" s="35"/>
      <c r="J18" s="35"/>
      <c r="K18" s="53"/>
      <c r="L18" s="35"/>
    </row>
    <row r="19" spans="1:12" ht="12.75">
      <c r="A19" s="54"/>
      <c r="B19" s="54"/>
      <c r="C19" s="54"/>
      <c r="D19" s="35"/>
      <c r="E19" s="149" t="s">
        <v>48</v>
      </c>
      <c r="F19" s="150"/>
      <c r="G19" s="55" t="s">
        <v>49</v>
      </c>
      <c r="I19" s="35"/>
      <c r="J19" s="35"/>
      <c r="K19" s="53"/>
      <c r="L19" s="35"/>
    </row>
    <row r="20" spans="1:12" ht="12.75">
      <c r="A20" s="54"/>
      <c r="B20" s="54"/>
      <c r="C20" s="54"/>
      <c r="D20" s="35"/>
      <c r="E20" s="56" t="s">
        <v>82</v>
      </c>
      <c r="F20" s="57">
        <f>B49</f>
        <v>31475.13526258524</v>
      </c>
      <c r="G20" s="58">
        <f aca="true" t="shared" si="0" ref="G20:G26">F20/$F$27</f>
        <v>0.03639219800019365</v>
      </c>
      <c r="H20" s="31" t="s">
        <v>9</v>
      </c>
      <c r="I20" s="35"/>
      <c r="J20" s="35"/>
      <c r="K20" s="53"/>
      <c r="L20" s="35"/>
    </row>
    <row r="21" spans="1:12" ht="12.75">
      <c r="A21" s="54"/>
      <c r="B21" s="54"/>
      <c r="C21" s="54"/>
      <c r="D21" s="35"/>
      <c r="E21" s="56" t="s">
        <v>51</v>
      </c>
      <c r="F21" s="57">
        <f>B50</f>
        <v>334177.945572855</v>
      </c>
      <c r="G21" s="59">
        <f t="shared" si="0"/>
        <v>0.38638340585756653</v>
      </c>
      <c r="I21" s="35"/>
      <c r="J21" s="35"/>
      <c r="K21" s="53"/>
      <c r="L21" s="35"/>
    </row>
    <row r="22" spans="1:12" ht="12.75">
      <c r="A22" s="54"/>
      <c r="B22" s="54"/>
      <c r="C22" s="54"/>
      <c r="D22" s="35"/>
      <c r="E22" s="60" t="s">
        <v>52</v>
      </c>
      <c r="F22" s="57">
        <f>B51+B69</f>
        <v>284720.1867684644</v>
      </c>
      <c r="G22" s="59">
        <f t="shared" si="0"/>
        <v>0.3291993290922243</v>
      </c>
      <c r="I22" s="35"/>
      <c r="J22" s="35"/>
      <c r="K22" s="53"/>
      <c r="L22" s="35"/>
    </row>
    <row r="23" spans="1:12" ht="12.75">
      <c r="A23" s="54"/>
      <c r="B23" s="54"/>
      <c r="C23" s="54"/>
      <c r="D23" s="35"/>
      <c r="E23" s="56" t="s">
        <v>54</v>
      </c>
      <c r="F23" s="61">
        <f>B59</f>
        <v>20962.938700742907</v>
      </c>
      <c r="G23" s="59">
        <f t="shared" si="0"/>
        <v>0.024237780378030933</v>
      </c>
      <c r="I23" s="35"/>
      <c r="J23" s="35"/>
      <c r="K23" s="53"/>
      <c r="L23" s="35"/>
    </row>
    <row r="24" spans="1:12" ht="12.75">
      <c r="A24" s="54"/>
      <c r="B24" s="54"/>
      <c r="C24" s="54"/>
      <c r="D24" s="35"/>
      <c r="E24" s="56" t="s">
        <v>56</v>
      </c>
      <c r="F24" s="61">
        <f>B62</f>
        <v>44283.70655409836</v>
      </c>
      <c r="G24" s="59">
        <f t="shared" si="0"/>
        <v>0.051201731260387025</v>
      </c>
      <c r="I24" s="35"/>
      <c r="J24" s="35"/>
      <c r="K24" s="53"/>
      <c r="L24" s="35"/>
    </row>
    <row r="25" spans="1:12" ht="12.75">
      <c r="A25" s="54"/>
      <c r="B25" s="54"/>
      <c r="C25" s="54"/>
      <c r="D25" s="35"/>
      <c r="E25" s="56" t="s">
        <v>40</v>
      </c>
      <c r="F25" s="61">
        <f>B55+B56</f>
        <v>136891.39611982324</v>
      </c>
      <c r="G25" s="59">
        <f t="shared" si="0"/>
        <v>0.15827664442279396</v>
      </c>
      <c r="I25" s="35"/>
      <c r="J25" s="35"/>
      <c r="K25" s="53"/>
      <c r="L25" s="35"/>
    </row>
    <row r="26" spans="1:12" ht="12.75">
      <c r="A26" s="54"/>
      <c r="B26" s="54"/>
      <c r="C26" s="54"/>
      <c r="D26" s="35"/>
      <c r="E26" s="56" t="s">
        <v>59</v>
      </c>
      <c r="F26" s="61">
        <f>B57</f>
        <v>12375.589647827459</v>
      </c>
      <c r="G26" s="59">
        <f t="shared" si="0"/>
        <v>0.014308910988803538</v>
      </c>
      <c r="I26" s="35"/>
      <c r="J26" s="35"/>
      <c r="K26" s="53"/>
      <c r="L26" s="35"/>
    </row>
    <row r="27" spans="1:12" ht="13.5" thickBot="1">
      <c r="A27" s="54"/>
      <c r="B27" s="54"/>
      <c r="C27" s="54"/>
      <c r="D27" s="35"/>
      <c r="E27" s="62" t="s">
        <v>61</v>
      </c>
      <c r="F27" s="63">
        <f>SUM(F20:F26)</f>
        <v>864886.8986263967</v>
      </c>
      <c r="G27" s="64">
        <f>SUM(G20:G26)</f>
        <v>1</v>
      </c>
      <c r="I27" s="35"/>
      <c r="J27" s="35"/>
      <c r="K27" s="53"/>
      <c r="L27" s="35"/>
    </row>
    <row r="28" spans="1:12" ht="12.75">
      <c r="A28" s="54"/>
      <c r="B28" s="54"/>
      <c r="C28" s="54"/>
      <c r="D28" s="35"/>
      <c r="E28" s="35"/>
      <c r="F28" s="35"/>
      <c r="G28" s="35"/>
      <c r="H28" s="35"/>
      <c r="I28" s="35"/>
      <c r="J28" s="35"/>
      <c r="K28" s="53"/>
      <c r="L28" s="35"/>
    </row>
    <row r="29" spans="1:12" ht="12.75">
      <c r="A29" s="54"/>
      <c r="B29" s="54"/>
      <c r="C29" s="54"/>
      <c r="D29" s="35"/>
      <c r="E29" s="35"/>
      <c r="F29" s="35"/>
      <c r="G29" s="35"/>
      <c r="H29" s="35"/>
      <c r="I29" s="35"/>
      <c r="J29" s="35"/>
      <c r="K29" s="53"/>
      <c r="L29" s="35"/>
    </row>
    <row r="30" spans="1:12" ht="12.75">
      <c r="A30" s="54"/>
      <c r="B30" s="54"/>
      <c r="C30" s="54"/>
      <c r="D30" s="35"/>
      <c r="E30" s="35"/>
      <c r="F30" s="35"/>
      <c r="G30" s="35"/>
      <c r="H30" s="35"/>
      <c r="I30" s="35"/>
      <c r="J30" s="35"/>
      <c r="K30" s="53"/>
      <c r="L30" s="35"/>
    </row>
    <row r="31" spans="1:12" ht="12.75">
      <c r="A31" s="54"/>
      <c r="B31" s="54"/>
      <c r="C31" s="54"/>
      <c r="D31" s="35"/>
      <c r="E31" s="35"/>
      <c r="F31" s="35"/>
      <c r="G31" s="35"/>
      <c r="H31" s="35"/>
      <c r="I31" s="35"/>
      <c r="J31" s="35"/>
      <c r="K31" s="53"/>
      <c r="L31" s="35"/>
    </row>
    <row r="32" spans="1:12" ht="12.75">
      <c r="A32" s="54"/>
      <c r="B32" s="54"/>
      <c r="C32" s="54"/>
      <c r="D32" s="35"/>
      <c r="E32" s="35"/>
      <c r="F32" s="35"/>
      <c r="G32" s="35"/>
      <c r="H32" s="35"/>
      <c r="I32" s="35"/>
      <c r="J32" s="35"/>
      <c r="K32" s="53"/>
      <c r="L32" s="35"/>
    </row>
    <row r="33" spans="1:12" ht="12.75">
      <c r="A33" s="54"/>
      <c r="B33" s="54"/>
      <c r="C33" s="54"/>
      <c r="D33" s="35"/>
      <c r="E33" s="35"/>
      <c r="F33" s="35"/>
      <c r="G33" s="35"/>
      <c r="H33" s="35"/>
      <c r="I33" s="35"/>
      <c r="J33" s="35"/>
      <c r="K33" s="53"/>
      <c r="L33" s="35"/>
    </row>
    <row r="34" spans="1:12" ht="12.75">
      <c r="A34" s="54"/>
      <c r="B34" s="54"/>
      <c r="C34" s="54"/>
      <c r="D34" s="35"/>
      <c r="E34" s="35"/>
      <c r="F34" s="35"/>
      <c r="G34" s="35"/>
      <c r="H34" s="35"/>
      <c r="I34" s="35"/>
      <c r="J34" s="35"/>
      <c r="K34" s="53"/>
      <c r="L34" s="35"/>
    </row>
    <row r="35" spans="1:12" ht="12.75">
      <c r="A35" s="54"/>
      <c r="B35" s="54"/>
      <c r="C35" s="54"/>
      <c r="D35" s="35"/>
      <c r="E35" s="35"/>
      <c r="F35" s="35"/>
      <c r="G35" s="35"/>
      <c r="H35" s="35"/>
      <c r="I35" s="35"/>
      <c r="J35" s="35"/>
      <c r="K35" s="53"/>
      <c r="L35" s="35"/>
    </row>
    <row r="36" spans="1:12" ht="12.75">
      <c r="A36" s="54"/>
      <c r="B36" s="54"/>
      <c r="C36" s="54"/>
      <c r="D36" s="35"/>
      <c r="E36" s="35"/>
      <c r="F36" s="35"/>
      <c r="G36" s="35"/>
      <c r="H36" s="35"/>
      <c r="I36" s="35"/>
      <c r="J36" s="35"/>
      <c r="K36" s="53"/>
      <c r="L36" s="35"/>
    </row>
    <row r="37" spans="1:12" ht="12.75">
      <c r="A37" s="54"/>
      <c r="B37" s="54"/>
      <c r="C37" s="54"/>
      <c r="D37" s="35"/>
      <c r="E37" s="35"/>
      <c r="F37" s="35"/>
      <c r="G37" s="35"/>
      <c r="H37" s="35"/>
      <c r="I37" s="35"/>
      <c r="J37" s="35"/>
      <c r="K37" s="53"/>
      <c r="L37" s="35"/>
    </row>
    <row r="38" spans="2:12" ht="12.75">
      <c r="B38" s="65"/>
      <c r="C38" s="33"/>
      <c r="D38" s="35"/>
      <c r="E38" s="35"/>
      <c r="F38" s="35"/>
      <c r="G38" s="35"/>
      <c r="H38" s="35"/>
      <c r="I38" s="35"/>
      <c r="J38" s="35"/>
      <c r="K38" s="53"/>
      <c r="L38" s="35"/>
    </row>
    <row r="39" spans="2:12" ht="12.75">
      <c r="B39" s="65"/>
      <c r="C39" s="33"/>
      <c r="D39" s="35"/>
      <c r="E39" s="35"/>
      <c r="F39" s="35"/>
      <c r="G39" s="35"/>
      <c r="H39" s="35"/>
      <c r="I39" s="35"/>
      <c r="J39" s="35"/>
      <c r="K39" s="53"/>
      <c r="L39" s="35"/>
    </row>
    <row r="40" spans="1:12" ht="12.75">
      <c r="A40" s="66"/>
      <c r="B40" s="65"/>
      <c r="C40" s="35"/>
      <c r="D40" s="35"/>
      <c r="E40" s="35"/>
      <c r="F40" s="35"/>
      <c r="G40" s="35"/>
      <c r="H40" s="35"/>
      <c r="I40" s="35"/>
      <c r="J40" s="67"/>
      <c r="K40" s="68"/>
      <c r="L40" s="35"/>
    </row>
    <row r="41" spans="1:11" ht="12.75">
      <c r="A41" s="66"/>
      <c r="H41" s="33"/>
      <c r="I41" s="35"/>
      <c r="J41" s="35"/>
      <c r="K41" s="35"/>
    </row>
    <row r="42" spans="1:11" ht="12.75">
      <c r="A42" s="69" t="s">
        <v>90</v>
      </c>
      <c r="C42" s="35"/>
      <c r="G42" s="70"/>
      <c r="J42" s="35"/>
      <c r="K42" s="71"/>
    </row>
    <row r="43" spans="1:11" ht="12.75">
      <c r="A43" s="31" t="s">
        <v>41</v>
      </c>
      <c r="J43" s="66"/>
      <c r="K43" s="72"/>
    </row>
    <row r="44" spans="1:11" ht="15.75">
      <c r="A44" s="73"/>
      <c r="B44" s="146" t="s">
        <v>44</v>
      </c>
      <c r="C44" s="146"/>
      <c r="D44" s="74"/>
      <c r="E44" s="74"/>
      <c r="J44" s="66"/>
      <c r="K44" s="75"/>
    </row>
    <row r="45" spans="4:5" ht="12.75">
      <c r="D45" s="35"/>
      <c r="E45" s="35"/>
    </row>
    <row r="46" spans="1:5" ht="24.75" customHeight="1" thickBot="1">
      <c r="A46" s="146" t="s">
        <v>42</v>
      </c>
      <c r="B46" s="146"/>
      <c r="E46" s="76"/>
    </row>
    <row r="47" spans="1:5" ht="12.75">
      <c r="A47" s="77" t="s">
        <v>45</v>
      </c>
      <c r="B47" s="78"/>
      <c r="C47" s="147" t="s">
        <v>128</v>
      </c>
      <c r="D47" s="148"/>
      <c r="E47" s="76"/>
    </row>
    <row r="48" spans="1:4" ht="12.75">
      <c r="A48" s="79" t="s">
        <v>46</v>
      </c>
      <c r="B48" s="80" t="s">
        <v>47</v>
      </c>
      <c r="C48" s="27" t="s">
        <v>129</v>
      </c>
      <c r="D48" s="80" t="s">
        <v>34</v>
      </c>
    </row>
    <row r="49" spans="1:4" ht="12.75">
      <c r="A49" s="81" t="s">
        <v>50</v>
      </c>
      <c r="B49" s="82">
        <v>31475.13526258524</v>
      </c>
      <c r="C49" s="83">
        <v>577</v>
      </c>
      <c r="D49" s="84" t="s">
        <v>130</v>
      </c>
    </row>
    <row r="50" spans="1:4" ht="12.75">
      <c r="A50" s="81" t="s">
        <v>51</v>
      </c>
      <c r="B50" s="82">
        <v>334177.945572855</v>
      </c>
      <c r="C50" s="83">
        <v>4780.724629010319</v>
      </c>
      <c r="D50" s="84" t="s">
        <v>71</v>
      </c>
    </row>
    <row r="51" spans="1:4" ht="12.75">
      <c r="A51" s="85" t="s">
        <v>52</v>
      </c>
      <c r="B51" s="82">
        <v>112425.77364846435</v>
      </c>
      <c r="C51" s="83">
        <v>770.5239646853762</v>
      </c>
      <c r="D51" s="84" t="s">
        <v>71</v>
      </c>
    </row>
    <row r="52" spans="1:4" ht="12.75">
      <c r="A52" s="79" t="s">
        <v>53</v>
      </c>
      <c r="B52" s="86"/>
      <c r="C52" s="87"/>
      <c r="D52" s="84"/>
    </row>
    <row r="53" spans="1:4" ht="12.75">
      <c r="A53" s="88" t="s">
        <v>55</v>
      </c>
      <c r="B53" s="89"/>
      <c r="C53" s="90"/>
      <c r="D53" s="91"/>
    </row>
    <row r="54" spans="1:4" ht="12.75">
      <c r="A54" s="88" t="s">
        <v>57</v>
      </c>
      <c r="B54" s="89"/>
      <c r="C54" s="90"/>
      <c r="D54" s="91"/>
    </row>
    <row r="55" spans="1:4" ht="12.75">
      <c r="A55" s="81" t="s">
        <v>58</v>
      </c>
      <c r="B55" s="92">
        <v>133142.62311865852</v>
      </c>
      <c r="C55" s="83">
        <v>34346.22345108154</v>
      </c>
      <c r="D55" s="84" t="s">
        <v>131</v>
      </c>
    </row>
    <row r="56" spans="1:4" ht="12.75">
      <c r="A56" s="81" t="s">
        <v>60</v>
      </c>
      <c r="B56" s="92">
        <v>3748.773001164716</v>
      </c>
      <c r="C56" s="83">
        <v>40724.6869117518</v>
      </c>
      <c r="D56" s="84" t="s">
        <v>131</v>
      </c>
    </row>
    <row r="57" spans="1:4" ht="12.75">
      <c r="A57" s="81" t="s">
        <v>62</v>
      </c>
      <c r="B57" s="92">
        <v>12375.589647827459</v>
      </c>
      <c r="C57" s="83">
        <v>292.44125683060105</v>
      </c>
      <c r="D57" s="84" t="s">
        <v>132</v>
      </c>
    </row>
    <row r="58" spans="1:4" ht="12.75">
      <c r="A58" s="93" t="s">
        <v>63</v>
      </c>
      <c r="B58" s="94">
        <v>3402.6414499764765</v>
      </c>
      <c r="C58" s="95">
        <v>1244245.666916519</v>
      </c>
      <c r="D58" s="84" t="s">
        <v>133</v>
      </c>
    </row>
    <row r="59" spans="1:4" ht="12.75">
      <c r="A59" s="81" t="s">
        <v>64</v>
      </c>
      <c r="B59" s="92">
        <v>20962.938700742907</v>
      </c>
      <c r="C59" s="95">
        <v>11209420.42267134</v>
      </c>
      <c r="D59" s="96" t="s">
        <v>133</v>
      </c>
    </row>
    <row r="60" spans="1:4" ht="12.75">
      <c r="A60" s="93" t="s">
        <v>65</v>
      </c>
      <c r="B60" s="94">
        <v>1796.6641446545902</v>
      </c>
      <c r="C60" s="83">
        <v>577</v>
      </c>
      <c r="D60" s="84" t="s">
        <v>134</v>
      </c>
    </row>
    <row r="61" spans="1:4" ht="12.75">
      <c r="A61" s="79" t="s">
        <v>66</v>
      </c>
      <c r="B61" s="86"/>
      <c r="C61" s="83"/>
      <c r="D61" s="84"/>
    </row>
    <row r="62" spans="1:4" ht="13.5" thickBot="1">
      <c r="A62" s="97" t="s">
        <v>56</v>
      </c>
      <c r="B62" s="98">
        <v>44283.70655409836</v>
      </c>
      <c r="C62" s="99">
        <v>577</v>
      </c>
      <c r="D62" s="100" t="s">
        <v>134</v>
      </c>
    </row>
    <row r="63" spans="1:3" ht="12.75">
      <c r="A63" s="101"/>
      <c r="B63" s="102"/>
      <c r="C63" s="103"/>
    </row>
    <row r="64" spans="1:2" ht="30" customHeight="1" thickBot="1">
      <c r="A64" s="146" t="s">
        <v>43</v>
      </c>
      <c r="B64" s="146"/>
    </row>
    <row r="65" spans="1:3" ht="12.75">
      <c r="A65" s="143" t="s">
        <v>67</v>
      </c>
      <c r="B65" s="144"/>
      <c r="C65" s="145"/>
    </row>
    <row r="66" spans="1:3" ht="12.75">
      <c r="A66" s="104" t="s">
        <v>68</v>
      </c>
      <c r="B66" s="105">
        <v>23</v>
      </c>
      <c r="C66" s="106" t="s">
        <v>69</v>
      </c>
    </row>
    <row r="67" spans="1:3" ht="12.75">
      <c r="A67" s="107" t="s">
        <v>70</v>
      </c>
      <c r="B67" s="108">
        <v>740</v>
      </c>
      <c r="C67" s="109" t="s">
        <v>71</v>
      </c>
    </row>
    <row r="68" spans="1:3" ht="12.75">
      <c r="A68" s="107" t="s">
        <v>72</v>
      </c>
      <c r="B68" s="110">
        <f>B66*B67*60*8760*0.000404</f>
        <v>3614067.648</v>
      </c>
      <c r="C68" s="109" t="s">
        <v>73</v>
      </c>
    </row>
    <row r="69" spans="1:3" ht="13.5" thickBot="1">
      <c r="A69" s="111"/>
      <c r="B69" s="112">
        <f>(B66*B67*60*8760*19.26)/1000000</f>
        <v>172294.41312</v>
      </c>
      <c r="C69" s="113" t="s">
        <v>74</v>
      </c>
    </row>
    <row r="72" spans="1:3" ht="20.25">
      <c r="A72" s="140" t="s">
        <v>76</v>
      </c>
      <c r="B72" s="141"/>
      <c r="C72" s="142"/>
    </row>
    <row r="73" spans="1:3" ht="12.75">
      <c r="A73" s="114" t="s">
        <v>77</v>
      </c>
      <c r="B73" s="114" t="s">
        <v>78</v>
      </c>
      <c r="C73" s="114" t="s">
        <v>79</v>
      </c>
    </row>
    <row r="74" spans="1:3" ht="12.75">
      <c r="A74" s="55" t="s">
        <v>80</v>
      </c>
      <c r="B74" s="55" t="s">
        <v>81</v>
      </c>
      <c r="C74" s="55">
        <v>0.000404</v>
      </c>
    </row>
    <row r="75" spans="1:4" ht="14.25">
      <c r="A75" s="55" t="s">
        <v>10</v>
      </c>
      <c r="B75" s="55" t="s">
        <v>145</v>
      </c>
      <c r="C75" s="115">
        <v>52.62</v>
      </c>
      <c r="D75" s="116"/>
    </row>
    <row r="76" spans="1:4" ht="14.25">
      <c r="A76" s="55" t="s">
        <v>11</v>
      </c>
      <c r="B76" s="55" t="s">
        <v>81</v>
      </c>
      <c r="C76" s="55">
        <v>21</v>
      </c>
      <c r="D76" s="116"/>
    </row>
    <row r="77" spans="1:3" ht="12.75">
      <c r="A77" s="55" t="s">
        <v>93</v>
      </c>
      <c r="B77" s="55" t="s">
        <v>94</v>
      </c>
      <c r="C77" s="55">
        <v>0.87</v>
      </c>
    </row>
    <row r="78" ht="14.25">
      <c r="A78" s="117" t="s">
        <v>12</v>
      </c>
    </row>
    <row r="79" ht="14.25">
      <c r="A79" s="117" t="s">
        <v>13</v>
      </c>
    </row>
    <row r="80" ht="14.25">
      <c r="A80" s="117"/>
    </row>
    <row r="81" spans="1:4" ht="12.75">
      <c r="A81" s="139" t="s">
        <v>149</v>
      </c>
      <c r="B81" s="139"/>
      <c r="C81" s="139"/>
      <c r="D81" s="139"/>
    </row>
    <row r="82" spans="1:4" ht="14.25" customHeight="1">
      <c r="A82" s="139"/>
      <c r="B82" s="139"/>
      <c r="C82" s="139"/>
      <c r="D82" s="139"/>
    </row>
    <row r="83" spans="1:4" ht="14.25" customHeight="1">
      <c r="A83" s="139"/>
      <c r="B83" s="139"/>
      <c r="C83" s="139"/>
      <c r="D83" s="139"/>
    </row>
    <row r="84" spans="1:4" ht="14.25" customHeight="1">
      <c r="A84" s="139"/>
      <c r="B84" s="139"/>
      <c r="C84" s="139"/>
      <c r="D84" s="139"/>
    </row>
    <row r="85" spans="1:4" ht="14.25" customHeight="1">
      <c r="A85" s="139"/>
      <c r="B85" s="139"/>
      <c r="C85" s="139"/>
      <c r="D85" s="139"/>
    </row>
    <row r="86" spans="1:4" ht="14.25" customHeight="1">
      <c r="A86" s="139"/>
      <c r="B86" s="139"/>
      <c r="C86" s="139"/>
      <c r="D86" s="139"/>
    </row>
    <row r="87" spans="1:4" ht="14.25" customHeight="1">
      <c r="A87" s="139"/>
      <c r="B87" s="139"/>
      <c r="C87" s="139"/>
      <c r="D87" s="139"/>
    </row>
    <row r="88" spans="1:4" ht="12.75">
      <c r="A88" s="139"/>
      <c r="B88" s="139"/>
      <c r="C88" s="139"/>
      <c r="D88" s="139"/>
    </row>
  </sheetData>
  <sheetProtection password="EC8A" sheet="1" objects="1" scenarios="1"/>
  <mergeCells count="12">
    <mergeCell ref="A3:D3"/>
    <mergeCell ref="A64:B64"/>
    <mergeCell ref="E19:F19"/>
    <mergeCell ref="F11:G11"/>
    <mergeCell ref="A15:C15"/>
    <mergeCell ref="A16:C16"/>
    <mergeCell ref="A81:D88"/>
    <mergeCell ref="A72:C72"/>
    <mergeCell ref="A65:C65"/>
    <mergeCell ref="A46:B46"/>
    <mergeCell ref="B44:C44"/>
    <mergeCell ref="C47:D47"/>
  </mergeCells>
  <printOptions/>
  <pageMargins left="0.75" right="0.75" top="1" bottom="1" header="0.5" footer="0.5"/>
  <pageSetup horizontalDpi="600" verticalDpi="600" orientation="landscape" paperSize="17" scale="3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1901-01-01T05:00:00Z</cp:lastPrinted>
  <dcterms:created xsi:type="dcterms:W3CDTF">1901-01-01T05:00:00Z</dcterms:created>
  <dcterms:modified xsi:type="dcterms:W3CDTF">2011-02-10T19:35:08Z</dcterms:modified>
  <cp:category/>
  <cp:version/>
  <cp:contentType/>
  <cp:contentStatus/>
</cp:coreProperties>
</file>