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5025" windowHeight="3975" activeTab="0"/>
  </bookViews>
  <sheets>
    <sheet name="Instructions" sheetId="1" r:id="rId1"/>
    <sheet name="Title" sheetId="2" r:id="rId2"/>
    <sheet name="Raw FRM data" sheetId="3" r:id="rId3"/>
    <sheet name="Raw candidate data" sheetId="4" r:id="rId4"/>
    <sheet name="Precision" sheetId="5" r:id="rId5"/>
    <sheet name="Regression" sheetId="6" r:id="rId6"/>
    <sheet name="Summary" sheetId="7" r:id="rId7"/>
  </sheets>
  <definedNames>
    <definedName name="_xlnm._FilterDatabase" localSheetId="4" hidden="1">'Precision'!$B$8:$O$78</definedName>
    <definedName name="_xlnm._FilterDatabase" localSheetId="5" hidden="1">'Regression'!$B$8:$K$78</definedName>
    <definedName name="_xlnm.Print_Area" localSheetId="0">'Instructions'!$A$1:$M$34</definedName>
    <definedName name="_xlnm.Print_Area" localSheetId="4">'Precision'!$A$1:$T$100</definedName>
    <definedName name="_xlnm.Print_Area" localSheetId="3">'Raw candidate data'!$A$1:$S$86</definedName>
    <definedName name="_xlnm.Print_Area" localSheetId="2">'Raw FRM data'!$A$1:$V$86</definedName>
    <definedName name="_xlnm.Print_Area" localSheetId="5">'Regression'!$A$1:$R$86</definedName>
    <definedName name="_xlnm.Print_Area" localSheetId="6">'Summary'!$A$1:$Q$53</definedName>
    <definedName name="_xlnm.Print_Area" localSheetId="1">'Title'!$A$1:$J$31</definedName>
  </definedNames>
  <calcPr fullCalcOnLoad="1"/>
</workbook>
</file>

<file path=xl/comments2.xml><?xml version="1.0" encoding="utf-8"?>
<comments xmlns="http://schemas.openxmlformats.org/spreadsheetml/2006/main">
  <authors>
    <author>mcelroyf</author>
  </authors>
  <commentList>
    <comment ref="G16" authorId="0">
      <text>
        <r>
          <rPr>
            <sz val="8"/>
            <rFont val="Tahoma"/>
            <family val="0"/>
          </rPr>
          <t xml:space="preserve">Enter a brief identification of the candidate method.
</t>
        </r>
      </text>
    </comment>
    <comment ref="G18" authorId="0">
      <text>
        <r>
          <rPr>
            <sz val="8"/>
            <rFont val="Tahoma"/>
            <family val="0"/>
          </rPr>
          <t xml:space="preserve">Please enter the FEM classification II or III.
</t>
        </r>
      </text>
    </comment>
    <comment ref="G22" authorId="0">
      <text>
        <r>
          <rPr>
            <sz val="8"/>
            <rFont val="Tahoma"/>
            <family val="0"/>
          </rPr>
          <t xml:space="preserve">Please enter an identification for the test site.
</t>
        </r>
      </text>
    </comment>
    <comment ref="G23" authorId="0">
      <text>
        <r>
          <rPr>
            <sz val="8"/>
            <rFont val="Tahoma"/>
            <family val="0"/>
          </rPr>
          <t xml:space="preserve">Please enter the site location area:           A, B, C, or D.
</t>
        </r>
      </text>
    </comment>
    <comment ref="G17" authorId="0">
      <text>
        <r>
          <rPr>
            <sz val="8"/>
            <rFont val="Tahoma"/>
            <family val="0"/>
          </rPr>
          <t>Please enter PM</t>
        </r>
        <r>
          <rPr>
            <sz val="8"/>
            <rFont val="Tahoma"/>
            <family val="2"/>
          </rPr>
          <t>2.5</t>
        </r>
        <r>
          <rPr>
            <sz val="8"/>
            <rFont val="Tahoma"/>
            <family val="0"/>
          </rPr>
          <t xml:space="preserve"> or PM</t>
        </r>
        <r>
          <rPr>
            <sz val="8"/>
            <rFont val="Tahoma"/>
            <family val="2"/>
          </rPr>
          <t>10-2.5</t>
        </r>
        <r>
          <rPr>
            <sz val="8"/>
            <rFont val="Tahoma"/>
            <family val="0"/>
          </rPr>
          <t xml:space="preserve">.
</t>
        </r>
      </text>
    </comment>
  </commentList>
</comments>
</file>

<file path=xl/comments3.xml><?xml version="1.0" encoding="utf-8"?>
<comments xmlns="http://schemas.openxmlformats.org/spreadsheetml/2006/main">
  <authors>
    <author>mcelroyf</author>
  </authors>
  <commentList>
    <comment ref="U9" authorId="0">
      <text>
        <r>
          <rPr>
            <sz val="8"/>
            <rFont val="Tahoma"/>
            <family val="0"/>
          </rPr>
          <t>Precision of the FRM data set,</t>
        </r>
        <r>
          <rPr>
            <b/>
            <sz val="10"/>
            <rFont val="Tahoma"/>
            <family val="2"/>
          </rPr>
          <t xml:space="preserve"> RP</t>
        </r>
        <r>
          <rPr>
            <b/>
            <vertAlign val="subscript"/>
            <sz val="10"/>
            <rFont val="Tahoma"/>
            <family val="2"/>
          </rPr>
          <t>j</t>
        </r>
        <r>
          <rPr>
            <vertAlign val="subscript"/>
            <sz val="8"/>
            <rFont val="Tahoma"/>
            <family val="2"/>
          </rPr>
          <t xml:space="preserve"> </t>
        </r>
        <r>
          <rPr>
            <sz val="8"/>
            <rFont val="Tahoma"/>
            <family val="0"/>
          </rPr>
          <t xml:space="preserve"> [</t>
        </r>
        <r>
          <rPr>
            <sz val="8"/>
            <rFont val="Arial"/>
            <family val="0"/>
          </rPr>
          <t>§</t>
        </r>
        <r>
          <rPr>
            <sz val="8"/>
            <rFont val="Tahoma"/>
            <family val="0"/>
          </rPr>
          <t xml:space="preserve">53.35(e)(1), Equation 13].  CV = std. dev.(Col. T)/mean(Col. S).  A value in </t>
        </r>
        <r>
          <rPr>
            <sz val="8"/>
            <color indexed="10"/>
            <rFont val="Tahoma"/>
            <family val="2"/>
          </rPr>
          <t>red</t>
        </r>
        <r>
          <rPr>
            <sz val="8"/>
            <rFont val="Tahoma"/>
            <family val="0"/>
          </rPr>
          <t xml:space="preserve"> indicates the data set is not valid for test purposes.
</t>
        </r>
      </text>
    </comment>
    <comment ref="T9" authorId="0">
      <text>
        <r>
          <rPr>
            <sz val="8"/>
            <rFont val="Tahoma"/>
            <family val="0"/>
          </rPr>
          <t xml:space="preserve">Precision as </t>
        </r>
        <r>
          <rPr>
            <b/>
            <sz val="8"/>
            <rFont val="Tahoma"/>
            <family val="2"/>
          </rPr>
          <t>standard deviation</t>
        </r>
        <r>
          <rPr>
            <sz val="8"/>
            <rFont val="Tahoma"/>
            <family val="0"/>
          </rPr>
          <t xml:space="preserve"> of the FRM data set.  (A value in </t>
        </r>
        <r>
          <rPr>
            <sz val="8"/>
            <color indexed="10"/>
            <rFont val="Tahoma"/>
            <family val="2"/>
          </rPr>
          <t>red</t>
        </r>
        <r>
          <rPr>
            <sz val="8"/>
            <rFont val="Tahoma"/>
            <family val="0"/>
          </rPr>
          <t xml:space="preserve"> indicates the data set is not valid for test purposes.)</t>
        </r>
      </text>
    </comment>
    <comment ref="D11" authorId="0">
      <text>
        <r>
          <rPr>
            <sz val="8"/>
            <rFont val="Tahoma"/>
            <family val="0"/>
          </rPr>
          <t xml:space="preserve">Enter date applicable to the test data set.
</t>
        </r>
      </text>
    </comment>
    <comment ref="S82" authorId="0">
      <text>
        <r>
          <rPr>
            <b/>
            <i/>
            <sz val="8"/>
            <rFont val="Tahoma"/>
            <family val="2"/>
          </rPr>
          <t>Unofficial</t>
        </r>
        <r>
          <rPr>
            <sz val="8"/>
            <rFont val="Tahoma"/>
            <family val="0"/>
          </rPr>
          <t xml:space="preserve"> - includes non-valid data sets.  See the "Precision" or "Regression" sheets for official test purposes.
</t>
        </r>
      </text>
    </comment>
    <comment ref="K9" authorId="0">
      <text>
        <r>
          <rPr>
            <sz val="8"/>
            <rFont val="Tahoma"/>
            <family val="0"/>
          </rPr>
          <t>Tests for FRM outliers  [</t>
        </r>
        <r>
          <rPr>
            <sz val="8"/>
            <rFont val="Arial"/>
            <family val="0"/>
          </rPr>
          <t>§</t>
        </r>
        <r>
          <rPr>
            <sz val="8"/>
            <rFont val="Tahoma"/>
            <family val="0"/>
          </rPr>
          <t xml:space="preserve">53.35(d)(1)].
</t>
        </r>
      </text>
    </comment>
    <comment ref="N9" authorId="0">
      <text>
        <r>
          <rPr>
            <sz val="8"/>
            <rFont val="Tahoma"/>
            <family val="0"/>
          </rPr>
          <t>The number of valid FRM measurements in the set, based on the results of the outlier tests [</t>
        </r>
        <r>
          <rPr>
            <sz val="8"/>
            <rFont val="Arial"/>
            <family val="0"/>
          </rPr>
          <t>§</t>
        </r>
        <r>
          <rPr>
            <sz val="8"/>
            <rFont val="Tahoma"/>
            <family val="0"/>
          </rPr>
          <t xml:space="preserve">53.35(d)(1)(iv)] (but not considering the mean FRM concentration level).
</t>
        </r>
      </text>
    </comment>
    <comment ref="O9" authorId="0">
      <text>
        <r>
          <rPr>
            <sz val="8"/>
            <rFont val="Tahoma"/>
            <family val="0"/>
          </rPr>
          <t>Determines the validity of the FRM data set based on having at least 2 valid FRM measurements [</t>
        </r>
        <r>
          <rPr>
            <sz val="8"/>
            <rFont val="Arial"/>
            <family val="0"/>
          </rPr>
          <t>§</t>
        </r>
        <r>
          <rPr>
            <sz val="8"/>
            <rFont val="Tahoma"/>
            <family val="0"/>
          </rPr>
          <t xml:space="preserve">53.35(c)(2)] within the mean acceptable concentration range of 3 - 200 </t>
        </r>
        <r>
          <rPr>
            <sz val="8"/>
            <rFont val="Arial"/>
            <family val="0"/>
          </rPr>
          <t>μ</t>
        </r>
        <r>
          <rPr>
            <sz val="8"/>
            <rFont val="Tahoma"/>
            <family val="0"/>
          </rPr>
          <t>g/m</t>
        </r>
        <r>
          <rPr>
            <vertAlign val="superscript"/>
            <sz val="8"/>
            <rFont val="Tahoma"/>
            <family val="2"/>
          </rPr>
          <t>3</t>
        </r>
        <r>
          <rPr>
            <sz val="8"/>
            <rFont val="Tahoma"/>
            <family val="0"/>
          </rPr>
          <t xml:space="preserve"> [Table C-4].
</t>
        </r>
      </text>
    </comment>
    <comment ref="S9" authorId="0">
      <text>
        <r>
          <rPr>
            <sz val="8"/>
            <rFont val="Tahoma"/>
            <family val="0"/>
          </rPr>
          <t>Mean of the valid FRM measurements,</t>
        </r>
        <r>
          <rPr>
            <sz val="10"/>
            <rFont val="Tahoma"/>
            <family val="2"/>
          </rPr>
          <t xml:space="preserve"> R</t>
        </r>
        <r>
          <rPr>
            <vertAlign val="subscript"/>
            <sz val="10"/>
            <rFont val="Tahoma"/>
            <family val="2"/>
          </rPr>
          <t>j</t>
        </r>
        <r>
          <rPr>
            <sz val="8"/>
            <rFont val="Tahoma"/>
            <family val="0"/>
          </rPr>
          <t xml:space="preserve"> [</t>
        </r>
        <r>
          <rPr>
            <sz val="8"/>
            <rFont val="Arial"/>
            <family val="0"/>
          </rPr>
          <t>§</t>
        </r>
        <r>
          <rPr>
            <sz val="8"/>
            <rFont val="Tahoma"/>
            <family val="0"/>
          </rPr>
          <t xml:space="preserve">53.35(d)(2), Equation 11].  A value in </t>
        </r>
        <r>
          <rPr>
            <sz val="8"/>
            <color indexed="10"/>
            <rFont val="Tahoma"/>
            <family val="2"/>
          </rPr>
          <t>red</t>
        </r>
        <r>
          <rPr>
            <sz val="8"/>
            <rFont val="Tahoma"/>
            <family val="0"/>
          </rPr>
          <t xml:space="preserve"> indicates the data set is not valid for test purposes.
</t>
        </r>
      </text>
    </comment>
    <comment ref="R9" authorId="0">
      <text>
        <r>
          <rPr>
            <sz val="8"/>
            <rFont val="Tahoma"/>
            <family val="0"/>
          </rPr>
          <t xml:space="preserve">Valid FRM measurements, based on the results of the outlier test.
</t>
        </r>
      </text>
    </comment>
    <comment ref="P9" authorId="0">
      <text>
        <r>
          <rPr>
            <sz val="8"/>
            <rFont val="Tahoma"/>
            <family val="0"/>
          </rPr>
          <t xml:space="preserve">Valid FRM measurements, based on the results of the outlier test.
</t>
        </r>
      </text>
    </comment>
    <comment ref="Q9" authorId="0">
      <text>
        <r>
          <rPr>
            <sz val="8"/>
            <rFont val="Tahoma"/>
            <family val="0"/>
          </rPr>
          <t xml:space="preserve">Valid FRM measurements, based on the results of the outlier test.
</t>
        </r>
      </text>
    </comment>
    <comment ref="T82" authorId="0">
      <text>
        <r>
          <rPr>
            <b/>
            <i/>
            <sz val="8"/>
            <rFont val="Tahoma"/>
            <family val="2"/>
          </rPr>
          <t>Unofficial</t>
        </r>
        <r>
          <rPr>
            <sz val="8"/>
            <rFont val="Tahoma"/>
            <family val="0"/>
          </rPr>
          <t xml:space="preserve"> - includes non-valid data sets. 
</t>
        </r>
      </text>
    </comment>
    <comment ref="U82" authorId="0">
      <text>
        <r>
          <rPr>
            <b/>
            <i/>
            <sz val="8"/>
            <rFont val="Tahoma"/>
            <family val="2"/>
          </rPr>
          <t>Unofficial</t>
        </r>
        <r>
          <rPr>
            <sz val="8"/>
            <rFont val="Tahoma"/>
            <family val="0"/>
          </rPr>
          <t xml:space="preserve"> - includes non-valid data sets.  See the "Precision" sheet for precision for test purposes.
</t>
        </r>
      </text>
    </comment>
    <comment ref="D9" authorId="0">
      <text>
        <r>
          <rPr>
            <sz val="8"/>
            <rFont val="Tahoma"/>
            <family val="0"/>
          </rPr>
          <t xml:space="preserve">Enter date applicable to the test data set.
</t>
        </r>
      </text>
    </comment>
    <comment ref="U83" authorId="0">
      <text>
        <r>
          <rPr>
            <b/>
            <i/>
            <sz val="8"/>
            <rFont val="Tahoma"/>
            <family val="2"/>
          </rPr>
          <t>Unofficial</t>
        </r>
        <r>
          <rPr>
            <sz val="8"/>
            <rFont val="Tahoma"/>
            <family val="0"/>
          </rPr>
          <t xml:space="preserve"> - includes non-valid data sets.  See the "Precision" sheet for precision for test purposes.
</t>
        </r>
      </text>
    </comment>
    <comment ref="U84" authorId="0">
      <text>
        <r>
          <rPr>
            <b/>
            <i/>
            <sz val="8"/>
            <rFont val="Tahoma"/>
            <family val="2"/>
          </rPr>
          <t>Unofficial</t>
        </r>
        <r>
          <rPr>
            <sz val="8"/>
            <rFont val="Tahoma"/>
            <family val="0"/>
          </rPr>
          <t xml:space="preserve"> - includes non-valid data sets.  See the "Precision" sheet for precision for test purposes.
</t>
        </r>
      </text>
    </comment>
    <comment ref="U85" authorId="0">
      <text>
        <r>
          <rPr>
            <b/>
            <i/>
            <sz val="8"/>
            <rFont val="Tahoma"/>
            <family val="2"/>
          </rPr>
          <t>Unofficial</t>
        </r>
        <r>
          <rPr>
            <sz val="8"/>
            <rFont val="Tahoma"/>
            <family val="0"/>
          </rPr>
          <t xml:space="preserve"> - includes non-valid data sets.  See the "Precision" sheet for precision for test purposes.
</t>
        </r>
      </text>
    </comment>
    <comment ref="U86" authorId="0">
      <text>
        <r>
          <rPr>
            <b/>
            <i/>
            <sz val="8"/>
            <rFont val="Tahoma"/>
            <family val="2"/>
          </rPr>
          <t>Unofficial</t>
        </r>
        <r>
          <rPr>
            <sz val="8"/>
            <rFont val="Tahoma"/>
            <family val="0"/>
          </rPr>
          <t xml:space="preserve"> - includes non-valid data sets.  See the "Precision" sheet for precision for test purposes.
</t>
        </r>
      </text>
    </comment>
    <comment ref="T83" authorId="0">
      <text>
        <r>
          <rPr>
            <b/>
            <i/>
            <sz val="8"/>
            <rFont val="Tahoma"/>
            <family val="2"/>
          </rPr>
          <t>Unofficial</t>
        </r>
        <r>
          <rPr>
            <sz val="8"/>
            <rFont val="Tahoma"/>
            <family val="0"/>
          </rPr>
          <t xml:space="preserve"> - includes non-valid data sets. 
</t>
        </r>
      </text>
    </comment>
    <comment ref="T84" authorId="0">
      <text>
        <r>
          <rPr>
            <b/>
            <i/>
            <sz val="8"/>
            <rFont val="Tahoma"/>
            <family val="2"/>
          </rPr>
          <t>Unofficial</t>
        </r>
        <r>
          <rPr>
            <sz val="8"/>
            <rFont val="Tahoma"/>
            <family val="0"/>
          </rPr>
          <t xml:space="preserve"> - includes non-valid data sets. 
</t>
        </r>
      </text>
    </comment>
    <comment ref="T85" authorId="0">
      <text>
        <r>
          <rPr>
            <b/>
            <i/>
            <sz val="8"/>
            <rFont val="Tahoma"/>
            <family val="2"/>
          </rPr>
          <t>Unofficial</t>
        </r>
        <r>
          <rPr>
            <sz val="8"/>
            <rFont val="Tahoma"/>
            <family val="0"/>
          </rPr>
          <t xml:space="preserve"> - includes non-valid data sets. 
</t>
        </r>
      </text>
    </comment>
    <comment ref="T86" authorId="0">
      <text>
        <r>
          <rPr>
            <b/>
            <i/>
            <sz val="8"/>
            <rFont val="Tahoma"/>
            <family val="2"/>
          </rPr>
          <t>Unofficial</t>
        </r>
        <r>
          <rPr>
            <sz val="8"/>
            <rFont val="Tahoma"/>
            <family val="0"/>
          </rPr>
          <t xml:space="preserve"> - includes non-valid data sets. 
</t>
        </r>
      </text>
    </comment>
    <comment ref="S83" authorId="0">
      <text>
        <r>
          <rPr>
            <b/>
            <i/>
            <sz val="8"/>
            <rFont val="Tahoma"/>
            <family val="2"/>
          </rPr>
          <t>Unofficial</t>
        </r>
        <r>
          <rPr>
            <sz val="8"/>
            <rFont val="Tahoma"/>
            <family val="0"/>
          </rPr>
          <t xml:space="preserve"> - includes non-valid data sets.  See the "Precision" or "Regression" sheets for official test purposes.
</t>
        </r>
      </text>
    </comment>
    <comment ref="S84" authorId="0">
      <text>
        <r>
          <rPr>
            <b/>
            <i/>
            <sz val="8"/>
            <rFont val="Tahoma"/>
            <family val="2"/>
          </rPr>
          <t>Unofficial</t>
        </r>
        <r>
          <rPr>
            <sz val="8"/>
            <rFont val="Tahoma"/>
            <family val="0"/>
          </rPr>
          <t xml:space="preserve"> - includes non-valid data sets.  See the "Precision" or "Regression" sheets for official test purposes.
</t>
        </r>
      </text>
    </comment>
    <comment ref="S85" authorId="0">
      <text>
        <r>
          <rPr>
            <b/>
            <i/>
            <sz val="8"/>
            <rFont val="Tahoma"/>
            <family val="2"/>
          </rPr>
          <t>Unofficial</t>
        </r>
        <r>
          <rPr>
            <sz val="8"/>
            <rFont val="Tahoma"/>
            <family val="0"/>
          </rPr>
          <t xml:space="preserve"> - includes non-valid data sets.  See the "Precision" or "Regression" sheets for official test purposes.
</t>
        </r>
      </text>
    </comment>
    <comment ref="S86" authorId="0">
      <text>
        <r>
          <rPr>
            <b/>
            <i/>
            <sz val="8"/>
            <rFont val="Tahoma"/>
            <family val="2"/>
          </rPr>
          <t>Unofficial</t>
        </r>
        <r>
          <rPr>
            <sz val="8"/>
            <rFont val="Tahoma"/>
            <family val="0"/>
          </rPr>
          <t xml:space="preserve"> - includes non-valid data sets.  See the "Precision" or "Regression" sheets for official test purposes.
</t>
        </r>
      </text>
    </comment>
    <comment ref="O82" authorId="0">
      <text>
        <r>
          <rPr>
            <sz val="8"/>
            <rFont val="Tahoma"/>
            <family val="0"/>
          </rPr>
          <t xml:space="preserve">See the "Precision" or "Regression" sheets for official calculations for valid data sets.
</t>
        </r>
      </text>
    </comment>
    <comment ref="L9" authorId="0">
      <text>
        <r>
          <rPr>
            <sz val="8"/>
            <rFont val="Tahoma"/>
            <family val="0"/>
          </rPr>
          <t>Tests for FRM outliers  [</t>
        </r>
        <r>
          <rPr>
            <sz val="8"/>
            <rFont val="Arial"/>
            <family val="0"/>
          </rPr>
          <t>§</t>
        </r>
        <r>
          <rPr>
            <sz val="8"/>
            <rFont val="Tahoma"/>
            <family val="0"/>
          </rPr>
          <t xml:space="preserve">53.35(d)(1)].
</t>
        </r>
      </text>
    </comment>
    <comment ref="M9" authorId="0">
      <text>
        <r>
          <rPr>
            <sz val="8"/>
            <rFont val="Tahoma"/>
            <family val="0"/>
          </rPr>
          <t>Tests for FRM outliers  [</t>
        </r>
        <r>
          <rPr>
            <sz val="8"/>
            <rFont val="Arial"/>
            <family val="0"/>
          </rPr>
          <t>§</t>
        </r>
        <r>
          <rPr>
            <sz val="8"/>
            <rFont val="Tahoma"/>
            <family val="0"/>
          </rPr>
          <t xml:space="preserve">53.35(d)(1)].
</t>
        </r>
      </text>
    </comment>
  </commentList>
</comments>
</file>

<file path=xl/comments4.xml><?xml version="1.0" encoding="utf-8"?>
<comments xmlns="http://schemas.openxmlformats.org/spreadsheetml/2006/main">
  <authors>
    <author>mcelroyf</author>
  </authors>
  <commentList>
    <comment ref="Q9" authorId="0">
      <text>
        <r>
          <rPr>
            <sz val="8"/>
            <rFont val="Tahoma"/>
            <family val="0"/>
          </rPr>
          <t xml:space="preserve">Precision as the </t>
        </r>
        <r>
          <rPr>
            <b/>
            <sz val="8"/>
            <rFont val="Tahoma"/>
            <family val="2"/>
          </rPr>
          <t>standard deviation</t>
        </r>
        <r>
          <rPr>
            <sz val="8"/>
            <rFont val="Tahoma"/>
            <family val="0"/>
          </rPr>
          <t xml:space="preserve"> of the candidate method measurements.
</t>
        </r>
      </text>
    </comment>
    <comment ref="R9" authorId="0">
      <text>
        <r>
          <rPr>
            <sz val="8"/>
            <rFont val="Tahoma"/>
            <family val="0"/>
          </rPr>
          <t>Precision of the candidate method data set,</t>
        </r>
        <r>
          <rPr>
            <b/>
            <sz val="10"/>
            <rFont val="Tahoma"/>
            <family val="2"/>
          </rPr>
          <t xml:space="preserve"> CP</t>
        </r>
        <r>
          <rPr>
            <b/>
            <vertAlign val="subscript"/>
            <sz val="10"/>
            <rFont val="Tahoma"/>
            <family val="2"/>
          </rPr>
          <t>j</t>
        </r>
        <r>
          <rPr>
            <sz val="8"/>
            <rFont val="Tahoma"/>
            <family val="0"/>
          </rPr>
          <t xml:space="preserve">  [</t>
        </r>
        <r>
          <rPr>
            <sz val="8"/>
            <rFont val="Arial"/>
            <family val="0"/>
          </rPr>
          <t>§</t>
        </r>
        <r>
          <rPr>
            <sz val="8"/>
            <rFont val="Tahoma"/>
            <family val="0"/>
          </rPr>
          <t xml:space="preserve">53.35(f)(1), Equation 15]. CV = std. dev.(Col. Q)/mean(Col. P).  
</t>
        </r>
      </text>
    </comment>
    <comment ref="D11" authorId="0">
      <text>
        <r>
          <rPr>
            <sz val="8"/>
            <rFont val="Tahoma"/>
            <family val="0"/>
          </rPr>
          <t xml:space="preserve">Enter dates on the Raw FRM data sheet.
</t>
        </r>
      </text>
    </comment>
    <comment ref="M9" authorId="0">
      <text>
        <r>
          <rPr>
            <sz val="8"/>
            <rFont val="Tahoma"/>
            <family val="0"/>
          </rPr>
          <t xml:space="preserve">This information is provided only for information purposes; it is </t>
        </r>
        <r>
          <rPr>
            <b/>
            <sz val="8"/>
            <rFont val="Tahoma"/>
            <family val="2"/>
          </rPr>
          <t>not used</t>
        </r>
        <r>
          <rPr>
            <sz val="8"/>
            <rFont val="Tahoma"/>
            <family val="0"/>
          </rPr>
          <t xml:space="preserve"> to determine validity of candidate method measurements.
</t>
        </r>
      </text>
    </comment>
    <comment ref="D12" authorId="0">
      <text>
        <r>
          <rPr>
            <sz val="8"/>
            <rFont val="Tahoma"/>
            <family val="0"/>
          </rPr>
          <t xml:space="preserve">Enter dates on the Raw FRM data sheet.
</t>
        </r>
      </text>
    </comment>
    <comment ref="D13" authorId="0">
      <text>
        <r>
          <rPr>
            <sz val="8"/>
            <rFont val="Tahoma"/>
            <family val="0"/>
          </rPr>
          <t xml:space="preserve">Enter dates on the Raw FRM data sheet.
</t>
        </r>
      </text>
    </comment>
    <comment ref="D14" authorId="0">
      <text>
        <r>
          <rPr>
            <sz val="8"/>
            <rFont val="Tahoma"/>
            <family val="0"/>
          </rPr>
          <t xml:space="preserve">Enter dates on the Raw FRM data sheet.
</t>
        </r>
      </text>
    </comment>
    <comment ref="D15" authorId="0">
      <text>
        <r>
          <rPr>
            <sz val="8"/>
            <rFont val="Tahoma"/>
            <family val="0"/>
          </rPr>
          <t xml:space="preserve">Enter dates on the Raw FRM data sheet.
</t>
        </r>
      </text>
    </comment>
    <comment ref="D16" authorId="0">
      <text>
        <r>
          <rPr>
            <sz val="8"/>
            <rFont val="Tahoma"/>
            <family val="0"/>
          </rPr>
          <t xml:space="preserve">Enter dates on the Raw FRM data sheet.
</t>
        </r>
      </text>
    </comment>
    <comment ref="D17" authorId="0">
      <text>
        <r>
          <rPr>
            <sz val="8"/>
            <rFont val="Tahoma"/>
            <family val="0"/>
          </rPr>
          <t xml:space="preserve">Enter dates on the Raw FRM data sheet.
</t>
        </r>
      </text>
    </comment>
    <comment ref="D18" authorId="0">
      <text>
        <r>
          <rPr>
            <sz val="8"/>
            <rFont val="Tahoma"/>
            <family val="0"/>
          </rPr>
          <t xml:space="preserve">Enter dates on the Raw FRM data sheet.
</t>
        </r>
      </text>
    </comment>
    <comment ref="D19" authorId="0">
      <text>
        <r>
          <rPr>
            <sz val="8"/>
            <rFont val="Tahoma"/>
            <family val="0"/>
          </rPr>
          <t xml:space="preserve">Enter dates on the Raw FRM data sheet.
</t>
        </r>
      </text>
    </comment>
    <comment ref="D20" authorId="0">
      <text>
        <r>
          <rPr>
            <sz val="8"/>
            <rFont val="Tahoma"/>
            <family val="0"/>
          </rPr>
          <t xml:space="preserve">Enter dates on the Raw FRM data sheet.
</t>
        </r>
      </text>
    </comment>
    <comment ref="D21" authorId="0">
      <text>
        <r>
          <rPr>
            <sz val="8"/>
            <rFont val="Tahoma"/>
            <family val="0"/>
          </rPr>
          <t xml:space="preserve">Enter dates on the Raw FRM data sheet.
</t>
        </r>
      </text>
    </comment>
    <comment ref="D22" authorId="0">
      <text>
        <r>
          <rPr>
            <sz val="8"/>
            <rFont val="Tahoma"/>
            <family val="0"/>
          </rPr>
          <t xml:space="preserve">Enter dates on the Raw FRM data sheet.
</t>
        </r>
      </text>
    </comment>
    <comment ref="D23" authorId="0">
      <text>
        <r>
          <rPr>
            <sz val="8"/>
            <rFont val="Tahoma"/>
            <family val="0"/>
          </rPr>
          <t xml:space="preserve">Enter dates on the Raw FRM data sheet.
</t>
        </r>
      </text>
    </comment>
    <comment ref="D24" authorId="0">
      <text>
        <r>
          <rPr>
            <sz val="8"/>
            <rFont val="Tahoma"/>
            <family val="0"/>
          </rPr>
          <t xml:space="preserve">Enter dates on the Raw FRM data sheet.
</t>
        </r>
      </text>
    </comment>
    <comment ref="D25" authorId="0">
      <text>
        <r>
          <rPr>
            <sz val="8"/>
            <rFont val="Tahoma"/>
            <family val="0"/>
          </rPr>
          <t xml:space="preserve">Enter dates on the Raw FRM data sheet.
</t>
        </r>
      </text>
    </comment>
    <comment ref="D26" authorId="0">
      <text>
        <r>
          <rPr>
            <sz val="8"/>
            <rFont val="Tahoma"/>
            <family val="0"/>
          </rPr>
          <t xml:space="preserve">Enter dates on the Raw FRM data sheet.
</t>
        </r>
      </text>
    </comment>
    <comment ref="D27" authorId="0">
      <text>
        <r>
          <rPr>
            <sz val="8"/>
            <rFont val="Tahoma"/>
            <family val="0"/>
          </rPr>
          <t xml:space="preserve">Enter dates on the Raw FRM data sheet.
</t>
        </r>
      </text>
    </comment>
    <comment ref="D28" authorId="0">
      <text>
        <r>
          <rPr>
            <sz val="8"/>
            <rFont val="Tahoma"/>
            <family val="0"/>
          </rPr>
          <t xml:space="preserve">Enter dates on the Raw FRM data sheet.
</t>
        </r>
      </text>
    </comment>
    <comment ref="D29" authorId="0">
      <text>
        <r>
          <rPr>
            <sz val="8"/>
            <rFont val="Tahoma"/>
            <family val="0"/>
          </rPr>
          <t xml:space="preserve">Enter dates on the Raw FRM data sheet.
</t>
        </r>
      </text>
    </comment>
    <comment ref="D30" authorId="0">
      <text>
        <r>
          <rPr>
            <sz val="8"/>
            <rFont val="Tahoma"/>
            <family val="0"/>
          </rPr>
          <t xml:space="preserve">Enter dates on the Raw FRM data sheet.
</t>
        </r>
      </text>
    </comment>
    <comment ref="D31" authorId="0">
      <text>
        <r>
          <rPr>
            <sz val="8"/>
            <rFont val="Tahoma"/>
            <family val="0"/>
          </rPr>
          <t xml:space="preserve">Enter dates on the Raw FRM data sheet.
</t>
        </r>
      </text>
    </comment>
    <comment ref="D32" authorId="0">
      <text>
        <r>
          <rPr>
            <sz val="8"/>
            <rFont val="Tahoma"/>
            <family val="0"/>
          </rPr>
          <t xml:space="preserve">Enter dates on the Raw FRM data sheet.
</t>
        </r>
      </text>
    </comment>
    <comment ref="D33" authorId="0">
      <text>
        <r>
          <rPr>
            <sz val="8"/>
            <rFont val="Tahoma"/>
            <family val="0"/>
          </rPr>
          <t xml:space="preserve">Enter dates on the Raw FRM data sheet.
</t>
        </r>
      </text>
    </comment>
    <comment ref="D34" authorId="0">
      <text>
        <r>
          <rPr>
            <sz val="8"/>
            <rFont val="Tahoma"/>
            <family val="0"/>
          </rPr>
          <t xml:space="preserve">Enter dates on the Raw FRM data sheet.
</t>
        </r>
      </text>
    </comment>
    <comment ref="D35" authorId="0">
      <text>
        <r>
          <rPr>
            <sz val="8"/>
            <rFont val="Tahoma"/>
            <family val="0"/>
          </rPr>
          <t xml:space="preserve">Enter dates on the Raw FRM data sheet.
</t>
        </r>
      </text>
    </comment>
    <comment ref="D36" authorId="0">
      <text>
        <r>
          <rPr>
            <sz val="8"/>
            <rFont val="Tahoma"/>
            <family val="0"/>
          </rPr>
          <t xml:space="preserve">Enter dates on the Raw FRM data sheet.
</t>
        </r>
      </text>
    </comment>
    <comment ref="D37" authorId="0">
      <text>
        <r>
          <rPr>
            <sz val="8"/>
            <rFont val="Tahoma"/>
            <family val="0"/>
          </rPr>
          <t xml:space="preserve">Enter dates on the Raw FRM data sheet.
</t>
        </r>
      </text>
    </comment>
    <comment ref="D38" authorId="0">
      <text>
        <r>
          <rPr>
            <sz val="8"/>
            <rFont val="Tahoma"/>
            <family val="0"/>
          </rPr>
          <t xml:space="preserve">Enter dates on the Raw FRM data sheet.
</t>
        </r>
      </text>
    </comment>
    <comment ref="D39" authorId="0">
      <text>
        <r>
          <rPr>
            <sz val="8"/>
            <rFont val="Tahoma"/>
            <family val="0"/>
          </rPr>
          <t xml:space="preserve">Enter dates on the Raw FRM data sheet.
</t>
        </r>
      </text>
    </comment>
    <comment ref="D40" authorId="0">
      <text>
        <r>
          <rPr>
            <sz val="8"/>
            <rFont val="Tahoma"/>
            <family val="0"/>
          </rPr>
          <t xml:space="preserve">Enter dates on the Raw FRM data sheet.
</t>
        </r>
      </text>
    </comment>
    <comment ref="D41" authorId="0">
      <text>
        <r>
          <rPr>
            <sz val="8"/>
            <rFont val="Tahoma"/>
            <family val="0"/>
          </rPr>
          <t xml:space="preserve">Enter dates on the Raw FRM data sheet.
</t>
        </r>
      </text>
    </comment>
    <comment ref="D42" authorId="0">
      <text>
        <r>
          <rPr>
            <sz val="8"/>
            <rFont val="Tahoma"/>
            <family val="0"/>
          </rPr>
          <t xml:space="preserve">Enter dates on the Raw FRM data sheet.
</t>
        </r>
      </text>
    </comment>
    <comment ref="D43" authorId="0">
      <text>
        <r>
          <rPr>
            <sz val="8"/>
            <rFont val="Tahoma"/>
            <family val="0"/>
          </rPr>
          <t xml:space="preserve">Enter dates on the Raw FRM data sheet.
</t>
        </r>
      </text>
    </comment>
    <comment ref="D44" authorId="0">
      <text>
        <r>
          <rPr>
            <sz val="8"/>
            <rFont val="Tahoma"/>
            <family val="0"/>
          </rPr>
          <t xml:space="preserve">Enter dates on the Raw FRM data sheet.
</t>
        </r>
      </text>
    </comment>
    <comment ref="D45" authorId="0">
      <text>
        <r>
          <rPr>
            <sz val="8"/>
            <rFont val="Tahoma"/>
            <family val="0"/>
          </rPr>
          <t xml:space="preserve">Enter dates on the Raw FRM data sheet.
</t>
        </r>
      </text>
    </comment>
    <comment ref="D46" authorId="0">
      <text>
        <r>
          <rPr>
            <sz val="8"/>
            <rFont val="Tahoma"/>
            <family val="0"/>
          </rPr>
          <t xml:space="preserve">Enter dates on the Raw FRM data sheet.
</t>
        </r>
      </text>
    </comment>
    <comment ref="D47" authorId="0">
      <text>
        <r>
          <rPr>
            <sz val="8"/>
            <rFont val="Tahoma"/>
            <family val="0"/>
          </rPr>
          <t xml:space="preserve">Enter dates on the Raw FRM data sheet.
</t>
        </r>
      </text>
    </comment>
    <comment ref="D48" authorId="0">
      <text>
        <r>
          <rPr>
            <sz val="8"/>
            <rFont val="Tahoma"/>
            <family val="0"/>
          </rPr>
          <t xml:space="preserve">Enter dates on the Raw FRM data sheet.
</t>
        </r>
      </text>
    </comment>
    <comment ref="D49" authorId="0">
      <text>
        <r>
          <rPr>
            <sz val="8"/>
            <rFont val="Tahoma"/>
            <family val="0"/>
          </rPr>
          <t xml:space="preserve">Enter dates on the Raw FRM data sheet.
</t>
        </r>
      </text>
    </comment>
    <comment ref="D50" authorId="0">
      <text>
        <r>
          <rPr>
            <sz val="8"/>
            <rFont val="Tahoma"/>
            <family val="0"/>
          </rPr>
          <t xml:space="preserve">Enter dates on the Raw FRM data sheet.
</t>
        </r>
      </text>
    </comment>
    <comment ref="D51" authorId="0">
      <text>
        <r>
          <rPr>
            <sz val="8"/>
            <rFont val="Tahoma"/>
            <family val="0"/>
          </rPr>
          <t xml:space="preserve">Enter dates on the Raw FRM data sheet.
</t>
        </r>
      </text>
    </comment>
    <comment ref="D52" authorId="0">
      <text>
        <r>
          <rPr>
            <sz val="8"/>
            <rFont val="Tahoma"/>
            <family val="0"/>
          </rPr>
          <t xml:space="preserve">Enter dates on the Raw FRM data sheet.
</t>
        </r>
      </text>
    </comment>
    <comment ref="D53" authorId="0">
      <text>
        <r>
          <rPr>
            <sz val="8"/>
            <rFont val="Tahoma"/>
            <family val="0"/>
          </rPr>
          <t xml:space="preserve">Enter dates on the Raw FRM data sheet.
</t>
        </r>
      </text>
    </comment>
    <comment ref="D54" authorId="0">
      <text>
        <r>
          <rPr>
            <sz val="8"/>
            <rFont val="Tahoma"/>
            <family val="0"/>
          </rPr>
          <t xml:space="preserve">Enter dates on the Raw FRM data sheet.
</t>
        </r>
      </text>
    </comment>
    <comment ref="D55" authorId="0">
      <text>
        <r>
          <rPr>
            <sz val="8"/>
            <rFont val="Tahoma"/>
            <family val="0"/>
          </rPr>
          <t xml:space="preserve">Enter dates on the Raw FRM data sheet.
</t>
        </r>
      </text>
    </comment>
    <comment ref="D56" authorId="0">
      <text>
        <r>
          <rPr>
            <sz val="8"/>
            <rFont val="Tahoma"/>
            <family val="0"/>
          </rPr>
          <t xml:space="preserve">Enter dates on the Raw FRM data sheet.
</t>
        </r>
      </text>
    </comment>
    <comment ref="D57" authorId="0">
      <text>
        <r>
          <rPr>
            <sz val="8"/>
            <rFont val="Tahoma"/>
            <family val="0"/>
          </rPr>
          <t xml:space="preserve">Enter dates on the Raw FRM data sheet.
</t>
        </r>
      </text>
    </comment>
    <comment ref="O9" authorId="0">
      <text>
        <r>
          <rPr>
            <sz val="8"/>
            <rFont val="Tahoma"/>
            <family val="0"/>
          </rPr>
          <t>Validity of the candidate data set is based on having at least 2 valid candidate measurements [</t>
        </r>
        <r>
          <rPr>
            <sz val="8"/>
            <rFont val="Arial"/>
            <family val="0"/>
          </rPr>
          <t>§</t>
        </r>
        <r>
          <rPr>
            <sz val="8"/>
            <rFont val="Tahoma"/>
            <family val="0"/>
          </rPr>
          <t xml:space="preserve">53.35(c)(2)] and a valid FRM data set with mean FRM concentration measurement between 3 and 300 </t>
        </r>
        <r>
          <rPr>
            <sz val="8"/>
            <rFont val="Arial"/>
            <family val="0"/>
          </rPr>
          <t>μ</t>
        </r>
        <r>
          <rPr>
            <sz val="8"/>
            <rFont val="Tahoma"/>
            <family val="0"/>
          </rPr>
          <t>m/m</t>
        </r>
        <r>
          <rPr>
            <vertAlign val="superscript"/>
            <sz val="8"/>
            <rFont val="Tahoma"/>
            <family val="2"/>
          </rPr>
          <t>3</t>
        </r>
        <r>
          <rPr>
            <sz val="8"/>
            <rFont val="Tahoma"/>
            <family val="0"/>
          </rPr>
          <t xml:space="preserve"> [Table C-4].
</t>
        </r>
      </text>
    </comment>
    <comment ref="N9" authorId="0">
      <text>
        <r>
          <rPr>
            <sz val="8"/>
            <rFont val="Tahoma"/>
            <family val="0"/>
          </rPr>
          <t xml:space="preserve">The outlier test does not apply to candidate method measurements.
</t>
        </r>
      </text>
    </comment>
    <comment ref="P9" authorId="0">
      <text>
        <r>
          <rPr>
            <sz val="8"/>
            <rFont val="Tahoma"/>
            <family val="0"/>
          </rPr>
          <t>Mean of the candidate method       conentration measurements,</t>
        </r>
        <r>
          <rPr>
            <sz val="10"/>
            <rFont val="Tahoma"/>
            <family val="2"/>
          </rPr>
          <t xml:space="preserve"> C</t>
        </r>
        <r>
          <rPr>
            <vertAlign val="subscript"/>
            <sz val="10"/>
            <rFont val="Tahoma"/>
            <family val="2"/>
          </rPr>
          <t>j</t>
        </r>
        <r>
          <rPr>
            <sz val="8"/>
            <rFont val="Tahoma"/>
            <family val="0"/>
          </rPr>
          <t xml:space="preserve"> [</t>
        </r>
        <r>
          <rPr>
            <sz val="8"/>
            <rFont val="Arial"/>
            <family val="0"/>
          </rPr>
          <t>§53.35(d)(4), Equation 12].</t>
        </r>
        <r>
          <rPr>
            <sz val="8"/>
            <rFont val="Tahoma"/>
            <family val="0"/>
          </rPr>
          <t xml:space="preserve">
</t>
        </r>
      </text>
    </comment>
    <comment ref="O82" authorId="0">
      <text>
        <r>
          <rPr>
            <sz val="8"/>
            <rFont val="Tahoma"/>
            <family val="0"/>
          </rPr>
          <t xml:space="preserve">See the "Precision" or "Regression" sheets for official calculations for valid data sets.
</t>
        </r>
      </text>
    </comment>
    <comment ref="P82" authorId="0">
      <text>
        <r>
          <rPr>
            <b/>
            <i/>
            <sz val="8"/>
            <rFont val="Tahoma"/>
            <family val="2"/>
          </rPr>
          <t>Unofficial</t>
        </r>
        <r>
          <rPr>
            <sz val="8"/>
            <rFont val="Tahoma"/>
            <family val="0"/>
          </rPr>
          <t xml:space="preserve"> - includes non-valid data sets.  See the "Precision" or "Regression" sheets for official test purposes.
</t>
        </r>
      </text>
    </comment>
    <comment ref="P83" authorId="0">
      <text>
        <r>
          <rPr>
            <b/>
            <i/>
            <sz val="8"/>
            <rFont val="Tahoma"/>
            <family val="2"/>
          </rPr>
          <t>Unofficial</t>
        </r>
        <r>
          <rPr>
            <sz val="8"/>
            <rFont val="Tahoma"/>
            <family val="0"/>
          </rPr>
          <t xml:space="preserve"> - includes non-valid data sets.  See the "Precision" or "Regression" sheets for official test purposes.
</t>
        </r>
      </text>
    </comment>
    <comment ref="P84" authorId="0">
      <text>
        <r>
          <rPr>
            <b/>
            <i/>
            <sz val="8"/>
            <rFont val="Tahoma"/>
            <family val="2"/>
          </rPr>
          <t>Unofficial</t>
        </r>
        <r>
          <rPr>
            <sz val="8"/>
            <rFont val="Tahoma"/>
            <family val="0"/>
          </rPr>
          <t xml:space="preserve"> - includes non-valid data sets.  See the "Precision" or "Regression" sheets for official test purposes.
</t>
        </r>
      </text>
    </comment>
    <comment ref="P85" authorId="0">
      <text>
        <r>
          <rPr>
            <b/>
            <i/>
            <sz val="8"/>
            <rFont val="Tahoma"/>
            <family val="2"/>
          </rPr>
          <t>Unofficial</t>
        </r>
        <r>
          <rPr>
            <sz val="8"/>
            <rFont val="Tahoma"/>
            <family val="0"/>
          </rPr>
          <t xml:space="preserve"> - includes non-valid data sets.  See the "Precision" or "Regression" sheets for official test purposes.
</t>
        </r>
      </text>
    </comment>
    <comment ref="P86" authorId="0">
      <text>
        <r>
          <rPr>
            <b/>
            <i/>
            <sz val="8"/>
            <rFont val="Tahoma"/>
            <family val="2"/>
          </rPr>
          <t>Unofficial</t>
        </r>
        <r>
          <rPr>
            <sz val="8"/>
            <rFont val="Tahoma"/>
            <family val="0"/>
          </rPr>
          <t xml:space="preserve"> - includes non-valid data sets.  See the "Precision" or "Regression" sheets for official test purposes.
</t>
        </r>
      </text>
    </comment>
    <comment ref="Q82" authorId="0">
      <text>
        <r>
          <rPr>
            <b/>
            <i/>
            <sz val="8"/>
            <rFont val="Tahoma"/>
            <family val="2"/>
          </rPr>
          <t>Unofficial</t>
        </r>
        <r>
          <rPr>
            <sz val="8"/>
            <rFont val="Tahoma"/>
            <family val="0"/>
          </rPr>
          <t xml:space="preserve"> - includes non-valid data sets. 
</t>
        </r>
      </text>
    </comment>
    <comment ref="Q83" authorId="0">
      <text>
        <r>
          <rPr>
            <b/>
            <i/>
            <sz val="8"/>
            <rFont val="Tahoma"/>
            <family val="2"/>
          </rPr>
          <t>Unofficial</t>
        </r>
        <r>
          <rPr>
            <sz val="8"/>
            <rFont val="Tahoma"/>
            <family val="0"/>
          </rPr>
          <t xml:space="preserve"> - includes non-valid data sets. 
</t>
        </r>
      </text>
    </comment>
    <comment ref="Q84" authorId="0">
      <text>
        <r>
          <rPr>
            <b/>
            <i/>
            <sz val="8"/>
            <rFont val="Tahoma"/>
            <family val="2"/>
          </rPr>
          <t>Unofficial</t>
        </r>
        <r>
          <rPr>
            <sz val="8"/>
            <rFont val="Tahoma"/>
            <family val="0"/>
          </rPr>
          <t xml:space="preserve"> - includes non-valid data sets. 
</t>
        </r>
      </text>
    </comment>
    <comment ref="Q85" authorId="0">
      <text>
        <r>
          <rPr>
            <b/>
            <i/>
            <sz val="8"/>
            <rFont val="Tahoma"/>
            <family val="2"/>
          </rPr>
          <t>Unofficial</t>
        </r>
        <r>
          <rPr>
            <sz val="8"/>
            <rFont val="Tahoma"/>
            <family val="0"/>
          </rPr>
          <t xml:space="preserve"> - includes non-valid data sets. 
</t>
        </r>
      </text>
    </comment>
    <comment ref="Q86" authorId="0">
      <text>
        <r>
          <rPr>
            <b/>
            <i/>
            <sz val="8"/>
            <rFont val="Tahoma"/>
            <family val="2"/>
          </rPr>
          <t>Unofficial</t>
        </r>
        <r>
          <rPr>
            <sz val="8"/>
            <rFont val="Tahoma"/>
            <family val="0"/>
          </rPr>
          <t xml:space="preserve"> - includes non-valid data sets. 
</t>
        </r>
      </text>
    </comment>
    <comment ref="R82" authorId="0">
      <text>
        <r>
          <rPr>
            <b/>
            <i/>
            <sz val="8"/>
            <rFont val="Tahoma"/>
            <family val="2"/>
          </rPr>
          <t>Unofficial</t>
        </r>
        <r>
          <rPr>
            <sz val="8"/>
            <rFont val="Tahoma"/>
            <family val="0"/>
          </rPr>
          <t xml:space="preserve"> - includes non-valid data sets.  See the "Precision" sheet for precision for test purposes.
</t>
        </r>
      </text>
    </comment>
    <comment ref="R83" authorId="0">
      <text>
        <r>
          <rPr>
            <b/>
            <i/>
            <sz val="8"/>
            <rFont val="Tahoma"/>
            <family val="2"/>
          </rPr>
          <t>Unofficial</t>
        </r>
        <r>
          <rPr>
            <sz val="8"/>
            <rFont val="Tahoma"/>
            <family val="0"/>
          </rPr>
          <t xml:space="preserve"> - includes non-valid data sets.  See the "Precision" sheet for precision for test purposes.
</t>
        </r>
      </text>
    </comment>
    <comment ref="R84" authorId="0">
      <text>
        <r>
          <rPr>
            <b/>
            <i/>
            <sz val="8"/>
            <rFont val="Tahoma"/>
            <family val="2"/>
          </rPr>
          <t>Unofficial</t>
        </r>
        <r>
          <rPr>
            <sz val="8"/>
            <rFont val="Tahoma"/>
            <family val="0"/>
          </rPr>
          <t xml:space="preserve"> - includes non-valid data sets.  See the "Precision" sheet for precision for test purposes.
</t>
        </r>
      </text>
    </comment>
    <comment ref="R85" authorId="0">
      <text>
        <r>
          <rPr>
            <b/>
            <i/>
            <sz val="8"/>
            <rFont val="Tahoma"/>
            <family val="2"/>
          </rPr>
          <t>Unofficial</t>
        </r>
        <r>
          <rPr>
            <sz val="8"/>
            <rFont val="Tahoma"/>
            <family val="0"/>
          </rPr>
          <t xml:space="preserve"> - includes non-valid data sets.  See the "Precision" sheet for precision for test purposes.
</t>
        </r>
      </text>
    </comment>
    <comment ref="R86" authorId="0">
      <text>
        <r>
          <rPr>
            <b/>
            <i/>
            <sz val="8"/>
            <rFont val="Tahoma"/>
            <family val="2"/>
          </rPr>
          <t>Unofficial</t>
        </r>
        <r>
          <rPr>
            <sz val="8"/>
            <rFont val="Tahoma"/>
            <family val="0"/>
          </rPr>
          <t xml:space="preserve"> - includes non-valid data sets.  See the "Precision" sheet for precision for test purposes.
</t>
        </r>
      </text>
    </comment>
    <comment ref="D58" authorId="0">
      <text>
        <r>
          <rPr>
            <sz val="8"/>
            <rFont val="Tahoma"/>
            <family val="0"/>
          </rPr>
          <t xml:space="preserve">Enter dates on the Raw FRM data sheet.
</t>
        </r>
      </text>
    </comment>
    <comment ref="D59" authorId="0">
      <text>
        <r>
          <rPr>
            <sz val="8"/>
            <rFont val="Tahoma"/>
            <family val="0"/>
          </rPr>
          <t xml:space="preserve">Enter dates on the Raw FRM data sheet.
</t>
        </r>
      </text>
    </comment>
    <comment ref="D60" authorId="0">
      <text>
        <r>
          <rPr>
            <sz val="8"/>
            <rFont val="Tahoma"/>
            <family val="0"/>
          </rPr>
          <t xml:space="preserve">Enter dates on the Raw FRM data sheet.
</t>
        </r>
      </text>
    </comment>
    <comment ref="D61" authorId="0">
      <text>
        <r>
          <rPr>
            <sz val="8"/>
            <rFont val="Tahoma"/>
            <family val="0"/>
          </rPr>
          <t xml:space="preserve">Enter dates on the Raw FRM data sheet.
</t>
        </r>
      </text>
    </comment>
    <comment ref="D62" authorId="0">
      <text>
        <r>
          <rPr>
            <sz val="8"/>
            <rFont val="Tahoma"/>
            <family val="0"/>
          </rPr>
          <t xml:space="preserve">Enter dates on the Raw FRM data sheet.
</t>
        </r>
      </text>
    </comment>
    <comment ref="D63" authorId="0">
      <text>
        <r>
          <rPr>
            <sz val="8"/>
            <rFont val="Tahoma"/>
            <family val="0"/>
          </rPr>
          <t xml:space="preserve">Enter dates on the Raw FRM data sheet.
</t>
        </r>
      </text>
    </comment>
    <comment ref="D64" authorId="0">
      <text>
        <r>
          <rPr>
            <sz val="8"/>
            <rFont val="Tahoma"/>
            <family val="0"/>
          </rPr>
          <t xml:space="preserve">Enter dates on the Raw FRM data sheet.
</t>
        </r>
      </text>
    </comment>
    <comment ref="D65" authorId="0">
      <text>
        <r>
          <rPr>
            <sz val="8"/>
            <rFont val="Tahoma"/>
            <family val="0"/>
          </rPr>
          <t xml:space="preserve">Enter dates on the Raw FRM data sheet.
</t>
        </r>
      </text>
    </comment>
    <comment ref="D66" authorId="0">
      <text>
        <r>
          <rPr>
            <sz val="8"/>
            <rFont val="Tahoma"/>
            <family val="0"/>
          </rPr>
          <t xml:space="preserve">Enter dates on the Raw FRM data sheet.
</t>
        </r>
      </text>
    </comment>
    <comment ref="D67" authorId="0">
      <text>
        <r>
          <rPr>
            <sz val="8"/>
            <rFont val="Tahoma"/>
            <family val="0"/>
          </rPr>
          <t xml:space="preserve">Enter dates on the Raw FRM data sheet.
</t>
        </r>
      </text>
    </comment>
    <comment ref="D68" authorId="0">
      <text>
        <r>
          <rPr>
            <sz val="8"/>
            <rFont val="Tahoma"/>
            <family val="0"/>
          </rPr>
          <t xml:space="preserve">Enter dates on the Raw FRM data sheet.
</t>
        </r>
      </text>
    </comment>
    <comment ref="D69" authorId="0">
      <text>
        <r>
          <rPr>
            <sz val="8"/>
            <rFont val="Tahoma"/>
            <family val="0"/>
          </rPr>
          <t xml:space="preserve">Enter dates on the Raw FRM data sheet.
</t>
        </r>
      </text>
    </comment>
    <comment ref="D70" authorId="0">
      <text>
        <r>
          <rPr>
            <sz val="8"/>
            <rFont val="Tahoma"/>
            <family val="0"/>
          </rPr>
          <t xml:space="preserve">Enter dates on the Raw FRM data sheet.
</t>
        </r>
      </text>
    </comment>
    <comment ref="D71" authorId="0">
      <text>
        <r>
          <rPr>
            <sz val="8"/>
            <rFont val="Tahoma"/>
            <family val="0"/>
          </rPr>
          <t xml:space="preserve">Enter dates on the Raw FRM data sheet.
</t>
        </r>
      </text>
    </comment>
    <comment ref="D72" authorId="0">
      <text>
        <r>
          <rPr>
            <sz val="8"/>
            <rFont val="Tahoma"/>
            <family val="0"/>
          </rPr>
          <t xml:space="preserve">Enter dates on the Raw FRM data sheet.
</t>
        </r>
      </text>
    </comment>
    <comment ref="D73" authorId="0">
      <text>
        <r>
          <rPr>
            <sz val="8"/>
            <rFont val="Tahoma"/>
            <family val="0"/>
          </rPr>
          <t xml:space="preserve">Enter dates on the Raw FRM data sheet.
</t>
        </r>
      </text>
    </comment>
    <comment ref="D74" authorId="0">
      <text>
        <r>
          <rPr>
            <sz val="8"/>
            <rFont val="Tahoma"/>
            <family val="0"/>
          </rPr>
          <t xml:space="preserve">Enter dates on the Raw FRM data sheet.
</t>
        </r>
      </text>
    </comment>
    <comment ref="D75" authorId="0">
      <text>
        <r>
          <rPr>
            <sz val="8"/>
            <rFont val="Tahoma"/>
            <family val="0"/>
          </rPr>
          <t xml:space="preserve">Enter dates on the Raw FRM data sheet.
</t>
        </r>
      </text>
    </comment>
    <comment ref="D76" authorId="0">
      <text>
        <r>
          <rPr>
            <sz val="8"/>
            <rFont val="Tahoma"/>
            <family val="0"/>
          </rPr>
          <t xml:space="preserve">Enter dates on the Raw FRM data sheet.
</t>
        </r>
      </text>
    </comment>
    <comment ref="D77" authorId="0">
      <text>
        <r>
          <rPr>
            <sz val="8"/>
            <rFont val="Tahoma"/>
            <family val="0"/>
          </rPr>
          <t xml:space="preserve">Enter dates on the Raw FRM data sheet.
</t>
        </r>
      </text>
    </comment>
    <comment ref="D78" authorId="0">
      <text>
        <r>
          <rPr>
            <sz val="8"/>
            <rFont val="Tahoma"/>
            <family val="0"/>
          </rPr>
          <t xml:space="preserve">Enter dates on the Raw FRM data sheet.
</t>
        </r>
      </text>
    </comment>
    <comment ref="D79" authorId="0">
      <text>
        <r>
          <rPr>
            <sz val="8"/>
            <rFont val="Tahoma"/>
            <family val="0"/>
          </rPr>
          <t xml:space="preserve">Enter dates on the Raw FRM data sheet.
</t>
        </r>
      </text>
    </comment>
    <comment ref="D80" authorId="0">
      <text>
        <r>
          <rPr>
            <sz val="8"/>
            <rFont val="Tahoma"/>
            <family val="0"/>
          </rPr>
          <t xml:space="preserve">Enter dates on the Raw FRM data sheet.
</t>
        </r>
      </text>
    </comment>
  </commentList>
</comments>
</file>

<file path=xl/comments5.xml><?xml version="1.0" encoding="utf-8"?>
<comments xmlns="http://schemas.openxmlformats.org/spreadsheetml/2006/main">
  <authors>
    <author>mcelroyf</author>
  </authors>
  <commentList>
    <comment ref="M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O8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J7"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7"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7"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80"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L80"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O80"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I90" authorId="0">
      <text>
        <r>
          <rPr>
            <sz val="8"/>
            <rFont val="Tahoma"/>
            <family val="0"/>
          </rPr>
          <t xml:space="preserve">Requirement for method precision [Table C-4].
</t>
        </r>
      </text>
    </comment>
    <comment ref="M90" authorId="0">
      <text>
        <r>
          <rPr>
            <sz val="8"/>
            <rFont val="Tahoma"/>
            <family val="0"/>
          </rPr>
          <t xml:space="preserve">Requirement for FRM method precision [Table C-4].
</t>
        </r>
      </text>
    </comment>
    <comment ref="O90" authorId="0">
      <text>
        <r>
          <rPr>
            <sz val="8"/>
            <rFont val="Tahoma"/>
            <family val="0"/>
          </rPr>
          <t xml:space="preserve">Requirement for Candidate method precision [Table C-4].
</t>
        </r>
      </text>
    </comment>
    <comment ref="L8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L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O95"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L91" authorId="0">
      <text>
        <r>
          <rPr>
            <sz val="8"/>
            <rFont val="Tahoma"/>
            <family val="0"/>
          </rPr>
          <t xml:space="preserve">Test results are based only on the calculated precision, not considering whether the number of valid data sets is sufficient.
</t>
        </r>
      </text>
    </comment>
    <comment ref="M91" authorId="0">
      <text>
        <r>
          <rPr>
            <sz val="8"/>
            <rFont val="Tahoma"/>
            <family val="0"/>
          </rPr>
          <t xml:space="preserve">Test result is based only on the calculated precision, not considering whether the number of valid data sets is sufficient.
</t>
        </r>
      </text>
    </comment>
    <comment ref="O91" authorId="0">
      <text>
        <r>
          <rPr>
            <sz val="8"/>
            <rFont val="Tahoma"/>
            <family val="0"/>
          </rPr>
          <t xml:space="preserve">Test result is based only on the calculated precision, not considering whether the number of valid data sets is sufficient.
</t>
        </r>
      </text>
    </comment>
  </commentList>
</comments>
</file>

<file path=xl/comments6.xml><?xml version="1.0" encoding="utf-8"?>
<comments xmlns="http://schemas.openxmlformats.org/spreadsheetml/2006/main">
  <authors>
    <author>mcelroyf</author>
  </authors>
  <commentList>
    <comment ref="G7" authorId="0">
      <text>
        <r>
          <rPr>
            <sz val="8"/>
            <rFont val="Tahoma"/>
            <family val="0"/>
          </rPr>
          <t>Validity requires that both the corresponding FRM and candidate data sets are valid [</t>
        </r>
        <r>
          <rPr>
            <sz val="8"/>
            <rFont val="Arial"/>
            <family val="0"/>
          </rPr>
          <t>§</t>
        </r>
        <r>
          <rPr>
            <sz val="8"/>
            <rFont val="Tahoma"/>
            <family val="0"/>
          </rPr>
          <t xml:space="preserve">53.35(c)(2)].
</t>
        </r>
      </text>
    </comment>
    <comment ref="K7" authorId="0">
      <text>
        <r>
          <rPr>
            <sz val="8"/>
            <rFont val="Tahoma"/>
            <family val="0"/>
          </rPr>
          <t>Means of the FRM and Candidate method measurements for valid data sets [</t>
        </r>
        <r>
          <rPr>
            <sz val="8"/>
            <rFont val="Arial"/>
            <family val="0"/>
          </rPr>
          <t>§</t>
        </r>
        <r>
          <rPr>
            <sz val="8"/>
            <rFont val="Tahoma"/>
            <family val="0"/>
          </rPr>
          <t xml:space="preserve">53.35(2) and (4), Equations 11 and 12, respectively].
</t>
        </r>
      </text>
    </comment>
    <comment ref="K80" authorId="0">
      <text>
        <r>
          <rPr>
            <sz val="8"/>
            <rFont val="Tahoma"/>
            <family val="0"/>
          </rPr>
          <t xml:space="preserve">Mean of the FRM method measurements for all valid data sets at the site, </t>
        </r>
        <r>
          <rPr>
            <b/>
            <sz val="8"/>
            <rFont val="Tahoma"/>
            <family val="2"/>
          </rPr>
          <t>C-bar</t>
        </r>
        <r>
          <rPr>
            <sz val="8"/>
            <rFont val="Tahoma"/>
            <family val="0"/>
          </rPr>
          <t xml:space="preserve"> [</t>
        </r>
        <r>
          <rPr>
            <sz val="8"/>
            <rFont val="Arial"/>
            <family val="0"/>
          </rPr>
          <t>§</t>
        </r>
        <r>
          <rPr>
            <sz val="8"/>
            <rFont val="Tahoma"/>
            <family val="0"/>
          </rPr>
          <t xml:space="preserve">53.35(g)(1), Equation 17].
</t>
        </r>
      </text>
    </comment>
    <comment ref="K81" authorId="0">
      <text>
        <r>
          <rPr>
            <sz val="8"/>
            <rFont val="Tahoma"/>
            <family val="0"/>
          </rPr>
          <t xml:space="preserve">Mean of the Candidate method measurements for all valid data sets at the site, </t>
        </r>
        <r>
          <rPr>
            <b/>
            <sz val="8"/>
            <rFont val="Tahoma"/>
            <family val="2"/>
          </rPr>
          <t>R-bar</t>
        </r>
        <r>
          <rPr>
            <sz val="8"/>
            <rFont val="Tahoma"/>
            <family val="0"/>
          </rPr>
          <t xml:space="preserve"> [</t>
        </r>
        <r>
          <rPr>
            <sz val="8"/>
            <rFont val="Arial"/>
            <family val="0"/>
          </rPr>
          <t>§</t>
        </r>
        <r>
          <rPr>
            <sz val="8"/>
            <rFont val="Tahoma"/>
            <family val="0"/>
          </rPr>
          <t xml:space="preserve">53.35(g)(2), Equations 18].
</t>
        </r>
      </text>
    </comment>
    <comment ref="K84" authorId="0">
      <text>
        <r>
          <rPr>
            <sz val="8"/>
            <rFont val="Tahoma"/>
            <family val="0"/>
          </rPr>
          <t>Concentration coefficient of variation (</t>
        </r>
        <r>
          <rPr>
            <b/>
            <sz val="8"/>
            <rFont val="Tahoma"/>
            <family val="2"/>
          </rPr>
          <t>CCV</t>
        </r>
        <r>
          <rPr>
            <sz val="8"/>
            <rFont val="Tahoma"/>
            <family val="0"/>
          </rPr>
          <t>) is the relative standard deviation (CV) of the valid FRM measurements for the site [</t>
        </r>
        <r>
          <rPr>
            <sz val="8"/>
            <rFont val="Arial"/>
            <family val="0"/>
          </rPr>
          <t>§</t>
        </r>
        <r>
          <rPr>
            <sz val="8"/>
            <rFont val="Tahoma"/>
            <family val="0"/>
          </rPr>
          <t xml:space="preserve">53.35(h)(2), Equation 22].
</t>
        </r>
      </text>
    </comment>
    <comment ref="P81"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Q81"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R81"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P82" authorId="0">
      <text>
        <r>
          <rPr>
            <sz val="8"/>
            <rFont val="Tahoma"/>
            <family val="0"/>
          </rPr>
          <t xml:space="preserve">[Limit specified by Table C-4.]
</t>
        </r>
      </text>
    </comment>
    <comment ref="Q82" authorId="0">
      <text>
        <r>
          <rPr>
            <sz val="8"/>
            <rFont val="Tahoma"/>
            <family val="0"/>
          </rPr>
          <t xml:space="preserve">[Limit specified by Table C-4.]
</t>
        </r>
      </text>
    </comment>
    <comment ref="P83" authorId="0">
      <text>
        <r>
          <rPr>
            <sz val="8"/>
            <rFont val="Tahoma"/>
            <family val="0"/>
          </rPr>
          <t xml:space="preserve">[Limit specified by Table C-4.]
</t>
        </r>
      </text>
    </comment>
    <comment ref="Q83" authorId="0">
      <text>
        <r>
          <rPr>
            <sz val="8"/>
            <rFont val="Tahoma"/>
            <family val="0"/>
          </rPr>
          <t xml:space="preserve">[Limit specified by Table C-4.]
</t>
        </r>
      </text>
    </comment>
    <comment ref="R83" authorId="0">
      <text>
        <r>
          <rPr>
            <sz val="8"/>
            <rFont val="Tahoma"/>
            <family val="0"/>
          </rPr>
          <t xml:space="preserve">[Limit specified by Table C-4.]
</t>
        </r>
      </text>
    </comment>
    <comment ref="O84" authorId="0">
      <text>
        <r>
          <rPr>
            <sz val="8"/>
            <rFont val="Tahoma"/>
            <family val="0"/>
          </rPr>
          <t xml:space="preserve">Test results are based only on the calculated values, not considering whether the number of valid data sets is sufficient.
</t>
        </r>
      </text>
    </comment>
    <comment ref="P84" authorId="0">
      <text>
        <r>
          <rPr>
            <sz val="8"/>
            <rFont val="Tahoma"/>
            <family val="0"/>
          </rPr>
          <t xml:space="preserve">Test result is based only on the calculated value, not considering whether the number of valid data sets is sufficient.
</t>
        </r>
      </text>
    </comment>
    <comment ref="Q84" authorId="0">
      <text>
        <r>
          <rPr>
            <sz val="8"/>
            <rFont val="Tahoma"/>
            <family val="0"/>
          </rPr>
          <t xml:space="preserve">Test result is based only on the calculated value, not considering whether the number of valid data sets is sufficient.
</t>
        </r>
      </text>
    </comment>
    <comment ref="R84" authorId="0">
      <text>
        <r>
          <rPr>
            <sz val="8"/>
            <rFont val="Tahoma"/>
            <family val="0"/>
          </rPr>
          <t xml:space="preserve">Test result is based only on the calculated value, not considering whether the number of valid data sets is sufficient.
</t>
        </r>
      </text>
    </comment>
  </commentList>
</comments>
</file>

<file path=xl/comments7.xml><?xml version="1.0" encoding="utf-8"?>
<comments xmlns="http://schemas.openxmlformats.org/spreadsheetml/2006/main">
  <authors>
    <author>mcelroyf</author>
  </authors>
  <commentList>
    <comment ref="H24" authorId="0">
      <text>
        <r>
          <rPr>
            <sz val="8"/>
            <rFont val="Tahoma"/>
            <family val="0"/>
          </rPr>
          <t>Calculated linear regression</t>
        </r>
        <r>
          <rPr>
            <b/>
            <sz val="8"/>
            <rFont val="Tahoma"/>
            <family val="2"/>
          </rPr>
          <t xml:space="preserve"> slope</t>
        </r>
        <r>
          <rPr>
            <sz val="8"/>
            <rFont val="Tahoma"/>
            <family val="0"/>
          </rPr>
          <t xml:space="preserve"> of the Candidate method versus the FRM method valid measurement pairs [</t>
        </r>
        <r>
          <rPr>
            <sz val="8"/>
            <rFont val="Arial"/>
            <family val="0"/>
          </rPr>
          <t>§</t>
        </r>
        <r>
          <rPr>
            <sz val="8"/>
            <rFont val="Tahoma"/>
            <family val="0"/>
          </rPr>
          <t xml:space="preserve">53.35(g)(3), Equation 19].
</t>
        </r>
      </text>
    </comment>
    <comment ref="I24" authorId="0">
      <text>
        <r>
          <rPr>
            <sz val="8"/>
            <rFont val="Tahoma"/>
            <family val="0"/>
          </rPr>
          <t xml:space="preserve">Calculated linear regression </t>
        </r>
        <r>
          <rPr>
            <b/>
            <sz val="8"/>
            <rFont val="Tahoma"/>
            <family val="2"/>
          </rPr>
          <t>intercept</t>
        </r>
        <r>
          <rPr>
            <sz val="8"/>
            <rFont val="Tahoma"/>
            <family val="0"/>
          </rPr>
          <t xml:space="preserve"> of the Candidate method versus the FRM method valid measurement pairs [</t>
        </r>
        <r>
          <rPr>
            <sz val="8"/>
            <rFont val="Arial"/>
            <family val="0"/>
          </rPr>
          <t>§</t>
        </r>
        <r>
          <rPr>
            <sz val="8"/>
            <rFont val="Tahoma"/>
            <family val="0"/>
          </rPr>
          <t xml:space="preserve">53.35(g)(3), Equation 20].
</t>
        </r>
      </text>
    </comment>
    <comment ref="J24" authorId="0">
      <text>
        <r>
          <rPr>
            <sz val="8"/>
            <rFont val="Tahoma"/>
            <family val="0"/>
          </rPr>
          <t xml:space="preserve">Calculated (Pearson) </t>
        </r>
        <r>
          <rPr>
            <b/>
            <sz val="8"/>
            <rFont val="Tahoma"/>
            <family val="2"/>
          </rPr>
          <t>correlation coefficient</t>
        </r>
        <r>
          <rPr>
            <sz val="8"/>
            <rFont val="Tahoma"/>
            <family val="0"/>
          </rPr>
          <t xml:space="preserve"> of the Candidate method versus the FRM method valid measurement pairs [</t>
        </r>
        <r>
          <rPr>
            <sz val="8"/>
            <rFont val="Arial"/>
            <family val="0"/>
          </rPr>
          <t>§</t>
        </r>
        <r>
          <rPr>
            <sz val="8"/>
            <rFont val="Tahoma"/>
            <family val="0"/>
          </rPr>
          <t xml:space="preserve">53.35(h)(1), Equation 21].
</t>
        </r>
      </text>
    </comment>
    <comment ref="H25" authorId="0">
      <text>
        <r>
          <rPr>
            <sz val="8"/>
            <rFont val="Tahoma"/>
            <family val="0"/>
          </rPr>
          <t xml:space="preserve">[Limit specified by Table C-4.]
</t>
        </r>
      </text>
    </comment>
    <comment ref="I25" authorId="0">
      <text>
        <r>
          <rPr>
            <sz val="8"/>
            <rFont val="Tahoma"/>
            <family val="0"/>
          </rPr>
          <t xml:space="preserve">[Limit specified by Table C-4.]
</t>
        </r>
      </text>
    </comment>
    <comment ref="H26" authorId="0">
      <text>
        <r>
          <rPr>
            <sz val="8"/>
            <rFont val="Tahoma"/>
            <family val="0"/>
          </rPr>
          <t xml:space="preserve">[Limit specified by Table C-4.]
</t>
        </r>
      </text>
    </comment>
    <comment ref="I26" authorId="0">
      <text>
        <r>
          <rPr>
            <sz val="8"/>
            <rFont val="Tahoma"/>
            <family val="0"/>
          </rPr>
          <t xml:space="preserve">[Limit specified by Table C-4.]
</t>
        </r>
      </text>
    </comment>
    <comment ref="J26" authorId="0">
      <text>
        <r>
          <rPr>
            <sz val="8"/>
            <rFont val="Tahoma"/>
            <family val="0"/>
          </rPr>
          <t xml:space="preserve">[Limit specified by Table C-4.]
</t>
        </r>
      </text>
    </comment>
    <comment ref="I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K9" authorId="0">
      <text>
        <r>
          <rPr>
            <sz val="8"/>
            <rFont val="Tahoma"/>
            <family val="0"/>
          </rPr>
          <t>At least 46 valid data sets required for site location A, 23 for site locations B, C, and D [</t>
        </r>
        <r>
          <rPr>
            <sz val="8"/>
            <rFont val="Arial"/>
            <family val="0"/>
          </rPr>
          <t>§</t>
        </r>
        <r>
          <rPr>
            <sz val="8"/>
            <rFont val="Tahoma"/>
            <family val="0"/>
          </rPr>
          <t xml:space="preserve">53.35(b)(2) and (c)(2), and Table C-5]
</t>
        </r>
      </text>
    </comment>
    <comment ref="H13" authorId="0">
      <text>
        <r>
          <rPr>
            <sz val="8"/>
            <rFont val="Tahoma"/>
            <family val="0"/>
          </rPr>
          <t>Means of the FRM and Candidate method measurements for valid data sets [</t>
        </r>
        <r>
          <rPr>
            <sz val="8"/>
            <rFont val="Arial"/>
            <family val="0"/>
          </rPr>
          <t>§</t>
        </r>
        <r>
          <rPr>
            <sz val="8"/>
            <rFont val="Tahoma"/>
            <family val="0"/>
          </rPr>
          <t xml:space="preserve">53.35(d)(2) and (4), Equations 11 and 12, respectively].
</t>
        </r>
      </text>
    </comment>
    <comment ref="J13" authorId="0">
      <text>
        <r>
          <rPr>
            <sz val="8"/>
            <rFont val="Tahoma"/>
            <family val="0"/>
          </rPr>
          <t xml:space="preserve">Precisions as the </t>
        </r>
        <r>
          <rPr>
            <b/>
            <sz val="8"/>
            <rFont val="Tahoma"/>
            <family val="2"/>
          </rPr>
          <t>standard deviation</t>
        </r>
        <r>
          <rPr>
            <sz val="8"/>
            <rFont val="Tahoma"/>
            <family val="0"/>
          </rPr>
          <t xml:space="preserve"> of the FRM and candidate method measurements, respectively.  These precision values are not used directly for test purposes.
</t>
        </r>
      </text>
    </comment>
    <comment ref="L13" authorId="0">
      <text>
        <r>
          <rPr>
            <sz val="8"/>
            <rFont val="Tahoma"/>
            <family val="0"/>
          </rPr>
          <t>Precisions of the FRM and Candidate method valid data sets,</t>
        </r>
        <r>
          <rPr>
            <b/>
            <sz val="8"/>
            <rFont val="Tahoma"/>
            <family val="2"/>
          </rPr>
          <t xml:space="preserve"> RP</t>
        </r>
        <r>
          <rPr>
            <b/>
            <vertAlign val="subscript"/>
            <sz val="8"/>
            <rFont val="Tahoma"/>
            <family val="2"/>
          </rPr>
          <t>j</t>
        </r>
        <r>
          <rPr>
            <b/>
            <sz val="10"/>
            <rFont val="Tahoma"/>
            <family val="2"/>
          </rPr>
          <t xml:space="preserve"> </t>
        </r>
        <r>
          <rPr>
            <sz val="10"/>
            <rFont val="Tahoma"/>
            <family val="2"/>
          </rPr>
          <t>and</t>
        </r>
        <r>
          <rPr>
            <b/>
            <sz val="10"/>
            <rFont val="Tahoma"/>
            <family val="2"/>
          </rPr>
          <t xml:space="preserve"> </t>
        </r>
        <r>
          <rPr>
            <b/>
            <sz val="8"/>
            <rFont val="Tahoma"/>
            <family val="2"/>
          </rPr>
          <t>CP</t>
        </r>
        <r>
          <rPr>
            <b/>
            <vertAlign val="subscript"/>
            <sz val="8"/>
            <rFont val="Tahoma"/>
            <family val="2"/>
          </rPr>
          <t>j</t>
        </r>
        <r>
          <rPr>
            <sz val="8"/>
            <rFont val="Tahoma"/>
            <family val="0"/>
          </rPr>
          <t xml:space="preserve">  [</t>
        </r>
        <r>
          <rPr>
            <sz val="8"/>
            <rFont val="Arial"/>
            <family val="0"/>
          </rPr>
          <t>§</t>
        </r>
        <r>
          <rPr>
            <sz val="8"/>
            <rFont val="Tahoma"/>
            <family val="0"/>
          </rPr>
          <t xml:space="preserve">53.35(e)(1) and (f)(1), Equations13 and 15].    CV = std. dev.(Col. J or K)/mean(Col. H or I).  
</t>
        </r>
      </text>
    </comment>
    <comment ref="J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or Candidate data sets [</t>
        </r>
        <r>
          <rPr>
            <sz val="8"/>
            <rFont val="Arial"/>
            <family val="0"/>
          </rPr>
          <t>§</t>
        </r>
        <r>
          <rPr>
            <sz val="8"/>
            <rFont val="Tahoma"/>
            <family val="0"/>
          </rPr>
          <t>53.35(e)(2) or (f)(2), Equations 14 or 16].</t>
        </r>
      </text>
    </comment>
    <comment ref="K19" authorId="0">
      <text>
        <r>
          <rPr>
            <sz val="8"/>
            <rFont val="Tahoma"/>
            <family val="0"/>
          </rPr>
          <t xml:space="preserve">FRM precision for the test site is the </t>
        </r>
        <r>
          <rPr>
            <b/>
            <sz val="8"/>
            <rFont val="Tahoma"/>
            <family val="2"/>
          </rPr>
          <t>root mean square (RMS)</t>
        </r>
        <r>
          <rPr>
            <sz val="8"/>
            <rFont val="Tahoma"/>
            <family val="0"/>
          </rPr>
          <t xml:space="preserve"> of the precisions of the FRM data sets [</t>
        </r>
        <r>
          <rPr>
            <sz val="8"/>
            <rFont val="Arial"/>
            <family val="0"/>
          </rPr>
          <t>§</t>
        </r>
        <r>
          <rPr>
            <sz val="8"/>
            <rFont val="Tahoma"/>
            <family val="0"/>
          </rPr>
          <t>53.35(e)(2), Equation 14].</t>
        </r>
      </text>
    </comment>
    <comment ref="L19" authorId="0">
      <text>
        <r>
          <rPr>
            <sz val="8"/>
            <rFont val="Tahoma"/>
            <family val="0"/>
          </rPr>
          <t xml:space="preserve">Candidate method precision for the test site is the </t>
        </r>
        <r>
          <rPr>
            <b/>
            <sz val="8"/>
            <rFont val="Tahoma"/>
            <family val="2"/>
          </rPr>
          <t>root mean square (RMS)</t>
        </r>
        <r>
          <rPr>
            <sz val="8"/>
            <rFont val="Tahoma"/>
            <family val="0"/>
          </rPr>
          <t xml:space="preserve"> of the precisions of the candidate data sets [</t>
        </r>
        <r>
          <rPr>
            <sz val="8"/>
            <rFont val="Arial"/>
            <family val="0"/>
          </rPr>
          <t>§</t>
        </r>
        <r>
          <rPr>
            <sz val="8"/>
            <rFont val="Tahoma"/>
            <family val="0"/>
          </rPr>
          <t>53.35(f)(2), Equation 16].</t>
        </r>
      </text>
    </comment>
    <comment ref="G20" authorId="0">
      <text>
        <r>
          <rPr>
            <sz val="8"/>
            <rFont val="Tahoma"/>
            <family val="0"/>
          </rPr>
          <t xml:space="preserve">Requirement for method precision [Table C-4].
</t>
        </r>
      </text>
    </comment>
    <comment ref="K20" authorId="0">
      <text>
        <r>
          <rPr>
            <sz val="8"/>
            <rFont val="Tahoma"/>
            <family val="0"/>
          </rPr>
          <t xml:space="preserve">Requirement for FRM method precision [Table C-4].
</t>
        </r>
      </text>
    </comment>
    <comment ref="L20" authorId="0">
      <text>
        <r>
          <rPr>
            <sz val="8"/>
            <rFont val="Tahoma"/>
            <family val="0"/>
          </rPr>
          <t xml:space="preserve">Requirement for Candidate method precision [Table C-4].
</t>
        </r>
      </text>
    </comment>
    <comment ref="K21" authorId="0">
      <text>
        <r>
          <rPr>
            <sz val="8"/>
            <rFont val="Tahoma"/>
            <family val="0"/>
          </rPr>
          <t xml:space="preserve">Test result is based only on the calculated precision, not considering whether the number of valid data sets is sufficient.
</t>
        </r>
      </text>
    </comment>
    <comment ref="L21" authorId="0">
      <text>
        <r>
          <rPr>
            <sz val="8"/>
            <rFont val="Tahoma"/>
            <family val="0"/>
          </rPr>
          <t xml:space="preserve">Test result is based only on the calculated precision, not considering whether the number of valid data sets is sufficient.
</t>
        </r>
      </text>
    </comment>
    <comment ref="J21" authorId="0">
      <text>
        <r>
          <rPr>
            <sz val="8"/>
            <rFont val="Tahoma"/>
            <family val="0"/>
          </rPr>
          <t xml:space="preserve">Test results are based only on the calculated precision, not considering whether the number of valid data sets is sufficient.
</t>
        </r>
      </text>
    </comment>
    <comment ref="C27" authorId="0">
      <text>
        <r>
          <rPr>
            <sz val="8"/>
            <rFont val="Tahoma"/>
            <family val="0"/>
          </rPr>
          <t xml:space="preserve">Test results are based only on the calculated values, not considering whether the number of valid data sets is sufficient.
</t>
        </r>
      </text>
    </comment>
    <comment ref="H27" authorId="0">
      <text>
        <r>
          <rPr>
            <sz val="8"/>
            <rFont val="Tahoma"/>
            <family val="0"/>
          </rPr>
          <t xml:space="preserve">Test result is based only on the calculated value, not considering whether the number of valid data sets is sufficient.
</t>
        </r>
      </text>
    </comment>
    <comment ref="I27" authorId="0">
      <text>
        <r>
          <rPr>
            <sz val="8"/>
            <rFont val="Tahoma"/>
            <family val="0"/>
          </rPr>
          <t xml:space="preserve">Test result is based only on the calculated value, not considering whether the number of valid data sets is sufficient.
</t>
        </r>
      </text>
    </comment>
    <comment ref="J27" authorId="0">
      <text>
        <r>
          <rPr>
            <sz val="8"/>
            <rFont val="Tahoma"/>
            <family val="0"/>
          </rPr>
          <t xml:space="preserve">Test result is based only on the calculated value, not considering whether the number of valid data sets is sufficient.
</t>
        </r>
      </text>
    </comment>
  </commentList>
</comments>
</file>

<file path=xl/sharedStrings.xml><?xml version="1.0" encoding="utf-8"?>
<sst xmlns="http://schemas.openxmlformats.org/spreadsheetml/2006/main" count="295" uniqueCount="174">
  <si>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</si>
  <si>
    <r>
      <t>for PM</t>
    </r>
    <r>
      <rPr>
        <b/>
        <vertAlign val="subscript"/>
        <sz val="18"/>
        <rFont val="Arial"/>
        <family val="2"/>
      </rPr>
      <t>2.5</t>
    </r>
    <r>
      <rPr>
        <b/>
        <sz val="18"/>
        <rFont val="Arial"/>
        <family val="2"/>
      </rPr>
      <t xml:space="preserve"> and PM</t>
    </r>
    <r>
      <rPr>
        <b/>
        <vertAlign val="subscript"/>
        <sz val="18"/>
        <rFont val="Arial"/>
        <family val="2"/>
      </rPr>
      <t>10-2.5</t>
    </r>
    <r>
      <rPr>
        <b/>
        <sz val="18"/>
        <rFont val="Arial"/>
        <family val="2"/>
      </rPr>
      <t xml:space="preserve"> [40 CFR 53.35</t>
    </r>
    <r>
      <rPr>
        <b/>
        <vertAlign val="superscript"/>
        <sz val="18"/>
        <rFont val="Arial"/>
        <family val="2"/>
      </rPr>
      <t>♦</t>
    </r>
    <r>
      <rPr>
        <b/>
        <sz val="18"/>
        <rFont val="Arial"/>
        <family val="2"/>
      </rPr>
      <t>]</t>
    </r>
  </si>
  <si>
    <t>Applicant:</t>
  </si>
  <si>
    <t xml:space="preserve">   Applicant name:</t>
  </si>
  <si>
    <t xml:space="preserve">   Applicant address:</t>
  </si>
  <si>
    <t>Candidate Method:</t>
  </si>
  <si>
    <t>Test site:</t>
  </si>
  <si>
    <t>Candidate method:</t>
  </si>
  <si>
    <t>Date</t>
  </si>
  <si>
    <t>Sampler 1</t>
  </si>
  <si>
    <t>Sampler 2</t>
  </si>
  <si>
    <t>Sampler 3</t>
  </si>
  <si>
    <t>Mean</t>
  </si>
  <si>
    <t>Precision</t>
  </si>
  <si>
    <t>CV</t>
  </si>
  <si>
    <t>Extra sets</t>
  </si>
  <si>
    <t>No.</t>
  </si>
  <si>
    <t>Set</t>
  </si>
  <si>
    <r>
      <t>μg/m</t>
    </r>
    <r>
      <rPr>
        <vertAlign val="superscript"/>
        <sz val="10"/>
        <rFont val="Arial"/>
        <family val="2"/>
      </rPr>
      <t>3</t>
    </r>
  </si>
  <si>
    <t>%</t>
  </si>
  <si>
    <t>Reference Method (FRM) data entry</t>
  </si>
  <si>
    <r>
      <t>FRM measurements, μg/m</t>
    </r>
    <r>
      <rPr>
        <vertAlign val="superscript"/>
        <sz val="10"/>
        <rFont val="Arial"/>
        <family val="2"/>
      </rPr>
      <t>3</t>
    </r>
  </si>
  <si>
    <t>Outlier tests</t>
  </si>
  <si>
    <t>Used for outlier test</t>
  </si>
  <si>
    <t>Validity</t>
  </si>
  <si>
    <t>Number</t>
  </si>
  <si>
    <t>valid</t>
  </si>
  <si>
    <t>Test</t>
  </si>
  <si>
    <r>
      <t>μg/m</t>
    </r>
    <r>
      <rPr>
        <b/>
        <vertAlign val="superscript"/>
        <sz val="10"/>
        <rFont val="Arial"/>
        <family val="0"/>
      </rPr>
      <t>3</t>
    </r>
  </si>
  <si>
    <t>Max</t>
  </si>
  <si>
    <t>Min</t>
  </si>
  <si>
    <t>Count</t>
  </si>
  <si>
    <t>Valid sets</t>
  </si>
  <si>
    <t>All sets</t>
  </si>
  <si>
    <t xml:space="preserve"> Template for Entering Candidate Method Test</t>
  </si>
  <si>
    <t xml:space="preserve"> Data and Calculating Results Related to a U.S.</t>
  </si>
  <si>
    <t>Candidate Method (FEM) data entry</t>
  </si>
  <si>
    <t>Outlier tests: NOT APPLICABLE</t>
  </si>
  <si>
    <t>Values</t>
  </si>
  <si>
    <t>Available</t>
  </si>
  <si>
    <t>Unit 1</t>
  </si>
  <si>
    <t>Unit 2</t>
  </si>
  <si>
    <t>Unit 3</t>
  </si>
  <si>
    <t>Cand. Set</t>
  </si>
  <si>
    <t>FRM Set</t>
  </si>
  <si>
    <t>Comments regarding FRM data set</t>
  </si>
  <si>
    <t>Minimum number of sample data sets (single season)</t>
  </si>
  <si>
    <t>Second season sample data sets (if required), or extra sets</t>
  </si>
  <si>
    <t>FRM</t>
  </si>
  <si>
    <t>Candidate</t>
  </si>
  <si>
    <t>Data set</t>
  </si>
  <si>
    <r>
      <t>Data set mean, μg/m</t>
    </r>
    <r>
      <rPr>
        <vertAlign val="superscript"/>
        <sz val="10"/>
        <rFont val="Arial"/>
        <family val="2"/>
      </rPr>
      <t>3</t>
    </r>
  </si>
  <si>
    <r>
      <t>Data set precision, μg/m</t>
    </r>
    <r>
      <rPr>
        <vertAlign val="superscript"/>
        <sz val="10"/>
        <rFont val="Arial"/>
        <family val="2"/>
      </rPr>
      <t>3</t>
    </r>
  </si>
  <si>
    <t>Relative precision (CV)</t>
  </si>
  <si>
    <t xml:space="preserve">No. valid data sets: </t>
  </si>
  <si>
    <t xml:space="preserve">Mean: </t>
  </si>
  <si>
    <t xml:space="preserve">Minimum: </t>
  </si>
  <si>
    <t xml:space="preserve">Maximum: </t>
  </si>
  <si>
    <t xml:space="preserve">Candidate/FRM Ratio: </t>
  </si>
  <si>
    <t xml:space="preserve">     Name or ID:</t>
  </si>
  <si>
    <t xml:space="preserve">     Site (A, B, C, D):</t>
  </si>
  <si>
    <t xml:space="preserve">    Description:</t>
  </si>
  <si>
    <t xml:space="preserve">    Class (II or III):</t>
  </si>
  <si>
    <t xml:space="preserve">    PM size category:</t>
  </si>
  <si>
    <t># sets</t>
  </si>
  <si>
    <t>Cand</t>
  </si>
  <si>
    <t>Candidate/FRM ratio:</t>
  </si>
  <si>
    <t>Regression statistics</t>
  </si>
  <si>
    <t>Calculation of Precision [53.35(e) and (f)]</t>
  </si>
  <si>
    <t>Upper</t>
  </si>
  <si>
    <t>Lower</t>
  </si>
  <si>
    <t>Candidate mean concentration (C-bar):</t>
  </si>
  <si>
    <t>FRM mean concentration (R-bar):</t>
  </si>
  <si>
    <t xml:space="preserve">Number of valid data sets </t>
  </si>
  <si>
    <t>Additional data sets needed:</t>
  </si>
  <si>
    <t>Number of valid data sets available:</t>
  </si>
  <si>
    <t>valid data sets for this test is:</t>
  </si>
  <si>
    <t xml:space="preserve">The number of </t>
  </si>
  <si>
    <t>Intercept limits</t>
  </si>
  <si>
    <t>PM10-2.5 Class II</t>
  </si>
  <si>
    <t>PM10-2.5 Class III</t>
  </si>
  <si>
    <t>PM2.5 Class II</t>
  </si>
  <si>
    <t>PM2.5 Class III</t>
  </si>
  <si>
    <t>Limits for</t>
  </si>
  <si>
    <t>Statistics for this test site:</t>
  </si>
  <si>
    <t>Upper:</t>
  </si>
  <si>
    <t>Lower:</t>
  </si>
  <si>
    <t xml:space="preserve">Test Results (Pass/Fail):   </t>
  </si>
  <si>
    <r>
      <t>Slope</t>
    </r>
    <r>
      <rPr>
        <b/>
        <vertAlign val="superscript"/>
        <sz val="12"/>
        <rFont val="Arial"/>
        <family val="2"/>
      </rPr>
      <t>1</t>
    </r>
  </si>
  <si>
    <r>
      <t>Intercept</t>
    </r>
    <r>
      <rPr>
        <b/>
        <vertAlign val="superscript"/>
        <sz val="12"/>
        <rFont val="Arial"/>
        <family val="2"/>
      </rPr>
      <t>2</t>
    </r>
  </si>
  <si>
    <r>
      <t>1</t>
    </r>
    <r>
      <rPr>
        <sz val="10"/>
        <rFont val="Arial"/>
        <family val="0"/>
      </rPr>
      <t xml:space="preserve">Multiplicative bias      </t>
    </r>
    <r>
      <rPr>
        <vertAlign val="superscript"/>
        <sz val="10"/>
        <rFont val="Arial"/>
        <family val="2"/>
      </rPr>
      <t>2</t>
    </r>
    <r>
      <rPr>
        <sz val="10"/>
        <rFont val="Arial"/>
        <family val="0"/>
      </rPr>
      <t>Additive bias</t>
    </r>
  </si>
  <si>
    <t>Calculation of Slope, Intercept, and Correlation [53.35(g) and (h)]</t>
  </si>
  <si>
    <r>
      <t xml:space="preserve">"ok" to select only valid data sets. </t>
    </r>
    <r>
      <rPr>
        <sz val="10"/>
        <rFont val="Arial"/>
        <family val="2"/>
      </rPr>
      <t xml:space="preserve"> (Click "all" to restore all sets.)</t>
    </r>
  </si>
  <si>
    <t>(Click "all" to restore all</t>
  </si>
  <si>
    <t>data sets.)</t>
  </si>
  <si>
    <t>in the "Validity" column,</t>
  </si>
  <si>
    <t>then click on "ok" to select</t>
  </si>
  <si>
    <t>only valid data sets.</t>
  </si>
  <si>
    <t xml:space="preserve">Please click on the ▼ arrow in the "Validity" column, then click on </t>
  </si>
  <si>
    <t>Summary</t>
  </si>
  <si>
    <r>
      <t>Slope</t>
    </r>
    <r>
      <rPr>
        <b/>
        <vertAlign val="superscript"/>
        <sz val="10"/>
        <rFont val="Arial"/>
        <family val="0"/>
      </rPr>
      <t>1</t>
    </r>
  </si>
  <si>
    <r>
      <t>Intercept</t>
    </r>
    <r>
      <rPr>
        <b/>
        <vertAlign val="superscript"/>
        <sz val="10"/>
        <rFont val="Arial"/>
        <family val="0"/>
      </rPr>
      <t>2</t>
    </r>
  </si>
  <si>
    <t>PM2.5-II</t>
  </si>
  <si>
    <t>PM2.5-III</t>
  </si>
  <si>
    <t>PMc-III</t>
  </si>
  <si>
    <t>PMc-II</t>
  </si>
  <si>
    <t>Size</t>
  </si>
  <si>
    <t>S</t>
  </si>
  <si>
    <t>I</t>
  </si>
  <si>
    <t>*If chart does not plot correctly, go to the Regression sheet and click on the ▼ in the Validity column and then on "ok."  If new data</t>
  </si>
  <si>
    <t>are added, click "all" then "ok" to include the new data.</t>
  </si>
  <si>
    <t>Point</t>
  </si>
  <si>
    <t>Applicable</t>
  </si>
  <si>
    <t>PM2.5-II-S</t>
  </si>
  <si>
    <t>PM2.5-II-I</t>
  </si>
  <si>
    <t>PM2.5-III-S</t>
  </si>
  <si>
    <t>PM2.5-III-I</t>
  </si>
  <si>
    <t>PMc-II-S</t>
  </si>
  <si>
    <t>PMc-II-I</t>
  </si>
  <si>
    <t>PMc-III-S</t>
  </si>
  <si>
    <t>PMc-III-I</t>
  </si>
  <si>
    <t>Cat (II/III)</t>
  </si>
  <si>
    <t>Comb</t>
  </si>
  <si>
    <t>Limits</t>
  </si>
  <si>
    <t>Data sets</t>
  </si>
  <si>
    <t>Valid data sets available:</t>
  </si>
  <si>
    <t>Precision limit calculation</t>
  </si>
  <si>
    <t>Click on the ▼ arrow</t>
  </si>
  <si>
    <r>
      <t>Candidate measurements, μg/m</t>
    </r>
    <r>
      <rPr>
        <vertAlign val="superscript"/>
        <sz val="10"/>
        <rFont val="Arial"/>
        <family val="2"/>
      </rPr>
      <t>3</t>
    </r>
  </si>
  <si>
    <t>Number of valid data sets for this test is:</t>
  </si>
  <si>
    <t xml:space="preserve">Candidate / FRM Ratio: </t>
  </si>
  <si>
    <t>Final data set</t>
  </si>
  <si>
    <t>RMS Precision for site</t>
  </si>
  <si>
    <t>Precision Test Results for site</t>
  </si>
  <si>
    <r>
      <t>Data set mean, μg/m</t>
    </r>
    <r>
      <rPr>
        <b/>
        <vertAlign val="superscript"/>
        <sz val="10"/>
        <rFont val="Arial"/>
        <family val="0"/>
      </rPr>
      <t>3</t>
    </r>
  </si>
  <si>
    <t xml:space="preserve">  RMS Relative Precision for this site:</t>
  </si>
  <si>
    <t xml:space="preserve">  Precision Test Results for site:</t>
  </si>
  <si>
    <t>● Enter test data on the "Raw</t>
  </si>
  <si>
    <t>● Enter applicant and candidate</t>
  </si>
  <si>
    <t xml:space="preserve">   FRM data" and "Raw</t>
  </si>
  <si>
    <t>● Select valid data sets on the</t>
  </si>
  <si>
    <t xml:space="preserve">   "Precision" and "Regression"</t>
  </si>
  <si>
    <r>
      <t xml:space="preserve">   method information here </t>
    </r>
    <r>
      <rPr>
        <sz val="10"/>
        <rFont val="Arial"/>
        <family val="2"/>
      </rPr>
      <t>►</t>
    </r>
    <r>
      <rPr>
        <sz val="10"/>
        <rFont val="Arial"/>
        <family val="0"/>
      </rPr>
      <t>.</t>
    </r>
  </si>
  <si>
    <t xml:space="preserve">   candidate data" sheets ▼.</t>
  </si>
  <si>
    <t>● View test results on the</t>
  </si>
  <si>
    <t xml:space="preserve">   sheets*.</t>
  </si>
  <si>
    <t xml:space="preserve">   "Summary" sheet*.</t>
  </si>
  <si>
    <t>*Additional instructions on sheet.</t>
  </si>
  <si>
    <r>
      <t>♦</t>
    </r>
    <r>
      <rPr>
        <sz val="10"/>
        <rFont val="Arial"/>
        <family val="0"/>
      </rPr>
      <t>Title 40, Part 53 of the Code of Federal Regulations, revised December 18, 2006 (</t>
    </r>
    <r>
      <rPr>
        <i/>
        <sz val="10"/>
        <rFont val="Arial"/>
        <family val="2"/>
      </rPr>
      <t>Federal Register</t>
    </r>
    <r>
      <rPr>
        <sz val="10"/>
        <rFont val="Arial"/>
        <family val="0"/>
      </rPr>
      <t>, Volume 71, page 61271, October 17, 2006).</t>
    </r>
  </si>
  <si>
    <r>
      <t>CCV</t>
    </r>
    <r>
      <rPr>
        <sz val="10"/>
        <rFont val="Arial"/>
        <family val="0"/>
      </rPr>
      <t xml:space="preserve"> (FRM):</t>
    </r>
  </si>
  <si>
    <t>Number of valid data sets:</t>
  </si>
  <si>
    <t>Brief Instructions:</t>
  </si>
  <si>
    <t xml:space="preserve">     Applicant contact:</t>
  </si>
  <si>
    <t>▼More complete instructions</t>
  </si>
  <si>
    <t>Calculations for the intercept limits graphic:</t>
  </si>
  <si>
    <t>Instructions</t>
  </si>
  <si>
    <r>
      <t xml:space="preserve">   This suite of spreadsheets is intended for entering and analyzing field test data obtained from the Comparability tests required for Class II or III candidate equivalent methods for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xml:space="preserve">, according to new regulatory provisions of 40 CFR Part 53 that became effective on December 18, 2006.  (See Section 53.35 of Part 53, Subpart C (U.S. </t>
    </r>
    <r>
      <rPr>
        <i/>
        <sz val="10"/>
        <rFont val="Arial"/>
        <family val="2"/>
      </rPr>
      <t>Federal Register</t>
    </r>
    <r>
      <rPr>
        <sz val="10"/>
        <rFont val="Arial"/>
        <family val="0"/>
      </rPr>
      <t>, Volume 71, October 17, 2006, page 61278).</t>
    </r>
  </si>
  <si>
    <r>
      <t>2.  The test data should be in the form of daily "data sets" consisting of 22-25 hour integrated ambient PM concentration measurements, each set containing nominally 3 FRM (FRM subset) and 3 candidate FEM (FEM subset) measurements, in μg/m</t>
    </r>
    <r>
      <rPr>
        <vertAlign val="superscript"/>
        <sz val="10"/>
        <rFont val="Arial"/>
        <family val="2"/>
      </rPr>
      <t>3</t>
    </r>
    <r>
      <rPr>
        <sz val="10"/>
        <rFont val="Arial"/>
        <family val="0"/>
      </rPr>
      <t>.</t>
    </r>
  </si>
  <si>
    <r>
      <t>3. Enter the FRM data first, at the "</t>
    </r>
    <r>
      <rPr>
        <b/>
        <sz val="10"/>
        <rFont val="Arial"/>
        <family val="2"/>
      </rPr>
      <t>Raw FRM data</t>
    </r>
    <r>
      <rPr>
        <sz val="10"/>
        <rFont val="Arial"/>
        <family val="0"/>
      </rPr>
      <t>" tab, because the test dates associated with each data set are entered with the FRM data.  When entering the data, the first measurement of the subset will be identified as "</t>
    </r>
    <r>
      <rPr>
        <sz val="10"/>
        <color indexed="10"/>
        <rFont val="Arial"/>
        <family val="2"/>
      </rPr>
      <t>not valid</t>
    </r>
    <r>
      <rPr>
        <sz val="10"/>
        <rFont val="Arial"/>
        <family val="0"/>
      </rPr>
      <t>" because at least 2 measurements are required for a valid data set; the "</t>
    </r>
    <r>
      <rPr>
        <sz val="10"/>
        <color indexed="10"/>
        <rFont val="Arial"/>
        <family val="2"/>
      </rPr>
      <t>not valid</t>
    </r>
    <r>
      <rPr>
        <sz val="10"/>
        <rFont val="Arial"/>
        <family val="0"/>
      </rPr>
      <t>" indication will normally disappear upon entering the second measurement of the data subset.  Use the Comments column to enter any possibly pertinent information about any of the measurements in the data subset.</t>
    </r>
  </si>
  <si>
    <r>
      <t xml:space="preserve">   This spreadsheet is designed to run on </t>
    </r>
    <r>
      <rPr>
        <b/>
        <sz val="10"/>
        <rFont val="Arial"/>
        <family val="2"/>
      </rPr>
      <t>Excel 2003</t>
    </r>
    <r>
      <rPr>
        <sz val="10"/>
        <rFont val="Arial"/>
        <family val="0"/>
      </rPr>
      <t xml:space="preserve">.  It appears to run properly on </t>
    </r>
    <r>
      <rPr>
        <b/>
        <sz val="10"/>
        <rFont val="Arial"/>
        <family val="2"/>
      </rPr>
      <t>Excel 2000</t>
    </r>
    <r>
      <rPr>
        <sz val="10"/>
        <rFont val="Arial"/>
        <family val="0"/>
      </rPr>
      <t xml:space="preserve">, but the </t>
    </r>
    <r>
      <rPr>
        <b/>
        <sz val="10"/>
        <rFont val="Arial"/>
        <family val="2"/>
      </rPr>
      <t>Precision</t>
    </r>
    <r>
      <rPr>
        <sz val="10"/>
        <rFont val="Arial"/>
        <family val="0"/>
      </rPr>
      <t xml:space="preserve"> and </t>
    </r>
    <r>
      <rPr>
        <b/>
        <sz val="10"/>
        <rFont val="Arial"/>
        <family val="2"/>
      </rPr>
      <t>Regression</t>
    </r>
    <r>
      <rPr>
        <sz val="10"/>
        <rFont val="Arial"/>
        <family val="0"/>
      </rPr>
      <t xml:space="preserve"> sheets must be unprotected (Tools&gt;Protection&gt;Unprotect Sheet) to make the data filters work. Also, for better viewing, the zoom should be set to 75%.</t>
    </r>
  </si>
  <si>
    <r>
      <t xml:space="preserve"> </t>
    </r>
    <r>
      <rPr>
        <b/>
        <u val="single"/>
        <sz val="19"/>
        <rFont val="Arial"/>
        <family val="2"/>
      </rPr>
      <t>EPA Equivalent Method Designation Application</t>
    </r>
  </si>
  <si>
    <t xml:space="preserve">Date </t>
  </si>
  <si>
    <t xml:space="preserve">Validity </t>
  </si>
  <si>
    <t>Extra sample data sets</t>
  </si>
  <si>
    <t>Comments regarding candidate data set</t>
  </si>
  <si>
    <r>
      <t>4. For each FRM data subset entered, the data are automatically checked according to the prescribed outlier test, and the mean and precision are calculated.  If the data set fails to meet one or more of the prescribed validity requirements, the data subset will be identified as "</t>
    </r>
    <r>
      <rPr>
        <sz val="10"/>
        <color indexed="10"/>
        <rFont val="Arial"/>
        <family val="2"/>
      </rPr>
      <t>not valid</t>
    </r>
    <r>
      <rPr>
        <sz val="10"/>
        <rFont val="Arial"/>
        <family val="0"/>
      </rPr>
      <t>."  Do not delete these invalid data sets on this "Raw FRM data" tab as these invalid data sets will be filtered out in other tabs.  If any FRM data subset is determined to be invalid due to a known physical cause, change the "</t>
    </r>
    <r>
      <rPr>
        <b/>
        <sz val="10"/>
        <rFont val="Arial"/>
        <family val="2"/>
      </rPr>
      <t>ok</t>
    </r>
    <r>
      <rPr>
        <sz val="10"/>
        <rFont val="Arial"/>
        <family val="0"/>
      </rPr>
      <t>" in the "</t>
    </r>
    <r>
      <rPr>
        <b/>
        <sz val="10"/>
        <rFont val="Arial"/>
        <family val="2"/>
      </rPr>
      <t>FRM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column.</t>
    </r>
  </si>
  <si>
    <r>
      <t xml:space="preserve">5. The Raw FRM data tab allows for entry of up to </t>
    </r>
    <r>
      <rPr>
        <b/>
        <sz val="10"/>
        <rFont val="Arial"/>
        <family val="2"/>
      </rPr>
      <t>70</t>
    </r>
    <r>
      <rPr>
        <sz val="10"/>
        <rFont val="Arial"/>
        <family val="0"/>
      </rPr>
      <t xml:space="preserve"> data sets to accommodate data from both summer and winter test seasons, if applicable, as well as some extra data sets over the minimum required, if needed.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only are calculated correctly in other tabs.</t>
    </r>
  </si>
  <si>
    <r>
      <t>6. Similarly, enter the candidate FEM data at the "</t>
    </r>
    <r>
      <rPr>
        <b/>
        <sz val="10"/>
        <rFont val="Arial"/>
        <family val="2"/>
      </rPr>
      <t>Raw candidate data</t>
    </r>
    <r>
      <rPr>
        <sz val="10"/>
        <rFont val="Arial"/>
        <family val="0"/>
      </rPr>
      <t>" tab for the corresponding test dates.  Although the outlier tests will check the data, this outlier test is not applicable to candidate data, so the outlier test results are ignored.  If the candidate data subset fails to meet one or more of the validity requirements, the data subset will be identified as "not valid."  Do not delete these invalid data sets on this "Raw candidate data" tab as these invalid data sets will be filtered out in other tabs. If any candidate method data subset is determined to be invalid due to a known physical cause, change the "</t>
    </r>
    <r>
      <rPr>
        <b/>
        <sz val="10"/>
        <rFont val="Arial"/>
        <family val="2"/>
      </rPr>
      <t>ok</t>
    </r>
    <r>
      <rPr>
        <sz val="10"/>
        <rFont val="Arial"/>
        <family val="0"/>
      </rPr>
      <t>" in the "</t>
    </r>
    <r>
      <rPr>
        <b/>
        <sz val="10"/>
        <rFont val="Arial"/>
        <family val="2"/>
      </rPr>
      <t>Cand. Set Validity</t>
    </r>
    <r>
      <rPr>
        <sz val="10"/>
        <rFont val="Arial"/>
        <family val="0"/>
      </rPr>
      <t>" column to "</t>
    </r>
    <r>
      <rPr>
        <b/>
        <sz val="10"/>
        <rFont val="Arial"/>
        <family val="2"/>
      </rPr>
      <t>not valid</t>
    </r>
    <r>
      <rPr>
        <sz val="10"/>
        <rFont val="Arial"/>
        <family val="0"/>
      </rPr>
      <t>" and enter the reason in the "</t>
    </r>
    <r>
      <rPr>
        <b/>
        <sz val="10"/>
        <rFont val="Arial"/>
        <family val="2"/>
      </rPr>
      <t>Comments...</t>
    </r>
    <r>
      <rPr>
        <sz val="10"/>
        <rFont val="Arial"/>
        <family val="0"/>
      </rPr>
      <t xml:space="preserve">" column. </t>
    </r>
    <r>
      <rPr>
        <b/>
        <sz val="10"/>
        <rFont val="Arial"/>
        <family val="2"/>
      </rPr>
      <t>Note</t>
    </r>
    <r>
      <rPr>
        <sz val="10"/>
        <rFont val="Arial"/>
        <family val="0"/>
      </rPr>
      <t xml:space="preserve"> that the summary statistics at the bottom of the spreadsheet are for informational purposes only as they may include invalid data sets.  The formal summary statistics for the valid data sets only are calculated correctly in other tabs.</t>
    </r>
  </si>
  <si>
    <r>
      <t>Version 0.42 - 5/02/07</t>
    </r>
    <r>
      <rPr>
        <sz val="10"/>
        <rFont val="Arial"/>
        <family val="2"/>
      </rPr>
      <t xml:space="preserve">  F. McElroy, RTI International; T. Hanley, EPA</t>
    </r>
  </si>
  <si>
    <r>
      <t>1.  Enter applicant, candidate method, and site identification information in the "</t>
    </r>
    <r>
      <rPr>
        <b/>
        <sz val="10"/>
        <rFont val="Arial"/>
        <family val="2"/>
      </rPr>
      <t>Title</t>
    </r>
    <r>
      <rPr>
        <sz val="10"/>
        <rFont val="Arial"/>
        <family val="0"/>
      </rPr>
      <t xml:space="preserve">" tab.  It is </t>
    </r>
    <r>
      <rPr>
        <b/>
        <sz val="10"/>
        <rFont val="Arial"/>
        <family val="2"/>
      </rPr>
      <t>very important</t>
    </r>
    <r>
      <rPr>
        <sz val="10"/>
        <rFont val="Arial"/>
        <family val="0"/>
      </rPr>
      <t xml:space="preserve"> to properly identify the PM type (i.e., PM</t>
    </r>
    <r>
      <rPr>
        <vertAlign val="subscript"/>
        <sz val="10"/>
        <rFont val="Arial"/>
        <family val="2"/>
      </rPr>
      <t>2.5</t>
    </r>
    <r>
      <rPr>
        <sz val="10"/>
        <rFont val="Arial"/>
        <family val="0"/>
      </rPr>
      <t xml:space="preserve"> or PM</t>
    </r>
    <r>
      <rPr>
        <vertAlign val="subscript"/>
        <sz val="10"/>
        <rFont val="Arial"/>
        <family val="2"/>
      </rPr>
      <t>10-2.5</t>
    </r>
    <r>
      <rPr>
        <sz val="10"/>
        <rFont val="Arial"/>
        <family val="0"/>
      </rPr>
      <t>) and the site category (A, B, C, or D) because this information is used to determine some of the pass-fail criteria for certain tests.</t>
    </r>
  </si>
  <si>
    <r>
      <t>8. The required linear regression calculations are carried out in the "</t>
    </r>
    <r>
      <rPr>
        <b/>
        <sz val="10"/>
        <rFont val="Arial"/>
        <family val="2"/>
      </rPr>
      <t>Regression</t>
    </r>
    <r>
      <rPr>
        <sz val="10"/>
        <rFont val="Arial"/>
        <family val="0"/>
      </rPr>
      <t>" tab.  Invalid data sets are automatically excluded from the regression calculations.  If desired, the invalid data sets and blank cells may be hidden by using the data filter - follow the instructions in the red box in the upper right of the sheet.</t>
    </r>
  </si>
  <si>
    <r>
      <t>7. The mean concentrations for both FRM and candidate FEM methods for each data set are presented in the "</t>
    </r>
    <r>
      <rPr>
        <b/>
        <sz val="10"/>
        <rFont val="Arial"/>
        <family val="2"/>
      </rPr>
      <t>Precision</t>
    </r>
    <r>
      <rPr>
        <sz val="10"/>
        <rFont val="Arial"/>
        <family val="0"/>
      </rPr>
      <t>" tab, along with both the absolute precision (μg/m3) and relative precision (</t>
    </r>
    <r>
      <rPr>
        <b/>
        <sz val="10"/>
        <rFont val="Arial"/>
        <family val="2"/>
      </rPr>
      <t>CV</t>
    </r>
    <r>
      <rPr>
        <sz val="10"/>
        <rFont val="Arial"/>
        <family val="0"/>
      </rPr>
      <t>), with the later precision being the relevant one for purposes of the test results. Invalid data sets are automatically excluded from the precision calculations.  If desired, the invalid data and blank cells may be hidden by using the data filter - follow the instructions in the red box in the upper right corner of the sheet.</t>
    </r>
  </si>
  <si>
    <r>
      <t xml:space="preserve">9. If new data are entered after filtering out the invalid data sets and blank cells, click on the ▼ in the  "Data set Validity" column of both the </t>
    </r>
    <r>
      <rPr>
        <b/>
        <sz val="10"/>
        <rFont val="Arial"/>
        <family val="2"/>
      </rPr>
      <t>Precision</t>
    </r>
    <r>
      <rPr>
        <sz val="10"/>
        <rFont val="Arial"/>
        <family val="0"/>
      </rPr>
      <t xml:space="preserve"> and </t>
    </r>
    <r>
      <rPr>
        <b/>
        <sz val="10"/>
        <rFont val="Arial"/>
        <family val="2"/>
      </rPr>
      <t>Regression</t>
    </r>
    <r>
      <rPr>
        <sz val="10"/>
        <rFont val="Arial"/>
        <family val="0"/>
      </rPr>
      <t xml:space="preserve"> tabs, then click on "all" to include the new data.  Then click on ▼ and "ok" again to hide the invalid and blank data sets.</t>
    </r>
  </si>
  <si>
    <r>
      <t>10. All required data calculations for the FEM test results are presented on the "</t>
    </r>
    <r>
      <rPr>
        <b/>
        <sz val="10"/>
        <rFont val="Arial"/>
        <family val="2"/>
      </rPr>
      <t>Summary</t>
    </r>
    <r>
      <rPr>
        <sz val="10"/>
        <rFont val="Arial"/>
        <family val="0"/>
      </rPr>
      <t>" tab, along with the test requirements and a "pass" or "fail" indication.  Charts present the regression results graphically.  If the charts do not plot correctly, follow the instructions at the bottom of the "</t>
    </r>
    <r>
      <rPr>
        <b/>
        <sz val="10"/>
        <rFont val="Arial"/>
        <family val="2"/>
      </rPr>
      <t>Summary</t>
    </r>
    <r>
      <rPr>
        <sz val="10"/>
        <rFont val="Arial"/>
        <family val="0"/>
      </rPr>
      <t>" sheet.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</si>
</sst>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m/dd/yy;@"/>
    <numFmt numFmtId="168" formatCode="0.00000000000000%"/>
    <numFmt numFmtId="169" formatCode="0.00000"/>
    <numFmt numFmtId="170" formatCode="0.000"/>
    <numFmt numFmtId="171" formatCode="0.0000"/>
  </numFmts>
  <fonts count="49">
    <font>
      <sz val="10"/>
      <name val="Arial"/>
      <family val="0"/>
    </font>
    <font>
      <sz val="8"/>
      <name val="Arial"/>
      <family val="0"/>
    </font>
    <font>
      <sz val="11"/>
      <name val="Arial"/>
      <family val="0"/>
    </font>
    <font>
      <b/>
      <sz val="10"/>
      <name val="Arial"/>
      <family val="0"/>
    </font>
    <font>
      <sz val="8"/>
      <name val="Tahoma"/>
      <family val="0"/>
    </font>
    <font>
      <vertAlign val="superscript"/>
      <sz val="10"/>
      <name val="Arial"/>
      <family val="2"/>
    </font>
    <font>
      <b/>
      <sz val="8"/>
      <name val="Arial"/>
      <family val="0"/>
    </font>
    <font>
      <b/>
      <vertAlign val="superscript"/>
      <sz val="10"/>
      <name val="Arial"/>
      <family val="0"/>
    </font>
    <font>
      <b/>
      <u val="single"/>
      <sz val="12"/>
      <name val="Arial"/>
      <family val="0"/>
    </font>
    <font>
      <b/>
      <sz val="8"/>
      <name val="Tahoma"/>
      <family val="2"/>
    </font>
    <font>
      <sz val="10"/>
      <color indexed="12"/>
      <name val="Arial"/>
      <family val="0"/>
    </font>
    <font>
      <sz val="8"/>
      <color indexed="12"/>
      <name val="Arial"/>
      <family val="0"/>
    </font>
    <font>
      <b/>
      <sz val="12"/>
      <name val="Arial"/>
      <family val="0"/>
    </font>
    <font>
      <b/>
      <u val="single"/>
      <sz val="11"/>
      <name val="Arial"/>
      <family val="0"/>
    </font>
    <font>
      <b/>
      <i/>
      <u val="single"/>
      <sz val="12"/>
      <color indexed="10"/>
      <name val="Arial Narrow"/>
      <family val="2"/>
    </font>
    <font>
      <b/>
      <sz val="12"/>
      <color indexed="12"/>
      <name val="Arial"/>
      <family val="0"/>
    </font>
    <font>
      <sz val="12"/>
      <name val="Arial"/>
      <family val="0"/>
    </font>
    <font>
      <b/>
      <vertAlign val="superscript"/>
      <sz val="12"/>
      <name val="Arial"/>
      <family val="2"/>
    </font>
    <font>
      <b/>
      <u val="single"/>
      <sz val="14"/>
      <name val="Arial"/>
      <family val="0"/>
    </font>
    <font>
      <sz val="8.5"/>
      <name val="Arial"/>
      <family val="0"/>
    </font>
    <font>
      <sz val="5.25"/>
      <name val="Arial"/>
      <family val="0"/>
    </font>
    <font>
      <b/>
      <sz val="9"/>
      <name val="Arial"/>
      <family val="0"/>
    </font>
    <font>
      <b/>
      <sz val="9.75"/>
      <name val="Arial"/>
      <family val="0"/>
    </font>
    <font>
      <sz val="4.75"/>
      <name val="Arial"/>
      <family val="0"/>
    </font>
    <font>
      <sz val="8.25"/>
      <name val="Arial"/>
      <family val="0"/>
    </font>
    <font>
      <b/>
      <sz val="10.5"/>
      <name val="Arial"/>
      <family val="2"/>
    </font>
    <font>
      <b/>
      <sz val="8.25"/>
      <name val="Arial"/>
      <family val="2"/>
    </font>
    <font>
      <sz val="9"/>
      <name val="Arial"/>
      <family val="2"/>
    </font>
    <font>
      <b/>
      <sz val="10"/>
      <color indexed="12"/>
      <name val="Arial"/>
      <family val="0"/>
    </font>
    <font>
      <b/>
      <u val="single"/>
      <sz val="10"/>
      <name val="Arial"/>
      <family val="0"/>
    </font>
    <font>
      <vertAlign val="superscript"/>
      <sz val="8"/>
      <name val="Tahoma"/>
      <family val="2"/>
    </font>
    <font>
      <sz val="8"/>
      <color indexed="10"/>
      <name val="Tahoma"/>
      <family val="2"/>
    </font>
    <font>
      <vertAlign val="subscript"/>
      <sz val="8"/>
      <name val="Tahoma"/>
      <family val="2"/>
    </font>
    <font>
      <sz val="10"/>
      <name val="Tahoma"/>
      <family val="2"/>
    </font>
    <font>
      <vertAlign val="subscript"/>
      <sz val="10"/>
      <name val="Tahoma"/>
      <family val="2"/>
    </font>
    <font>
      <b/>
      <i/>
      <sz val="8"/>
      <name val="Tahoma"/>
      <family val="2"/>
    </font>
    <font>
      <b/>
      <vertAlign val="superscript"/>
      <sz val="18"/>
      <name val="Arial"/>
      <family val="2"/>
    </font>
    <font>
      <i/>
      <sz val="10"/>
      <name val="Arial"/>
      <family val="2"/>
    </font>
    <font>
      <b/>
      <sz val="10"/>
      <name val="Tahoma"/>
      <family val="2"/>
    </font>
    <font>
      <b/>
      <vertAlign val="subscript"/>
      <sz val="10"/>
      <name val="Tahoma"/>
      <family val="2"/>
    </font>
    <font>
      <b/>
      <vertAlign val="subscript"/>
      <sz val="8"/>
      <name val="Tahoma"/>
      <family val="2"/>
    </font>
    <font>
      <b/>
      <i/>
      <u val="single"/>
      <sz val="11"/>
      <color indexed="10"/>
      <name val="Arial Narrow"/>
      <family val="2"/>
    </font>
    <font>
      <b/>
      <sz val="18"/>
      <name val="Arial"/>
      <family val="2"/>
    </font>
    <font>
      <b/>
      <u val="single"/>
      <sz val="12"/>
      <name val="Arial Black"/>
      <family val="2"/>
    </font>
    <font>
      <vertAlign val="subscript"/>
      <sz val="10"/>
      <name val="Arial"/>
      <family val="2"/>
    </font>
    <font>
      <sz val="10"/>
      <color indexed="10"/>
      <name val="Arial"/>
      <family val="2"/>
    </font>
    <font>
      <b/>
      <vertAlign val="subscript"/>
      <sz val="18"/>
      <name val="Arial"/>
      <family val="2"/>
    </font>
    <font>
      <b/>
      <u val="single"/>
      <sz val="19"/>
      <name val="Arial"/>
      <family val="2"/>
    </font>
    <font>
      <b/>
      <sz val="19"/>
      <name val="Arial"/>
      <family val="2"/>
    </font>
  </fonts>
  <fills count="17">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51"/>
        <bgColor indexed="64"/>
      </patternFill>
    </fill>
    <fill>
      <patternFill patternType="solid">
        <fgColor indexed="22"/>
        <bgColor indexed="64"/>
      </patternFill>
    </fill>
    <fill>
      <patternFill patternType="solid">
        <fgColor indexed="15"/>
        <bgColor indexed="64"/>
      </patternFill>
    </fill>
    <fill>
      <patternFill patternType="solid">
        <fgColor indexed="26"/>
        <bgColor indexed="64"/>
      </patternFill>
    </fill>
    <fill>
      <patternFill patternType="lightUp">
        <bgColor indexed="45"/>
      </patternFill>
    </fill>
    <fill>
      <patternFill patternType="lightUp">
        <bgColor indexed="42"/>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s>
  <borders count="169">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style="thin"/>
      <top style="thick"/>
      <bottom style="thin"/>
    </border>
    <border>
      <left>
        <color indexed="63"/>
      </left>
      <right style="thin"/>
      <top style="thin"/>
      <bottom style="medium"/>
    </border>
    <border>
      <left style="thin"/>
      <right style="thin"/>
      <top style="thin"/>
      <bottom style="medium"/>
    </border>
    <border>
      <left style="medium"/>
      <right>
        <color indexed="63"/>
      </right>
      <top style="thin"/>
      <bottom style="thin"/>
    </border>
    <border>
      <left>
        <color indexed="63"/>
      </left>
      <right style="dashed"/>
      <top style="medium"/>
      <bottom>
        <color indexed="63"/>
      </bottom>
    </border>
    <border>
      <left>
        <color indexed="63"/>
      </left>
      <right style="dashed"/>
      <top style="thin"/>
      <bottom style="thin"/>
    </border>
    <border>
      <left>
        <color indexed="63"/>
      </left>
      <right style="dashed"/>
      <top>
        <color indexed="63"/>
      </top>
      <bottom style="medium"/>
    </border>
    <border>
      <left style="thick"/>
      <right>
        <color indexed="63"/>
      </right>
      <top style="thick"/>
      <bottom>
        <color indexed="63"/>
      </bottom>
    </border>
    <border>
      <left style="thin"/>
      <right style="thin"/>
      <top style="thick"/>
      <bottom>
        <color indexed="63"/>
      </bottom>
    </border>
    <border>
      <left>
        <color indexed="63"/>
      </left>
      <right style="thin"/>
      <top style="thick"/>
      <bottom style="thin"/>
    </border>
    <border>
      <left style="thin"/>
      <right>
        <color indexed="63"/>
      </right>
      <top style="thick"/>
      <bottom style="thin"/>
    </border>
    <border>
      <left style="thick"/>
      <right>
        <color indexed="63"/>
      </right>
      <top>
        <color indexed="63"/>
      </top>
      <bottom style="medium"/>
    </border>
    <border>
      <left style="thin"/>
      <right style="thin"/>
      <top>
        <color indexed="63"/>
      </top>
      <bottom style="medium"/>
    </border>
    <border>
      <left style="thin"/>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color indexed="63"/>
      </left>
      <right style="hair"/>
      <top style="medium"/>
      <bottom style="hair"/>
    </border>
    <border>
      <left style="hair"/>
      <right style="hair"/>
      <top style="medium"/>
      <bottom style="hair"/>
    </border>
    <border>
      <left style="hair"/>
      <right>
        <color indexed="63"/>
      </right>
      <top style="medium"/>
      <bottom style="hair"/>
    </border>
    <border>
      <left>
        <color indexed="63"/>
      </left>
      <right style="hair"/>
      <top style="medium"/>
      <bottom style="medium"/>
    </border>
    <border>
      <left style="hair"/>
      <right style="hair"/>
      <top style="medium"/>
      <bottom style="medium"/>
    </border>
    <border>
      <left style="hair"/>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medium"/>
    </border>
    <border>
      <left>
        <color indexed="63"/>
      </left>
      <right style="medium"/>
      <top style="medium"/>
      <bottom style="medium"/>
    </border>
    <border>
      <left style="medium"/>
      <right style="thin"/>
      <top style="medium"/>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thin"/>
    </border>
    <border>
      <left>
        <color indexed="63"/>
      </left>
      <right>
        <color indexed="63"/>
      </right>
      <top style="medium"/>
      <bottom style="medium"/>
    </border>
    <border>
      <left style="thin"/>
      <right style="medium"/>
      <top style="thick"/>
      <bottom style="thin"/>
    </border>
    <border>
      <left style="thin"/>
      <right style="thin"/>
      <top style="thin"/>
      <bottom style="thick"/>
    </border>
    <border>
      <left style="thin"/>
      <right style="medium"/>
      <top>
        <color indexed="63"/>
      </top>
      <bottom style="thin"/>
    </border>
    <border>
      <left style="medium"/>
      <right style="thin"/>
      <top style="thick"/>
      <bottom>
        <color indexed="63"/>
      </bottom>
    </border>
    <border>
      <left style="medium"/>
      <right style="thin"/>
      <top>
        <color indexed="63"/>
      </top>
      <bottom style="medium"/>
    </border>
    <border>
      <left style="medium"/>
      <right style="thick"/>
      <top>
        <color indexed="63"/>
      </top>
      <bottom style="medium"/>
    </border>
    <border>
      <left style="medium"/>
      <right style="thick"/>
      <top>
        <color indexed="63"/>
      </top>
      <bottom style="thin"/>
    </border>
    <border>
      <left style="medium"/>
      <right style="thick"/>
      <top style="thin"/>
      <bottom style="thin"/>
    </border>
    <border>
      <left style="medium"/>
      <right style="thick"/>
      <top style="thin"/>
      <bottom style="thick"/>
    </border>
    <border>
      <left style="medium"/>
      <right style="thick"/>
      <top style="thick"/>
      <bottom>
        <color indexed="63"/>
      </bottom>
    </border>
    <border>
      <left style="medium"/>
      <right style="thin"/>
      <top>
        <color indexed="63"/>
      </top>
      <bottom style="thin"/>
    </border>
    <border>
      <left style="medium"/>
      <right style="thick"/>
      <top style="thin"/>
      <bottom style="medium"/>
    </border>
    <border>
      <left style="medium"/>
      <right style="thin"/>
      <top style="thin"/>
      <bottom style="thick"/>
    </border>
    <border>
      <left style="thin"/>
      <right style="medium"/>
      <top style="thin"/>
      <bottom style="thick"/>
    </border>
    <border>
      <left style="medium"/>
      <right style="thick"/>
      <top style="medium"/>
      <bottom style="thin"/>
    </border>
    <border>
      <left>
        <color indexed="63"/>
      </left>
      <right>
        <color indexed="63"/>
      </right>
      <top style="thin"/>
      <bottom style="thin"/>
    </border>
    <border>
      <left style="thin"/>
      <right>
        <color indexed="63"/>
      </right>
      <top style="medium"/>
      <bottom style="thin"/>
    </border>
    <border>
      <left style="thin"/>
      <right>
        <color indexed="63"/>
      </right>
      <top style="thin"/>
      <bottom style="thin"/>
    </border>
    <border>
      <left style="medium"/>
      <right style="thin"/>
      <top style="thick"/>
      <bottom style="thin"/>
    </border>
    <border>
      <left style="thin"/>
      <right>
        <color indexed="63"/>
      </right>
      <top>
        <color indexed="63"/>
      </top>
      <bottom style="thin"/>
    </border>
    <border>
      <left>
        <color indexed="63"/>
      </left>
      <right style="medium"/>
      <top style="thin"/>
      <bottom style="thin"/>
    </border>
    <border>
      <left>
        <color indexed="63"/>
      </left>
      <right style="medium"/>
      <top style="thick"/>
      <bottom>
        <color indexed="63"/>
      </bottom>
    </border>
    <border>
      <left style="medium"/>
      <right style="thin"/>
      <top style="medium"/>
      <bottom>
        <color indexed="63"/>
      </bottom>
    </border>
    <border>
      <left style="thin"/>
      <right style="medium"/>
      <top style="medium"/>
      <bottom>
        <color indexed="63"/>
      </bottom>
    </border>
    <border>
      <left>
        <color indexed="63"/>
      </left>
      <right style="thick"/>
      <top style="thin"/>
      <bottom style="thin"/>
    </border>
    <border>
      <left style="medium"/>
      <right style="medium"/>
      <top>
        <color indexed="63"/>
      </top>
      <bottom style="thick"/>
    </border>
    <border>
      <left style="medium"/>
      <right style="thin"/>
      <top>
        <color indexed="63"/>
      </top>
      <bottom>
        <color indexed="63"/>
      </bottom>
    </border>
    <border>
      <left>
        <color indexed="63"/>
      </left>
      <right>
        <color indexed="63"/>
      </right>
      <top style="thin"/>
      <bottom style="thick"/>
    </border>
    <border>
      <left style="medium"/>
      <right>
        <color indexed="63"/>
      </right>
      <top style="thin"/>
      <bottom style="thick"/>
    </border>
    <border>
      <left>
        <color indexed="63"/>
      </left>
      <right style="medium"/>
      <top style="thin"/>
      <bottom style="thick"/>
    </border>
    <border>
      <left>
        <color indexed="63"/>
      </left>
      <right style="thick"/>
      <top style="thin"/>
      <bottom style="thick"/>
    </border>
    <border>
      <left style="thick"/>
      <right>
        <color indexed="63"/>
      </right>
      <top style="thin"/>
      <bottom style="thick"/>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ck"/>
      <bottom>
        <color indexed="63"/>
      </bottom>
    </border>
    <border>
      <left>
        <color indexed="63"/>
      </left>
      <right>
        <color indexed="63"/>
      </right>
      <top style="thin"/>
      <bottom style="medium"/>
    </border>
    <border>
      <left style="thick"/>
      <right>
        <color indexed="63"/>
      </right>
      <top style="thick"/>
      <bottom style="medium"/>
    </border>
    <border>
      <left>
        <color indexed="63"/>
      </left>
      <right style="thin"/>
      <top style="thick"/>
      <bottom style="medium"/>
    </border>
    <border>
      <left style="thin"/>
      <right style="thin"/>
      <top style="thick"/>
      <bottom style="medium"/>
    </border>
    <border>
      <left style="thick"/>
      <right>
        <color indexed="63"/>
      </right>
      <top>
        <color indexed="63"/>
      </top>
      <bottom>
        <color indexed="63"/>
      </bottom>
    </border>
    <border>
      <left style="thick"/>
      <right>
        <color indexed="63"/>
      </right>
      <top>
        <color indexed="63"/>
      </top>
      <bottom style="thick"/>
    </border>
    <border>
      <left style="medium"/>
      <right>
        <color indexed="63"/>
      </right>
      <top>
        <color indexed="63"/>
      </top>
      <bottom style="thick"/>
    </border>
    <border>
      <left style="thin"/>
      <right style="thick"/>
      <top style="thick"/>
      <bottom style="medium"/>
    </border>
    <border>
      <left style="thin"/>
      <right style="thick"/>
      <top style="thin"/>
      <bottom style="thick"/>
    </border>
    <border>
      <left style="thin"/>
      <right style="thick"/>
      <top>
        <color indexed="63"/>
      </top>
      <bottom style="thin"/>
    </border>
    <border>
      <left style="thin"/>
      <right style="thick"/>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ck"/>
      <bottom>
        <color indexed="63"/>
      </bottom>
    </border>
    <border>
      <left style="thin"/>
      <right>
        <color indexed="63"/>
      </right>
      <top>
        <color indexed="63"/>
      </top>
      <bottom style="thick"/>
    </border>
    <border>
      <left style="thick"/>
      <right>
        <color indexed="63"/>
      </right>
      <top>
        <color indexed="63"/>
      </top>
      <bottom style="thin"/>
    </border>
    <border>
      <left style="medium"/>
      <right>
        <color indexed="63"/>
      </right>
      <top style="medium"/>
      <bottom style="thin"/>
    </border>
    <border>
      <left style="thin"/>
      <right style="medium"/>
      <top>
        <color indexed="63"/>
      </top>
      <bottom style="medium"/>
    </border>
    <border>
      <left style="thin"/>
      <right style="thin"/>
      <top>
        <color indexed="63"/>
      </top>
      <bottom>
        <color indexed="63"/>
      </bottom>
    </border>
    <border>
      <left>
        <color indexed="63"/>
      </left>
      <right style="thick"/>
      <top style="medium"/>
      <bottom>
        <color indexed="63"/>
      </bottom>
    </border>
    <border>
      <left>
        <color indexed="63"/>
      </left>
      <right style="thick"/>
      <top>
        <color indexed="63"/>
      </top>
      <bottom style="medium"/>
    </border>
    <border>
      <left>
        <color indexed="63"/>
      </left>
      <right>
        <color indexed="63"/>
      </right>
      <top style="thick"/>
      <bottom style="thin"/>
    </border>
    <border>
      <left style="medium"/>
      <right style="medium"/>
      <top style="thick"/>
      <bottom style="thin"/>
    </border>
    <border>
      <left style="thin"/>
      <right>
        <color indexed="63"/>
      </right>
      <top>
        <color indexed="63"/>
      </top>
      <bottom style="medium"/>
    </border>
    <border>
      <left style="medium"/>
      <right>
        <color indexed="63"/>
      </right>
      <top style="thick"/>
      <bottom style="thin"/>
    </border>
    <border>
      <left>
        <color indexed="63"/>
      </left>
      <right style="thick"/>
      <top style="thick"/>
      <bottom style="thin"/>
    </border>
    <border>
      <left style="thin"/>
      <right style="thick"/>
      <top style="thin"/>
      <bottom style="medium"/>
    </border>
    <border>
      <left style="medium"/>
      <right>
        <color indexed="63"/>
      </right>
      <top>
        <color indexed="63"/>
      </top>
      <bottom style="thin"/>
    </border>
    <border>
      <left style="thin"/>
      <right style="medium"/>
      <top style="medium"/>
      <bottom style="medium"/>
    </border>
    <border>
      <left style="medium"/>
      <right style="medium"/>
      <top style="thick"/>
      <bottom>
        <color indexed="63"/>
      </bottom>
    </border>
    <border>
      <left style="medium"/>
      <right style="medium"/>
      <top style="thin"/>
      <bottom style="thin"/>
    </border>
    <border>
      <left style="thin"/>
      <right style="medium"/>
      <top style="thick"/>
      <bottom>
        <color indexed="63"/>
      </bottom>
    </border>
    <border>
      <left>
        <color indexed="63"/>
      </left>
      <right style="thin"/>
      <top style="thin"/>
      <bottom>
        <color indexed="63"/>
      </botto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thin"/>
    </border>
    <border>
      <left>
        <color indexed="63"/>
      </left>
      <right style="thin"/>
      <top style="thin"/>
      <bottom style="thin"/>
    </border>
    <border>
      <left style="thin"/>
      <right>
        <color indexed="63"/>
      </right>
      <top style="thin"/>
      <bottom style="thick"/>
    </border>
    <border>
      <left style="medium"/>
      <right style="medium"/>
      <top>
        <color indexed="63"/>
      </top>
      <bottom style="thin"/>
    </border>
    <border>
      <left style="thin"/>
      <right style="medium"/>
      <top style="thin"/>
      <bottom>
        <color indexed="63"/>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color indexed="63"/>
      </left>
      <right style="thin"/>
      <top style="thin"/>
      <bottom style="thick"/>
    </border>
    <border>
      <left>
        <color indexed="63"/>
      </left>
      <right style="thin"/>
      <top style="medium"/>
      <bottom style="thin"/>
    </border>
    <border>
      <left style="thin"/>
      <right style="thin"/>
      <top style="thin"/>
      <bottom>
        <color indexed="63"/>
      </bottom>
    </border>
    <border>
      <left>
        <color indexed="63"/>
      </left>
      <right>
        <color indexed="63"/>
      </right>
      <top style="thick"/>
      <bottom style="thick"/>
    </border>
    <border>
      <left style="thin"/>
      <right style="thick"/>
      <top style="medium"/>
      <bottom style="thin"/>
    </border>
    <border>
      <left style="thin"/>
      <right style="thick"/>
      <top style="thick"/>
      <bottom style="thin"/>
    </border>
    <border>
      <left style="thick"/>
      <right style="thin"/>
      <top style="thin"/>
      <bottom>
        <color indexed="63"/>
      </bottom>
    </border>
    <border>
      <left style="thick"/>
      <right style="thin"/>
      <top>
        <color indexed="63"/>
      </top>
      <bottom style="thin"/>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thick"/>
      <bottom style="medium"/>
    </border>
    <border>
      <left>
        <color indexed="63"/>
      </left>
      <right style="thick"/>
      <top style="thick"/>
      <bottom style="medium"/>
    </border>
    <border>
      <left style="medium"/>
      <right style="medium"/>
      <top style="thick"/>
      <bottom style="medium"/>
    </border>
    <border>
      <left style="medium"/>
      <right>
        <color indexed="63"/>
      </right>
      <top style="thin"/>
      <bottom style="medium"/>
    </border>
    <border>
      <left style="thin"/>
      <right style="hair"/>
      <top style="hair"/>
      <bottom style="thick"/>
    </border>
    <border>
      <left style="hair"/>
      <right style="hair"/>
      <top style="hair"/>
      <bottom style="thick"/>
    </border>
    <border>
      <left style="hair"/>
      <right style="thin"/>
      <top style="hair"/>
      <bottom style="thick"/>
    </border>
    <border>
      <left style="medium"/>
      <right>
        <color indexed="63"/>
      </right>
      <top>
        <color indexed="63"/>
      </top>
      <bottom style="hair"/>
    </border>
    <border>
      <left>
        <color indexed="63"/>
      </left>
      <right style="thin"/>
      <top style="thick"/>
      <bottom>
        <color indexed="63"/>
      </bottom>
    </border>
    <border>
      <left>
        <color indexed="63"/>
      </left>
      <right style="thin"/>
      <top>
        <color indexed="63"/>
      </top>
      <bottom style="medium"/>
    </border>
    <border>
      <left style="thin"/>
      <right style="medium"/>
      <top>
        <color indexed="63"/>
      </top>
      <bottom style="thick"/>
    </border>
    <border>
      <left>
        <color indexed="63"/>
      </left>
      <right style="thin"/>
      <top>
        <color indexed="63"/>
      </top>
      <bottom style="thick"/>
    </border>
    <border>
      <left>
        <color indexed="63"/>
      </left>
      <right>
        <color indexed="63"/>
      </right>
      <top>
        <color indexed="63"/>
      </top>
      <bottom style="hair"/>
    </border>
    <border>
      <left>
        <color indexed="63"/>
      </left>
      <right style="medium"/>
      <top>
        <color indexed="63"/>
      </top>
      <bottom style="hair"/>
    </border>
    <border>
      <left style="thick"/>
      <right style="thin"/>
      <top style="medium"/>
      <bottom>
        <color indexed="63"/>
      </bottom>
    </border>
    <border>
      <left style="thick"/>
      <right style="thin"/>
      <top>
        <color indexed="63"/>
      </top>
      <bottom>
        <color indexed="63"/>
      </bottom>
    </border>
    <border>
      <left style="thick"/>
      <right style="thin"/>
      <top>
        <color indexed="63"/>
      </top>
      <bottom style="medium"/>
    </border>
    <border>
      <left style="thick"/>
      <right style="thin"/>
      <top>
        <color indexed="63"/>
      </top>
      <bottom style="thick"/>
    </border>
    <border>
      <left style="dashed"/>
      <right>
        <color indexed="63"/>
      </right>
      <top style="medium"/>
      <bottom>
        <color indexed="63"/>
      </bottom>
    </border>
    <border>
      <left style="dashed"/>
      <right>
        <color indexed="63"/>
      </right>
      <top style="thin"/>
      <bottom style="thin"/>
    </border>
    <border>
      <left style="dashed"/>
      <right>
        <color indexed="63"/>
      </right>
      <top>
        <color indexed="63"/>
      </top>
      <bottom style="medium"/>
    </border>
    <border>
      <left style="dashed"/>
      <right>
        <color indexed="63"/>
      </right>
      <top style="thin"/>
      <bottom style="medium"/>
    </border>
    <border>
      <left>
        <color indexed="63"/>
      </left>
      <right style="thick"/>
      <top>
        <color indexed="63"/>
      </top>
      <bottom style="thin"/>
    </border>
    <border>
      <left>
        <color indexed="63"/>
      </left>
      <right style="thick"/>
      <top style="thin"/>
      <bottom>
        <color indexed="63"/>
      </bottom>
    </border>
    <border>
      <left style="dashed"/>
      <right>
        <color indexed="63"/>
      </right>
      <top style="medium"/>
      <bottom style="thin"/>
    </border>
    <border>
      <left>
        <color indexed="63"/>
      </left>
      <right style="medium"/>
      <top style="medium"/>
      <bottom style="thin"/>
    </border>
    <border>
      <left style="thick"/>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0">
    <xf numFmtId="0" fontId="0" fillId="0" borderId="0" xfId="0"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0" xfId="0" applyFont="1" applyFill="1" applyBorder="1" applyAlignment="1">
      <alignment/>
    </xf>
    <xf numFmtId="0" fontId="2" fillId="2" borderId="4" xfId="0" applyFont="1" applyFill="1" applyBorder="1" applyAlignment="1">
      <alignment horizontal="center" vertical="center"/>
    </xf>
    <xf numFmtId="0" fontId="2" fillId="2" borderId="5" xfId="0" applyFont="1" applyFill="1" applyBorder="1" applyAlignment="1">
      <alignment/>
    </xf>
    <xf numFmtId="0" fontId="2" fillId="2" borderId="6" xfId="0" applyFont="1" applyFill="1" applyBorder="1" applyAlignment="1">
      <alignment/>
    </xf>
    <xf numFmtId="0" fontId="2" fillId="2" borderId="7" xfId="0" applyFont="1" applyFill="1" applyBorder="1" applyAlignment="1">
      <alignment/>
    </xf>
    <xf numFmtId="0" fontId="0" fillId="2" borderId="8" xfId="0" applyFill="1" applyBorder="1" applyAlignment="1">
      <alignment/>
    </xf>
    <xf numFmtId="0" fontId="0" fillId="2" borderId="1"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9"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3" borderId="10" xfId="0" applyFill="1" applyBorder="1" applyAlignment="1">
      <alignment horizontal="centerContinuous"/>
    </xf>
    <xf numFmtId="0" fontId="0" fillId="3" borderId="11" xfId="0" applyFill="1" applyBorder="1" applyAlignment="1">
      <alignment/>
    </xf>
    <xf numFmtId="0" fontId="0" fillId="3" borderId="0" xfId="0" applyFill="1" applyBorder="1" applyAlignment="1">
      <alignment horizontal="centerContinuous" vertical="center"/>
    </xf>
    <xf numFmtId="0" fontId="0" fillId="3" borderId="12" xfId="0" applyFill="1" applyBorder="1" applyAlignment="1">
      <alignment/>
    </xf>
    <xf numFmtId="0" fontId="0" fillId="3" borderId="13" xfId="0" applyFill="1" applyBorder="1" applyAlignment="1">
      <alignment horizontal="centerContinuous" vertical="center"/>
    </xf>
    <xf numFmtId="0" fontId="0" fillId="3" borderId="14" xfId="0" applyFill="1" applyBorder="1" applyAlignment="1">
      <alignment/>
    </xf>
    <xf numFmtId="0" fontId="0" fillId="0" borderId="0" xfId="0" applyBorder="1" applyAlignment="1">
      <alignment/>
    </xf>
    <xf numFmtId="0" fontId="0" fillId="3" borderId="0" xfId="0" applyFill="1" applyAlignment="1">
      <alignment/>
    </xf>
    <xf numFmtId="0" fontId="0" fillId="4" borderId="15" xfId="0" applyFill="1" applyBorder="1" applyAlignment="1">
      <alignment horizontal="centerContinuous"/>
    </xf>
    <xf numFmtId="0" fontId="0" fillId="4" borderId="16" xfId="0" applyFill="1" applyBorder="1" applyAlignment="1">
      <alignment horizontal="center"/>
    </xf>
    <xf numFmtId="0" fontId="0" fillId="4" borderId="17" xfId="0" applyFill="1" applyBorder="1" applyAlignment="1">
      <alignment horizontal="center"/>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8" fillId="0" borderId="0" xfId="0" applyFont="1" applyAlignment="1">
      <alignment/>
    </xf>
    <xf numFmtId="0" fontId="0" fillId="5" borderId="22" xfId="0" applyFill="1" applyBorder="1" applyAlignment="1">
      <alignment/>
    </xf>
    <xf numFmtId="0" fontId="0" fillId="5" borderId="10" xfId="0" applyFill="1" applyBorder="1" applyAlignment="1">
      <alignment/>
    </xf>
    <xf numFmtId="0" fontId="0" fillId="5" borderId="23" xfId="0" applyFill="1" applyBorder="1" applyAlignment="1">
      <alignment horizontal="center"/>
    </xf>
    <xf numFmtId="0" fontId="0" fillId="5" borderId="24" xfId="0" applyFill="1" applyBorder="1" applyAlignment="1">
      <alignment horizontal="centerContinuous"/>
    </xf>
    <xf numFmtId="0" fontId="0" fillId="5" borderId="15" xfId="0" applyFill="1" applyBorder="1" applyAlignment="1">
      <alignment horizontal="centerContinuous"/>
    </xf>
    <xf numFmtId="0" fontId="0" fillId="5" borderId="25" xfId="0" applyFill="1" applyBorder="1" applyAlignment="1">
      <alignment horizontal="centerContinuous"/>
    </xf>
    <xf numFmtId="0" fontId="3" fillId="5" borderId="10" xfId="0" applyFont="1" applyFill="1" applyBorder="1" applyAlignment="1">
      <alignment horizontal="center"/>
    </xf>
    <xf numFmtId="0" fontId="0" fillId="5" borderId="26" xfId="0" applyFill="1" applyBorder="1" applyAlignment="1">
      <alignment/>
    </xf>
    <xf numFmtId="0" fontId="0" fillId="5" borderId="5" xfId="0" applyFill="1" applyBorder="1" applyAlignment="1">
      <alignment/>
    </xf>
    <xf numFmtId="0" fontId="0" fillId="5" borderId="27" xfId="0" applyFill="1" applyBorder="1" applyAlignment="1">
      <alignment horizont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28" xfId="0" applyFill="1" applyBorder="1" applyAlignment="1">
      <alignment horizontal="center"/>
    </xf>
    <xf numFmtId="0" fontId="3" fillId="5" borderId="5" xfId="0" applyFont="1" applyFill="1" applyBorder="1" applyAlignment="1">
      <alignment horizontal="center"/>
    </xf>
    <xf numFmtId="0" fontId="0" fillId="6" borderId="29" xfId="0" applyFill="1" applyBorder="1" applyAlignment="1">
      <alignment/>
    </xf>
    <xf numFmtId="0" fontId="0" fillId="6" borderId="30" xfId="0" applyFill="1" applyBorder="1" applyAlignment="1">
      <alignment/>
    </xf>
    <xf numFmtId="0" fontId="0" fillId="6" borderId="31" xfId="0" applyFill="1" applyBorder="1" applyAlignment="1">
      <alignment/>
    </xf>
    <xf numFmtId="2" fontId="0" fillId="2" borderId="32" xfId="0" applyNumberFormat="1" applyFill="1" applyBorder="1" applyAlignment="1">
      <alignment horizontal="right"/>
    </xf>
    <xf numFmtId="2" fontId="0" fillId="2" borderId="33" xfId="0" applyNumberFormat="1" applyFill="1" applyBorder="1" applyAlignment="1">
      <alignment horizontal="right"/>
    </xf>
    <xf numFmtId="2" fontId="0" fillId="2" borderId="17" xfId="0" applyNumberFormat="1" applyFill="1" applyBorder="1" applyAlignment="1">
      <alignment horizontal="right"/>
    </xf>
    <xf numFmtId="0" fontId="0" fillId="2" borderId="29"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xf numFmtId="164" fontId="1" fillId="7" borderId="34" xfId="0" applyNumberFormat="1" applyFont="1" applyFill="1" applyBorder="1" applyAlignment="1">
      <alignment/>
    </xf>
    <xf numFmtId="164" fontId="1" fillId="7" borderId="35" xfId="0" applyNumberFormat="1" applyFont="1" applyFill="1" applyBorder="1" applyAlignment="1">
      <alignment/>
    </xf>
    <xf numFmtId="164" fontId="1" fillId="7" borderId="36" xfId="0" applyNumberFormat="1" applyFont="1" applyFill="1" applyBorder="1" applyAlignment="1">
      <alignment/>
    </xf>
    <xf numFmtId="0" fontId="0" fillId="7" borderId="32" xfId="0" applyFill="1" applyBorder="1" applyAlignment="1">
      <alignment horizontal="center"/>
    </xf>
    <xf numFmtId="0" fontId="0" fillId="7" borderId="33" xfId="0" applyFill="1" applyBorder="1" applyAlignment="1">
      <alignment horizontal="center"/>
    </xf>
    <xf numFmtId="0" fontId="0" fillId="8" borderId="17" xfId="0" applyFill="1" applyBorder="1" applyAlignment="1">
      <alignment horizontal="center"/>
    </xf>
    <xf numFmtId="0" fontId="0" fillId="8" borderId="16" xfId="0" applyFill="1" applyBorder="1" applyAlignment="1">
      <alignment horizontal="center"/>
    </xf>
    <xf numFmtId="0" fontId="0" fillId="8" borderId="24" xfId="0" applyFill="1" applyBorder="1" applyAlignment="1">
      <alignment/>
    </xf>
    <xf numFmtId="0" fontId="0" fillId="8" borderId="15" xfId="0" applyFill="1" applyBorder="1" applyAlignment="1">
      <alignment/>
    </xf>
    <xf numFmtId="0" fontId="0" fillId="8" borderId="15" xfId="0" applyFill="1" applyBorder="1" applyAlignment="1">
      <alignment horizontal="centerContinuous"/>
    </xf>
    <xf numFmtId="0" fontId="0" fillId="8" borderId="25" xfId="0" applyFill="1" applyBorder="1" applyAlignment="1">
      <alignment horizontal="centerContinuous"/>
    </xf>
    <xf numFmtId="0" fontId="0" fillId="8" borderId="28" xfId="0" applyFill="1" applyBorder="1" applyAlignment="1">
      <alignment horizontal="center"/>
    </xf>
    <xf numFmtId="164" fontId="1" fillId="7" borderId="37" xfId="0" applyNumberFormat="1" applyFont="1" applyFill="1" applyBorder="1" applyAlignment="1">
      <alignment/>
    </xf>
    <xf numFmtId="164" fontId="1" fillId="7" borderId="38" xfId="0" applyNumberFormat="1" applyFont="1" applyFill="1" applyBorder="1" applyAlignment="1">
      <alignment/>
    </xf>
    <xf numFmtId="164" fontId="1" fillId="7" borderId="39" xfId="0" applyNumberFormat="1" applyFont="1" applyFill="1" applyBorder="1" applyAlignment="1">
      <alignment/>
    </xf>
    <xf numFmtId="0" fontId="0" fillId="7" borderId="17" xfId="0" applyFill="1" applyBorder="1" applyAlignment="1">
      <alignment horizontal="center"/>
    </xf>
    <xf numFmtId="0" fontId="0" fillId="2" borderId="32" xfId="0" applyFill="1" applyBorder="1" applyAlignment="1">
      <alignment/>
    </xf>
    <xf numFmtId="0" fontId="0" fillId="2" borderId="40" xfId="0" applyFill="1" applyBorder="1" applyAlignment="1">
      <alignment/>
    </xf>
    <xf numFmtId="164" fontId="0" fillId="2" borderId="33" xfId="0" applyNumberFormat="1" applyFill="1" applyBorder="1" applyAlignment="1">
      <alignment/>
    </xf>
    <xf numFmtId="164" fontId="0" fillId="2" borderId="41" xfId="0" applyNumberFormat="1" applyFill="1" applyBorder="1" applyAlignment="1">
      <alignment/>
    </xf>
    <xf numFmtId="164" fontId="0" fillId="2" borderId="17" xfId="0" applyNumberFormat="1" applyFill="1" applyBorder="1" applyAlignment="1">
      <alignment/>
    </xf>
    <xf numFmtId="164" fontId="0" fillId="2" borderId="42" xfId="0" applyNumberFormat="1" applyFill="1" applyBorder="1" applyAlignment="1">
      <alignment/>
    </xf>
    <xf numFmtId="164" fontId="0" fillId="2" borderId="0" xfId="0" applyNumberFormat="1" applyFill="1" applyBorder="1" applyAlignment="1">
      <alignment/>
    </xf>
    <xf numFmtId="0" fontId="0" fillId="9" borderId="33" xfId="0" applyFill="1" applyBorder="1" applyAlignment="1">
      <alignment/>
    </xf>
    <xf numFmtId="165" fontId="0" fillId="2" borderId="41" xfId="0" applyNumberFormat="1" applyFill="1" applyBorder="1" applyAlignment="1">
      <alignment/>
    </xf>
    <xf numFmtId="0" fontId="0" fillId="9" borderId="17" xfId="0" applyFill="1" applyBorder="1" applyAlignment="1">
      <alignment/>
    </xf>
    <xf numFmtId="165" fontId="0" fillId="2" borderId="42" xfId="0" applyNumberFormat="1" applyFill="1" applyBorder="1" applyAlignment="1">
      <alignment/>
    </xf>
    <xf numFmtId="0" fontId="3" fillId="10" borderId="29" xfId="0" applyFont="1" applyFill="1" applyBorder="1" applyAlignment="1">
      <alignment/>
    </xf>
    <xf numFmtId="0" fontId="3" fillId="10" borderId="31" xfId="0" applyFont="1" applyFill="1" applyBorder="1" applyAlignment="1">
      <alignment/>
    </xf>
    <xf numFmtId="0" fontId="0" fillId="10" borderId="30" xfId="0" applyFont="1" applyFill="1" applyBorder="1" applyAlignment="1">
      <alignment/>
    </xf>
    <xf numFmtId="0" fontId="0" fillId="10" borderId="43" xfId="0" applyFill="1" applyBorder="1" applyAlignment="1">
      <alignment horizontal="center"/>
    </xf>
    <xf numFmtId="0" fontId="0" fillId="10" borderId="44" xfId="0" applyFill="1" applyBorder="1" applyAlignment="1">
      <alignment horizontal="center"/>
    </xf>
    <xf numFmtId="0" fontId="0" fillId="10" borderId="45" xfId="0" applyFill="1" applyBorder="1" applyAlignment="1">
      <alignment/>
    </xf>
    <xf numFmtId="0" fontId="0" fillId="0" borderId="12" xfId="0" applyBorder="1" applyAlignment="1">
      <alignment/>
    </xf>
    <xf numFmtId="164" fontId="1" fillId="7" borderId="46" xfId="0" applyNumberFormat="1" applyFont="1" applyFill="1" applyBorder="1" applyAlignment="1">
      <alignment/>
    </xf>
    <xf numFmtId="164" fontId="1" fillId="7" borderId="47" xfId="0" applyNumberFormat="1" applyFont="1" applyFill="1" applyBorder="1" applyAlignment="1">
      <alignment/>
    </xf>
    <xf numFmtId="164" fontId="1" fillId="7" borderId="48" xfId="0" applyNumberFormat="1" applyFont="1" applyFill="1" applyBorder="1" applyAlignment="1">
      <alignment/>
    </xf>
    <xf numFmtId="0" fontId="0" fillId="7" borderId="49" xfId="0" applyFill="1" applyBorder="1" applyAlignment="1">
      <alignment horizontal="center"/>
    </xf>
    <xf numFmtId="2" fontId="0" fillId="2" borderId="49" xfId="0" applyNumberFormat="1" applyFill="1" applyBorder="1" applyAlignment="1">
      <alignment horizontal="right"/>
    </xf>
    <xf numFmtId="0" fontId="0" fillId="4" borderId="50" xfId="0" applyFill="1" applyBorder="1" applyAlignment="1">
      <alignment/>
    </xf>
    <xf numFmtId="0" fontId="0" fillId="4" borderId="32" xfId="0" applyFill="1" applyBorder="1" applyAlignment="1">
      <alignment/>
    </xf>
    <xf numFmtId="164" fontId="0" fillId="4" borderId="33" xfId="0" applyNumberFormat="1" applyFill="1" applyBorder="1" applyAlignment="1">
      <alignment/>
    </xf>
    <xf numFmtId="164" fontId="3" fillId="4" borderId="17" xfId="0" applyNumberFormat="1" applyFont="1" applyFill="1" applyBorder="1" applyAlignment="1">
      <alignment/>
    </xf>
    <xf numFmtId="0" fontId="0" fillId="4" borderId="24" xfId="0" applyFill="1" applyBorder="1" applyAlignment="1">
      <alignment horizontal="centerContinuous"/>
    </xf>
    <xf numFmtId="0" fontId="0" fillId="5" borderId="51" xfId="0" applyFill="1" applyBorder="1" applyAlignment="1">
      <alignment horizontal="centerContinuous"/>
    </xf>
    <xf numFmtId="0" fontId="0" fillId="5" borderId="42" xfId="0" applyFill="1" applyBorder="1" applyAlignment="1">
      <alignment horizontal="center"/>
    </xf>
    <xf numFmtId="164" fontId="10" fillId="11" borderId="32" xfId="0" applyNumberFormat="1" applyFont="1" applyFill="1" applyBorder="1" applyAlignment="1" applyProtection="1">
      <alignment horizontal="right"/>
      <protection locked="0"/>
    </xf>
    <xf numFmtId="167" fontId="10" fillId="11" borderId="32" xfId="0" applyNumberFormat="1" applyFont="1" applyFill="1" applyBorder="1" applyAlignment="1" applyProtection="1">
      <alignment/>
      <protection locked="0"/>
    </xf>
    <xf numFmtId="167" fontId="10" fillId="11" borderId="33" xfId="0" applyNumberFormat="1" applyFont="1" applyFill="1" applyBorder="1" applyAlignment="1" applyProtection="1">
      <alignment/>
      <protection locked="0"/>
    </xf>
    <xf numFmtId="164" fontId="10" fillId="11" borderId="33" xfId="0" applyNumberFormat="1" applyFont="1" applyFill="1" applyBorder="1" applyAlignment="1" applyProtection="1">
      <alignment horizontal="right"/>
      <protection locked="0"/>
    </xf>
    <xf numFmtId="167" fontId="10" fillId="11" borderId="17" xfId="0" applyNumberFormat="1" applyFont="1" applyFill="1" applyBorder="1" applyAlignment="1" applyProtection="1">
      <alignment/>
      <protection locked="0"/>
    </xf>
    <xf numFmtId="164" fontId="10" fillId="11" borderId="17" xfId="0" applyNumberFormat="1" applyFont="1" applyFill="1" applyBorder="1" applyAlignment="1" applyProtection="1">
      <alignment horizontal="right"/>
      <protection locked="0"/>
    </xf>
    <xf numFmtId="167" fontId="10" fillId="11" borderId="49" xfId="0" applyNumberFormat="1" applyFont="1" applyFill="1" applyBorder="1" applyAlignment="1" applyProtection="1">
      <alignment/>
      <protection locked="0"/>
    </xf>
    <xf numFmtId="164" fontId="10" fillId="11" borderId="49" xfId="0" applyNumberFormat="1" applyFont="1" applyFill="1" applyBorder="1" applyAlignment="1" applyProtection="1">
      <alignment horizontal="right"/>
      <protection locked="0"/>
    </xf>
    <xf numFmtId="167" fontId="10" fillId="11" borderId="52" xfId="0" applyNumberFormat="1" applyFont="1" applyFill="1" applyBorder="1" applyAlignment="1" applyProtection="1">
      <alignment/>
      <protection locked="0"/>
    </xf>
    <xf numFmtId="164" fontId="10" fillId="11" borderId="40" xfId="0" applyNumberFormat="1" applyFont="1" applyFill="1" applyBorder="1" applyAlignment="1" applyProtection="1">
      <alignment horizontal="right"/>
      <protection locked="0"/>
    </xf>
    <xf numFmtId="164" fontId="10" fillId="11" borderId="41" xfId="0" applyNumberFormat="1" applyFont="1" applyFill="1" applyBorder="1" applyAlignment="1" applyProtection="1">
      <alignment horizontal="right"/>
      <protection locked="0"/>
    </xf>
    <xf numFmtId="164" fontId="10" fillId="11" borderId="42" xfId="0" applyNumberFormat="1" applyFont="1" applyFill="1" applyBorder="1" applyAlignment="1" applyProtection="1">
      <alignment horizontal="right"/>
      <protection locked="0"/>
    </xf>
    <xf numFmtId="164" fontId="10" fillId="11" borderId="53" xfId="0" applyNumberFormat="1" applyFont="1" applyFill="1" applyBorder="1" applyAlignment="1" applyProtection="1">
      <alignment horizontal="right"/>
      <protection locked="0"/>
    </xf>
    <xf numFmtId="0" fontId="0" fillId="5" borderId="54" xfId="0" applyFill="1" applyBorder="1" applyAlignment="1">
      <alignment horizontal="center"/>
    </xf>
    <xf numFmtId="0" fontId="0" fillId="5" borderId="55" xfId="0" applyFill="1" applyBorder="1" applyAlignment="1">
      <alignment horizontal="center"/>
    </xf>
    <xf numFmtId="0" fontId="0" fillId="5" borderId="56" xfId="0" applyFill="1" applyBorder="1" applyAlignment="1">
      <alignment horizontal="center"/>
    </xf>
    <xf numFmtId="0" fontId="11" fillId="11" borderId="57" xfId="0" applyFont="1" applyFill="1" applyBorder="1" applyAlignment="1" applyProtection="1">
      <alignment/>
      <protection locked="0"/>
    </xf>
    <xf numFmtId="0" fontId="11" fillId="11" borderId="58" xfId="0" applyFont="1" applyFill="1" applyBorder="1" applyAlignment="1" applyProtection="1">
      <alignment/>
      <protection locked="0"/>
    </xf>
    <xf numFmtId="0" fontId="11" fillId="11" borderId="59" xfId="0" applyFont="1" applyFill="1" applyBorder="1" applyAlignment="1" applyProtection="1">
      <alignment/>
      <protection locked="0"/>
    </xf>
    <xf numFmtId="0" fontId="0" fillId="5" borderId="10" xfId="0" applyFill="1" applyBorder="1" applyAlignment="1">
      <alignment horizontal="center"/>
    </xf>
    <xf numFmtId="0" fontId="0" fillId="5" borderId="60" xfId="0" applyFill="1" applyBorder="1" applyAlignment="1">
      <alignment/>
    </xf>
    <xf numFmtId="0" fontId="0" fillId="2" borderId="61" xfId="0" applyFill="1" applyBorder="1" applyAlignment="1">
      <alignment horizontal="center"/>
    </xf>
    <xf numFmtId="0" fontId="11" fillId="11" borderId="62" xfId="0" applyFont="1" applyFill="1" applyBorder="1" applyAlignment="1" applyProtection="1">
      <alignment/>
      <protection locked="0"/>
    </xf>
    <xf numFmtId="0" fontId="0" fillId="2" borderId="63" xfId="0" applyFill="1" applyBorder="1" applyAlignment="1">
      <alignment horizontal="center"/>
    </xf>
    <xf numFmtId="164" fontId="10" fillId="11" borderId="52" xfId="0" applyNumberFormat="1" applyFont="1" applyFill="1" applyBorder="1" applyAlignment="1" applyProtection="1">
      <alignment horizontal="right"/>
      <protection locked="0"/>
    </xf>
    <xf numFmtId="164" fontId="10" fillId="11" borderId="64" xfId="0" applyNumberFormat="1" applyFont="1" applyFill="1" applyBorder="1" applyAlignment="1" applyProtection="1">
      <alignment horizontal="right"/>
      <protection locked="0"/>
    </xf>
    <xf numFmtId="2" fontId="0" fillId="2" borderId="52" xfId="0" applyNumberFormat="1" applyFill="1" applyBorder="1" applyAlignment="1">
      <alignment horizontal="right"/>
    </xf>
    <xf numFmtId="0" fontId="0" fillId="6" borderId="60" xfId="0" applyFill="1" applyBorder="1" applyAlignment="1">
      <alignment/>
    </xf>
    <xf numFmtId="0" fontId="0" fillId="6" borderId="56" xfId="0" applyFill="1" applyBorder="1" applyAlignment="1">
      <alignment/>
    </xf>
    <xf numFmtId="0" fontId="11" fillId="11" borderId="65" xfId="0" applyFont="1" applyFill="1" applyBorder="1" applyAlignment="1" applyProtection="1">
      <alignment/>
      <protection locked="0"/>
    </xf>
    <xf numFmtId="0" fontId="0" fillId="2" borderId="66" xfId="0" applyFill="1" applyBorder="1" applyAlignment="1">
      <alignment/>
    </xf>
    <xf numFmtId="167" fontId="0" fillId="2" borderId="32" xfId="0" applyNumberFormat="1" applyFont="1" applyFill="1" applyBorder="1" applyAlignment="1" applyProtection="1">
      <alignment/>
      <protection/>
    </xf>
    <xf numFmtId="167" fontId="0" fillId="2" borderId="33" xfId="0" applyNumberFormat="1" applyFont="1" applyFill="1" applyBorder="1" applyAlignment="1" applyProtection="1">
      <alignment/>
      <protection/>
    </xf>
    <xf numFmtId="167" fontId="0" fillId="2" borderId="17" xfId="0" applyNumberFormat="1" applyFont="1" applyFill="1" applyBorder="1" applyAlignment="1" applyProtection="1">
      <alignment/>
      <protection/>
    </xf>
    <xf numFmtId="167" fontId="0" fillId="2" borderId="49" xfId="0" applyNumberFormat="1" applyFont="1" applyFill="1" applyBorder="1" applyAlignment="1" applyProtection="1">
      <alignment/>
      <protection/>
    </xf>
    <xf numFmtId="167" fontId="0" fillId="2" borderId="52" xfId="0" applyNumberFormat="1" applyFont="1" applyFill="1" applyBorder="1" applyAlignment="1" applyProtection="1">
      <alignment/>
      <protection/>
    </xf>
    <xf numFmtId="2" fontId="0" fillId="2" borderId="67" xfId="0" applyNumberFormat="1" applyFont="1" applyFill="1" applyBorder="1" applyAlignment="1" applyProtection="1">
      <alignment horizontal="right"/>
      <protection/>
    </xf>
    <xf numFmtId="2" fontId="0" fillId="2" borderId="68" xfId="0" applyNumberFormat="1" applyFont="1" applyFill="1" applyBorder="1" applyAlignment="1" applyProtection="1">
      <alignment horizontal="right"/>
      <protection/>
    </xf>
    <xf numFmtId="0" fontId="0" fillId="5" borderId="31" xfId="0" applyFill="1" applyBorder="1" applyAlignment="1">
      <alignment horizontal="center"/>
    </xf>
    <xf numFmtId="164" fontId="0" fillId="2" borderId="67" xfId="0" applyNumberFormat="1" applyFont="1" applyFill="1" applyBorder="1" applyAlignment="1" applyProtection="1">
      <alignment horizontal="right"/>
      <protection/>
    </xf>
    <xf numFmtId="164" fontId="0" fillId="2" borderId="68" xfId="0" applyNumberFormat="1" applyFont="1" applyFill="1" applyBorder="1" applyAlignment="1" applyProtection="1">
      <alignment horizontal="right"/>
      <protection/>
    </xf>
    <xf numFmtId="0" fontId="0" fillId="5" borderId="69" xfId="0" applyFill="1" applyBorder="1" applyAlignment="1">
      <alignment horizontal="centerContinuous"/>
    </xf>
    <xf numFmtId="2" fontId="0" fillId="2" borderId="29" xfId="0" applyNumberFormat="1" applyFont="1" applyFill="1" applyBorder="1" applyAlignment="1" applyProtection="1">
      <alignment horizontal="right"/>
      <protection/>
    </xf>
    <xf numFmtId="2" fontId="0" fillId="2" borderId="30" xfId="0" applyNumberFormat="1" applyFont="1" applyFill="1" applyBorder="1" applyAlignment="1" applyProtection="1">
      <alignment horizontal="right"/>
      <protection/>
    </xf>
    <xf numFmtId="167" fontId="3" fillId="2" borderId="68" xfId="0" applyNumberFormat="1" applyFont="1" applyFill="1" applyBorder="1" applyAlignment="1" applyProtection="1">
      <alignment horizontal="center"/>
      <protection/>
    </xf>
    <xf numFmtId="167" fontId="3" fillId="2" borderId="70" xfId="0" applyNumberFormat="1" applyFont="1" applyFill="1" applyBorder="1" applyAlignment="1" applyProtection="1">
      <alignment horizontal="center"/>
      <protection/>
    </xf>
    <xf numFmtId="164" fontId="0" fillId="2" borderId="70" xfId="0" applyNumberFormat="1" applyFont="1" applyFill="1" applyBorder="1" applyAlignment="1" applyProtection="1">
      <alignment horizontal="right"/>
      <protection/>
    </xf>
    <xf numFmtId="2" fontId="0" fillId="2" borderId="61" xfId="0" applyNumberFormat="1" applyFont="1" applyFill="1" applyBorder="1" applyAlignment="1" applyProtection="1">
      <alignment horizontal="right"/>
      <protection/>
    </xf>
    <xf numFmtId="2" fontId="0" fillId="2" borderId="70" xfId="0" applyNumberFormat="1" applyFont="1" applyFill="1" applyBorder="1" applyAlignment="1" applyProtection="1">
      <alignment horizontal="right"/>
      <protection/>
    </xf>
    <xf numFmtId="164" fontId="0" fillId="2" borderId="28" xfId="0" applyNumberFormat="1" applyFont="1" applyFill="1" applyBorder="1" applyAlignment="1" applyProtection="1">
      <alignment horizontal="right"/>
      <protection/>
    </xf>
    <xf numFmtId="2" fontId="0" fillId="2" borderId="31" xfId="0" applyNumberFormat="1" applyFont="1" applyFill="1" applyBorder="1" applyAlignment="1" applyProtection="1">
      <alignment horizontal="right"/>
      <protection/>
    </xf>
    <xf numFmtId="2" fontId="0" fillId="2" borderId="28" xfId="0" applyNumberFormat="1" applyFont="1" applyFill="1" applyBorder="1" applyAlignment="1" applyProtection="1">
      <alignment horizontal="right"/>
      <protection/>
    </xf>
    <xf numFmtId="167" fontId="3" fillId="2" borderId="42" xfId="0" applyNumberFormat="1" applyFont="1" applyFill="1" applyBorder="1" applyAlignment="1" applyProtection="1">
      <alignment horizontal="center"/>
      <protection/>
    </xf>
    <xf numFmtId="0" fontId="0" fillId="3" borderId="0" xfId="0" applyFill="1" applyBorder="1" applyAlignment="1">
      <alignment horizontal="right"/>
    </xf>
    <xf numFmtId="0" fontId="0" fillId="3" borderId="71" xfId="0" applyFill="1" applyBorder="1" applyAlignment="1">
      <alignment horizontal="right"/>
    </xf>
    <xf numFmtId="0" fontId="0" fillId="3" borderId="66" xfId="0" applyFill="1" applyBorder="1" applyAlignment="1">
      <alignment/>
    </xf>
    <xf numFmtId="0" fontId="0" fillId="5" borderId="72" xfId="0" applyFill="1" applyBorder="1" applyAlignment="1">
      <alignment horizontal="center"/>
    </xf>
    <xf numFmtId="0" fontId="0" fillId="5" borderId="5" xfId="0" applyFill="1" applyBorder="1" applyAlignment="1">
      <alignment horizontal="centerContinuous"/>
    </xf>
    <xf numFmtId="0" fontId="0" fillId="5" borderId="6" xfId="0" applyFill="1" applyBorder="1" applyAlignment="1">
      <alignment horizontal="centerContinuous"/>
    </xf>
    <xf numFmtId="9" fontId="0" fillId="0" borderId="0" xfId="0" applyNumberFormat="1" applyAlignment="1">
      <alignment/>
    </xf>
    <xf numFmtId="0" fontId="0" fillId="2" borderId="73" xfId="0" applyFill="1" applyBorder="1" applyAlignment="1">
      <alignment/>
    </xf>
    <xf numFmtId="0" fontId="0" fillId="2" borderId="74" xfId="0" applyFill="1" applyBorder="1" applyAlignment="1">
      <alignment/>
    </xf>
    <xf numFmtId="0" fontId="0" fillId="2" borderId="12" xfId="0" applyFill="1" applyBorder="1" applyAlignment="1">
      <alignment/>
    </xf>
    <xf numFmtId="164" fontId="0" fillId="2" borderId="30" xfId="0" applyNumberFormat="1" applyFill="1" applyBorder="1" applyAlignment="1">
      <alignment/>
    </xf>
    <xf numFmtId="164" fontId="0" fillId="2" borderId="66" xfId="0" applyNumberFormat="1" applyFill="1" applyBorder="1" applyAlignment="1">
      <alignment/>
    </xf>
    <xf numFmtId="165" fontId="0" fillId="2" borderId="30" xfId="0" applyNumberFormat="1" applyFill="1" applyBorder="1" applyAlignment="1">
      <alignment/>
    </xf>
    <xf numFmtId="165" fontId="0" fillId="2" borderId="75" xfId="0" applyNumberFormat="1" applyFill="1" applyBorder="1" applyAlignment="1">
      <alignment/>
    </xf>
    <xf numFmtId="0" fontId="12" fillId="5" borderId="13" xfId="0" applyFont="1" applyFill="1" applyBorder="1" applyAlignment="1">
      <alignment/>
    </xf>
    <xf numFmtId="0" fontId="12" fillId="4" borderId="76" xfId="0" applyFont="1" applyFill="1" applyBorder="1" applyAlignment="1">
      <alignment horizontal="center"/>
    </xf>
    <xf numFmtId="0" fontId="12" fillId="4" borderId="14" xfId="0" applyFont="1" applyFill="1" applyBorder="1" applyAlignment="1">
      <alignment horizontal="center"/>
    </xf>
    <xf numFmtId="164" fontId="0" fillId="2" borderId="77" xfId="0" applyNumberFormat="1" applyFill="1" applyBorder="1" applyAlignment="1">
      <alignment/>
    </xf>
    <xf numFmtId="164" fontId="0" fillId="2" borderId="7" xfId="0" applyNumberFormat="1" applyFill="1" applyBorder="1" applyAlignment="1">
      <alignment/>
    </xf>
    <xf numFmtId="165" fontId="0" fillId="2" borderId="77" xfId="0" applyNumberFormat="1" applyFill="1" applyBorder="1" applyAlignment="1">
      <alignment/>
    </xf>
    <xf numFmtId="165" fontId="0" fillId="2" borderId="12" xfId="0" applyNumberFormat="1" applyFill="1" applyBorder="1" applyAlignment="1">
      <alignment/>
    </xf>
    <xf numFmtId="0" fontId="0" fillId="3" borderId="78" xfId="0" applyFill="1" applyBorder="1" applyAlignment="1">
      <alignment horizontal="right"/>
    </xf>
    <xf numFmtId="0" fontId="0" fillId="2" borderId="79" xfId="0" applyFill="1" applyBorder="1" applyAlignment="1">
      <alignment/>
    </xf>
    <xf numFmtId="165" fontId="0" fillId="2" borderId="80" xfId="0" applyNumberFormat="1" applyFill="1" applyBorder="1" applyAlignment="1">
      <alignment/>
    </xf>
    <xf numFmtId="0" fontId="0" fillId="2" borderId="78" xfId="0" applyFill="1" applyBorder="1" applyAlignment="1">
      <alignment/>
    </xf>
    <xf numFmtId="165" fontId="0" fillId="2" borderId="81" xfId="0" applyNumberFormat="1" applyFill="1" applyBorder="1" applyAlignment="1">
      <alignment/>
    </xf>
    <xf numFmtId="0" fontId="13" fillId="2" borderId="8" xfId="0" applyFont="1" applyFill="1" applyBorder="1" applyAlignment="1">
      <alignment/>
    </xf>
    <xf numFmtId="0" fontId="13" fillId="2" borderId="8" xfId="0" applyFont="1" applyFill="1" applyBorder="1" applyAlignment="1">
      <alignment vertical="top"/>
    </xf>
    <xf numFmtId="0" fontId="14" fillId="0" borderId="0" xfId="0" applyFont="1" applyAlignment="1">
      <alignment/>
    </xf>
    <xf numFmtId="0" fontId="12" fillId="5" borderId="82" xfId="0" applyFont="1" applyFill="1" applyBorder="1" applyAlignment="1">
      <alignment/>
    </xf>
    <xf numFmtId="0" fontId="0" fillId="0" borderId="0" xfId="0" applyAlignment="1" applyProtection="1">
      <alignment/>
      <protection/>
    </xf>
    <xf numFmtId="0" fontId="0" fillId="3" borderId="0" xfId="0" applyFill="1" applyBorder="1" applyAlignment="1">
      <alignment/>
    </xf>
    <xf numFmtId="0" fontId="0" fillId="0" borderId="3" xfId="0" applyBorder="1" applyAlignment="1">
      <alignment/>
    </xf>
    <xf numFmtId="0" fontId="0" fillId="5" borderId="0" xfId="0" applyFill="1" applyBorder="1" applyAlignment="1">
      <alignment/>
    </xf>
    <xf numFmtId="0" fontId="0" fillId="5" borderId="83" xfId="0" applyFill="1" applyBorder="1" applyAlignment="1">
      <alignment/>
    </xf>
    <xf numFmtId="0" fontId="0" fillId="5" borderId="84" xfId="0" applyFill="1" applyBorder="1" applyAlignment="1">
      <alignment/>
    </xf>
    <xf numFmtId="0" fontId="0" fillId="5" borderId="85" xfId="0" applyFill="1" applyBorder="1" applyAlignment="1">
      <alignment/>
    </xf>
    <xf numFmtId="0" fontId="0" fillId="5" borderId="4" xfId="0" applyFill="1" applyBorder="1" applyAlignment="1">
      <alignment horizontal="centerContinuous"/>
    </xf>
    <xf numFmtId="0" fontId="0" fillId="3" borderId="3" xfId="0" applyFill="1" applyBorder="1" applyAlignment="1">
      <alignment/>
    </xf>
    <xf numFmtId="0" fontId="0" fillId="3" borderId="18" xfId="0" applyFill="1" applyBorder="1" applyAlignment="1">
      <alignment/>
    </xf>
    <xf numFmtId="0" fontId="0" fillId="3" borderId="79" xfId="0" applyFill="1" applyBorder="1" applyAlignment="1">
      <alignment horizontal="right"/>
    </xf>
    <xf numFmtId="0" fontId="0" fillId="2" borderId="70" xfId="0" applyNumberFormat="1" applyFont="1" applyFill="1" applyBorder="1" applyAlignment="1" applyProtection="1">
      <alignment horizontal="center"/>
      <protection/>
    </xf>
    <xf numFmtId="0" fontId="0" fillId="2" borderId="52" xfId="0" applyNumberFormat="1" applyFont="1" applyFill="1" applyBorder="1" applyAlignment="1" applyProtection="1">
      <alignment horizontal="center"/>
      <protection/>
    </xf>
    <xf numFmtId="0" fontId="0" fillId="2" borderId="28" xfId="0" applyNumberFormat="1" applyFont="1" applyFill="1" applyBorder="1" applyAlignment="1" applyProtection="1">
      <alignment horizontal="center"/>
      <protection/>
    </xf>
    <xf numFmtId="0" fontId="0" fillId="2" borderId="17" xfId="0" applyNumberFormat="1" applyFont="1" applyFill="1" applyBorder="1" applyAlignment="1" applyProtection="1">
      <alignment horizontal="center"/>
      <protection/>
    </xf>
    <xf numFmtId="0" fontId="0" fillId="6" borderId="18" xfId="0" applyFill="1" applyBorder="1" applyAlignment="1">
      <alignment/>
    </xf>
    <xf numFmtId="0" fontId="0" fillId="6" borderId="66" xfId="0" applyFill="1" applyBorder="1" applyAlignment="1">
      <alignment/>
    </xf>
    <xf numFmtId="165" fontId="0" fillId="6" borderId="41" xfId="0" applyNumberFormat="1" applyFill="1" applyBorder="1" applyAlignment="1">
      <alignment/>
    </xf>
    <xf numFmtId="0" fontId="12" fillId="4" borderId="0" xfId="0" applyFont="1" applyFill="1" applyBorder="1" applyAlignment="1">
      <alignment/>
    </xf>
    <xf numFmtId="170" fontId="12" fillId="4" borderId="49" xfId="0" applyNumberFormat="1" applyFont="1" applyFill="1" applyBorder="1" applyAlignment="1">
      <alignment/>
    </xf>
    <xf numFmtId="0" fontId="0" fillId="6" borderId="0" xfId="0" applyFill="1" applyBorder="1" applyAlignment="1">
      <alignment/>
    </xf>
    <xf numFmtId="0" fontId="0" fillId="6" borderId="3" xfId="0" applyFill="1" applyBorder="1" applyAlignment="1">
      <alignment/>
    </xf>
    <xf numFmtId="0" fontId="0" fillId="6" borderId="7" xfId="0" applyFill="1" applyBorder="1" applyAlignment="1">
      <alignment/>
    </xf>
    <xf numFmtId="0" fontId="0" fillId="6" borderId="86" xfId="0" applyFill="1" applyBorder="1" applyAlignment="1">
      <alignment/>
    </xf>
    <xf numFmtId="170" fontId="0" fillId="6" borderId="42" xfId="0" applyNumberFormat="1" applyFill="1" applyBorder="1" applyAlignment="1">
      <alignment/>
    </xf>
    <xf numFmtId="0" fontId="12" fillId="6" borderId="87" xfId="0" applyFont="1" applyFill="1" applyBorder="1" applyAlignment="1">
      <alignment/>
    </xf>
    <xf numFmtId="0" fontId="12" fillId="6" borderId="88" xfId="0" applyFont="1" applyFill="1" applyBorder="1" applyAlignment="1">
      <alignment/>
    </xf>
    <xf numFmtId="0" fontId="12" fillId="6" borderId="89" xfId="0" applyFont="1" applyFill="1" applyBorder="1" applyAlignment="1">
      <alignment horizontal="center"/>
    </xf>
    <xf numFmtId="0" fontId="12" fillId="4" borderId="90" xfId="0" applyFont="1" applyFill="1" applyBorder="1" applyAlignment="1">
      <alignment/>
    </xf>
    <xf numFmtId="0" fontId="0" fillId="4" borderId="91" xfId="0" applyFill="1" applyBorder="1" applyAlignment="1">
      <alignment/>
    </xf>
    <xf numFmtId="0" fontId="12" fillId="4" borderId="92" xfId="0" applyFont="1" applyFill="1" applyBorder="1" applyAlignment="1">
      <alignment horizontal="right"/>
    </xf>
    <xf numFmtId="0" fontId="12" fillId="4" borderId="52" xfId="0" applyFont="1" applyFill="1" applyBorder="1" applyAlignment="1">
      <alignment horizontal="center"/>
    </xf>
    <xf numFmtId="0" fontId="12" fillId="6" borderId="93" xfId="0" applyFont="1" applyFill="1" applyBorder="1" applyAlignment="1">
      <alignment horizontal="center"/>
    </xf>
    <xf numFmtId="0" fontId="12" fillId="4" borderId="94" xfId="0" applyFont="1" applyFill="1" applyBorder="1" applyAlignment="1">
      <alignment horizontal="center"/>
    </xf>
    <xf numFmtId="169" fontId="12" fillId="4" borderId="95" xfId="0" applyNumberFormat="1" applyFont="1" applyFill="1" applyBorder="1" applyAlignment="1">
      <alignment/>
    </xf>
    <xf numFmtId="169" fontId="15" fillId="4" borderId="96" xfId="0" applyNumberFormat="1" applyFont="1" applyFill="1" applyBorder="1" applyAlignment="1">
      <alignment/>
    </xf>
    <xf numFmtId="0" fontId="0" fillId="5" borderId="70" xfId="0" applyFill="1" applyBorder="1" applyAlignment="1">
      <alignment/>
    </xf>
    <xf numFmtId="0" fontId="0" fillId="5" borderId="97" xfId="0" applyFill="1" applyBorder="1" applyAlignment="1">
      <alignment/>
    </xf>
    <xf numFmtId="0" fontId="0" fillId="5" borderId="98" xfId="0" applyFill="1" applyBorder="1" applyAlignment="1">
      <alignment/>
    </xf>
    <xf numFmtId="0" fontId="0" fillId="6" borderId="22" xfId="0" applyFill="1" applyBorder="1" applyAlignment="1">
      <alignment/>
    </xf>
    <xf numFmtId="0" fontId="0" fillId="6" borderId="10" xfId="0" applyFill="1" applyBorder="1" applyAlignment="1">
      <alignment/>
    </xf>
    <xf numFmtId="0" fontId="0" fillId="5" borderId="99" xfId="0" applyFill="1" applyBorder="1" applyAlignment="1">
      <alignment/>
    </xf>
    <xf numFmtId="0" fontId="0" fillId="6" borderId="13" xfId="0" applyFill="1" applyBorder="1" applyAlignment="1">
      <alignment/>
    </xf>
    <xf numFmtId="0" fontId="0" fillId="5" borderId="13" xfId="0" applyFill="1" applyBorder="1" applyAlignment="1">
      <alignment/>
    </xf>
    <xf numFmtId="0" fontId="0" fillId="5" borderId="100" xfId="0" applyFill="1" applyBorder="1" applyAlignment="1">
      <alignment/>
    </xf>
    <xf numFmtId="0" fontId="3" fillId="6" borderId="101" xfId="0" applyFont="1" applyFill="1" applyBorder="1" applyAlignment="1">
      <alignment/>
    </xf>
    <xf numFmtId="0" fontId="3" fillId="6" borderId="90" xfId="0" applyFont="1" applyFill="1" applyBorder="1" applyAlignment="1">
      <alignment/>
    </xf>
    <xf numFmtId="0" fontId="3" fillId="6" borderId="91" xfId="0" applyFont="1" applyFill="1" applyBorder="1" applyAlignment="1">
      <alignment/>
    </xf>
    <xf numFmtId="0" fontId="0" fillId="6" borderId="83" xfId="0" applyFill="1" applyBorder="1" applyAlignment="1">
      <alignment/>
    </xf>
    <xf numFmtId="0" fontId="0" fillId="0" borderId="102" xfId="0" applyBorder="1" applyAlignment="1">
      <alignment/>
    </xf>
    <xf numFmtId="0" fontId="0" fillId="0" borderId="3" xfId="0" applyBorder="1" applyAlignment="1">
      <alignment/>
    </xf>
    <xf numFmtId="0" fontId="0" fillId="0" borderId="4" xfId="0" applyBorder="1" applyAlignment="1">
      <alignment/>
    </xf>
    <xf numFmtId="0" fontId="0" fillId="0" borderId="32" xfId="0" applyBorder="1" applyAlignment="1">
      <alignment horizontal="center"/>
    </xf>
    <xf numFmtId="0" fontId="0" fillId="0" borderId="40" xfId="0" applyBorder="1" applyAlignment="1">
      <alignment horizontal="center"/>
    </xf>
    <xf numFmtId="170" fontId="0" fillId="0" borderId="7" xfId="0" applyNumberFormat="1" applyBorder="1" applyAlignment="1">
      <alignment/>
    </xf>
    <xf numFmtId="170" fontId="0" fillId="0" borderId="103" xfId="0" applyNumberFormat="1" applyBorder="1" applyAlignment="1">
      <alignment/>
    </xf>
    <xf numFmtId="170" fontId="15" fillId="4" borderId="33" xfId="0" applyNumberFormat="1" applyFont="1" applyFill="1" applyBorder="1" applyAlignment="1">
      <alignment/>
    </xf>
    <xf numFmtId="0" fontId="5" fillId="0" borderId="0" xfId="0" applyFont="1" applyAlignment="1">
      <alignment/>
    </xf>
    <xf numFmtId="0" fontId="15" fillId="12" borderId="96" xfId="0" applyFont="1" applyFill="1" applyBorder="1" applyAlignment="1">
      <alignment horizontal="center"/>
    </xf>
    <xf numFmtId="0" fontId="3" fillId="3" borderId="71" xfId="0" applyFont="1" applyFill="1" applyBorder="1" applyAlignment="1">
      <alignment horizontal="right"/>
    </xf>
    <xf numFmtId="164" fontId="3" fillId="2" borderId="30" xfId="0" applyNumberFormat="1" applyFont="1" applyFill="1" applyBorder="1" applyAlignment="1">
      <alignment/>
    </xf>
    <xf numFmtId="165" fontId="3" fillId="2" borderId="30" xfId="0" applyNumberFormat="1" applyFont="1" applyFill="1" applyBorder="1" applyAlignment="1">
      <alignment/>
    </xf>
    <xf numFmtId="165" fontId="3" fillId="2" borderId="75" xfId="0" applyNumberFormat="1" applyFont="1" applyFill="1" applyBorder="1" applyAlignment="1">
      <alignment/>
    </xf>
    <xf numFmtId="0" fontId="0" fillId="0" borderId="0" xfId="0" applyFill="1" applyAlignment="1">
      <alignment/>
    </xf>
    <xf numFmtId="167" fontId="10" fillId="11" borderId="32" xfId="0" applyNumberFormat="1" applyFont="1" applyFill="1" applyBorder="1" applyAlignment="1" applyProtection="1">
      <alignment/>
      <protection/>
    </xf>
    <xf numFmtId="0" fontId="0" fillId="5" borderId="104" xfId="0" applyFill="1" applyBorder="1" applyAlignment="1">
      <alignment horizontal="center"/>
    </xf>
    <xf numFmtId="167" fontId="10" fillId="11" borderId="33" xfId="0" applyNumberFormat="1" applyFont="1" applyFill="1" applyBorder="1" applyAlignment="1" applyProtection="1">
      <alignment/>
      <protection/>
    </xf>
    <xf numFmtId="167" fontId="10" fillId="11" borderId="17" xfId="0" applyNumberFormat="1" applyFont="1" applyFill="1" applyBorder="1" applyAlignment="1" applyProtection="1">
      <alignment/>
      <protection/>
    </xf>
    <xf numFmtId="167" fontId="10" fillId="11" borderId="52" xfId="0" applyNumberFormat="1" applyFont="1" applyFill="1" applyBorder="1" applyAlignment="1" applyProtection="1">
      <alignment/>
      <protection/>
    </xf>
    <xf numFmtId="0" fontId="3" fillId="4" borderId="8" xfId="0" applyFont="1" applyFill="1" applyBorder="1" applyAlignment="1">
      <alignment/>
    </xf>
    <xf numFmtId="0" fontId="0" fillId="4" borderId="1" xfId="0" applyFill="1" applyBorder="1" applyAlignment="1">
      <alignment/>
    </xf>
    <xf numFmtId="0" fontId="0" fillId="4" borderId="105" xfId="0" applyFill="1" applyBorder="1" applyAlignment="1">
      <alignment/>
    </xf>
    <xf numFmtId="0" fontId="0" fillId="4" borderId="2" xfId="0" applyFill="1" applyBorder="1" applyAlignment="1">
      <alignment/>
    </xf>
    <xf numFmtId="0" fontId="3" fillId="4" borderId="4" xfId="0" applyFont="1" applyFill="1" applyBorder="1" applyAlignment="1">
      <alignment horizontal="left"/>
    </xf>
    <xf numFmtId="0" fontId="0" fillId="4" borderId="5" xfId="0" applyFill="1" applyBorder="1" applyAlignment="1">
      <alignment/>
    </xf>
    <xf numFmtId="0" fontId="0" fillId="4" borderId="106" xfId="0" applyFill="1" applyBorder="1" applyAlignment="1">
      <alignment/>
    </xf>
    <xf numFmtId="0" fontId="0" fillId="4" borderId="6" xfId="0" applyFill="1" applyBorder="1" applyAlignment="1">
      <alignment/>
    </xf>
    <xf numFmtId="0" fontId="3" fillId="4" borderId="3" xfId="0" applyFont="1" applyFill="1" applyBorder="1" applyAlignment="1">
      <alignment/>
    </xf>
    <xf numFmtId="0" fontId="0" fillId="4" borderId="9" xfId="0" applyFill="1" applyBorder="1" applyAlignment="1">
      <alignment/>
    </xf>
    <xf numFmtId="0" fontId="0" fillId="4" borderId="3" xfId="0" applyFill="1" applyBorder="1" applyAlignment="1">
      <alignment/>
    </xf>
    <xf numFmtId="0" fontId="0" fillId="4" borderId="4" xfId="0" applyFill="1" applyBorder="1" applyAlignment="1">
      <alignment/>
    </xf>
    <xf numFmtId="0" fontId="2" fillId="11" borderId="33" xfId="0" applyFont="1" applyFill="1" applyBorder="1" applyAlignment="1" applyProtection="1">
      <alignment/>
      <protection locked="0"/>
    </xf>
    <xf numFmtId="0" fontId="2" fillId="11" borderId="49" xfId="0" applyFont="1" applyFill="1" applyBorder="1" applyAlignment="1" applyProtection="1">
      <alignment/>
      <protection locked="0"/>
    </xf>
    <xf numFmtId="0" fontId="0" fillId="11" borderId="49" xfId="0" applyFill="1" applyBorder="1" applyAlignment="1" applyProtection="1">
      <alignment/>
      <protection locked="0"/>
    </xf>
    <xf numFmtId="0" fontId="18" fillId="0" borderId="0" xfId="0" applyFont="1" applyAlignment="1">
      <alignment/>
    </xf>
    <xf numFmtId="0" fontId="0" fillId="5" borderId="107" xfId="0" applyFill="1" applyBorder="1" applyAlignment="1">
      <alignment horizontal="centerContinuous"/>
    </xf>
    <xf numFmtId="0" fontId="0" fillId="5" borderId="108" xfId="0" applyFill="1" applyBorder="1" applyAlignment="1">
      <alignment horizontal="centerContinuous"/>
    </xf>
    <xf numFmtId="0" fontId="0" fillId="3" borderId="83" xfId="0" applyFill="1" applyBorder="1" applyAlignment="1">
      <alignment/>
    </xf>
    <xf numFmtId="0" fontId="16" fillId="0" borderId="3" xfId="0" applyFont="1" applyBorder="1" applyAlignment="1">
      <alignment horizontal="right"/>
    </xf>
    <xf numFmtId="0" fontId="0" fillId="0" borderId="1" xfId="0" applyFill="1" applyBorder="1" applyAlignment="1">
      <alignment/>
    </xf>
    <xf numFmtId="0" fontId="0" fillId="2" borderId="68" xfId="0" applyFont="1" applyFill="1" applyBorder="1" applyAlignment="1">
      <alignment/>
    </xf>
    <xf numFmtId="0" fontId="0" fillId="2" borderId="109" xfId="0" applyFont="1" applyFill="1" applyBorder="1" applyAlignment="1">
      <alignment/>
    </xf>
    <xf numFmtId="0" fontId="3" fillId="5" borderId="110" xfId="0" applyFont="1" applyFill="1" applyBorder="1" applyAlignment="1">
      <alignment/>
    </xf>
    <xf numFmtId="0" fontId="3" fillId="5" borderId="111" xfId="0" applyFont="1" applyFill="1" applyBorder="1" applyAlignment="1">
      <alignment/>
    </xf>
    <xf numFmtId="0" fontId="3" fillId="5" borderId="31" xfId="0" applyFont="1" applyFill="1" applyBorder="1" applyAlignment="1">
      <alignment horizontal="center"/>
    </xf>
    <xf numFmtId="0" fontId="3" fillId="5" borderId="112" xfId="0" applyFont="1" applyFill="1" applyBorder="1" applyAlignment="1">
      <alignment horizontal="center"/>
    </xf>
    <xf numFmtId="0" fontId="0" fillId="6" borderId="66" xfId="0" applyFont="1" applyFill="1" applyBorder="1" applyAlignment="1">
      <alignment/>
    </xf>
    <xf numFmtId="0" fontId="0" fillId="6" borderId="68" xfId="0" applyFont="1" applyFill="1" applyBorder="1" applyAlignment="1">
      <alignment/>
    </xf>
    <xf numFmtId="0" fontId="3" fillId="6" borderId="113" xfId="0" applyFont="1" applyFill="1" applyBorder="1" applyAlignment="1">
      <alignment/>
    </xf>
    <xf numFmtId="0" fontId="0" fillId="6" borderId="83" xfId="0" applyFont="1" applyFill="1" applyBorder="1" applyAlignment="1">
      <alignment/>
    </xf>
    <xf numFmtId="0" fontId="0" fillId="6" borderId="70" xfId="0" applyFont="1" applyFill="1" applyBorder="1" applyAlignment="1">
      <alignment/>
    </xf>
    <xf numFmtId="0" fontId="16" fillId="6" borderId="83" xfId="0" applyFont="1" applyFill="1" applyBorder="1" applyAlignment="1">
      <alignment horizontal="center"/>
    </xf>
    <xf numFmtId="0" fontId="0" fillId="6" borderId="4" xfId="0" applyFont="1" applyFill="1" applyBorder="1" applyAlignment="1">
      <alignment/>
    </xf>
    <xf numFmtId="0" fontId="0" fillId="6" borderId="5" xfId="0" applyFont="1" applyFill="1" applyBorder="1" applyAlignment="1">
      <alignment/>
    </xf>
    <xf numFmtId="0" fontId="3" fillId="6" borderId="43" xfId="0" applyFont="1" applyFill="1" applyBorder="1" applyAlignment="1">
      <alignment horizontal="center"/>
    </xf>
    <xf numFmtId="0" fontId="3" fillId="6" borderId="114" xfId="0" applyFont="1" applyFill="1" applyBorder="1" applyAlignment="1">
      <alignment horizontal="center"/>
    </xf>
    <xf numFmtId="170" fontId="12" fillId="2" borderId="49" xfId="0" applyNumberFormat="1" applyFont="1" applyFill="1" applyBorder="1" applyAlignment="1">
      <alignment/>
    </xf>
    <xf numFmtId="169" fontId="12" fillId="2" borderId="53" xfId="0" applyNumberFormat="1" applyFont="1" applyFill="1" applyBorder="1" applyAlignment="1">
      <alignment/>
    </xf>
    <xf numFmtId="170" fontId="15" fillId="2" borderId="33" xfId="0" applyNumberFormat="1" applyFont="1" applyFill="1" applyBorder="1" applyAlignment="1">
      <alignment/>
    </xf>
    <xf numFmtId="0" fontId="15" fillId="13" borderId="41" xfId="0" applyFont="1" applyFill="1" applyBorder="1" applyAlignment="1">
      <alignment horizontal="center"/>
    </xf>
    <xf numFmtId="169" fontId="15" fillId="2" borderId="41" xfId="0" applyNumberFormat="1" applyFont="1" applyFill="1" applyBorder="1" applyAlignment="1">
      <alignment/>
    </xf>
    <xf numFmtId="0" fontId="12" fillId="2" borderId="17" xfId="0" applyFont="1" applyFill="1" applyBorder="1" applyAlignment="1">
      <alignment horizontal="center"/>
    </xf>
    <xf numFmtId="0" fontId="12" fillId="2" borderId="42" xfId="0" applyFont="1" applyFill="1" applyBorder="1" applyAlignment="1">
      <alignment horizontal="center"/>
    </xf>
    <xf numFmtId="0" fontId="12" fillId="3" borderId="113" xfId="0" applyFont="1" applyFill="1" applyBorder="1" applyAlignment="1">
      <alignment/>
    </xf>
    <xf numFmtId="0" fontId="12" fillId="3" borderId="83" xfId="0" applyFont="1" applyFill="1" applyBorder="1" applyAlignment="1">
      <alignment/>
    </xf>
    <xf numFmtId="0" fontId="3" fillId="6" borderId="45" xfId="0" applyFont="1" applyFill="1" applyBorder="1" applyAlignment="1">
      <alignment horizontal="center"/>
    </xf>
    <xf numFmtId="170" fontId="12" fillId="2" borderId="61" xfId="0" applyNumberFormat="1" applyFont="1" applyFill="1" applyBorder="1" applyAlignment="1">
      <alignment/>
    </xf>
    <xf numFmtId="170" fontId="15" fillId="2" borderId="30" xfId="0" applyNumberFormat="1" applyFont="1" applyFill="1" applyBorder="1" applyAlignment="1">
      <alignment/>
    </xf>
    <xf numFmtId="0" fontId="12" fillId="2" borderId="31" xfId="0" applyFont="1" applyFill="1" applyBorder="1" applyAlignment="1">
      <alignment horizontal="center"/>
    </xf>
    <xf numFmtId="0" fontId="12" fillId="3" borderId="10" xfId="0" applyFont="1" applyFill="1" applyBorder="1" applyAlignment="1">
      <alignment/>
    </xf>
    <xf numFmtId="165" fontId="12" fillId="2" borderId="115" xfId="0" applyNumberFormat="1" applyFont="1" applyFill="1" applyBorder="1" applyAlignment="1">
      <alignment/>
    </xf>
    <xf numFmtId="165" fontId="12" fillId="2" borderId="11" xfId="0" applyNumberFormat="1" applyFont="1" applyFill="1" applyBorder="1" applyAlignment="1">
      <alignment/>
    </xf>
    <xf numFmtId="165" fontId="15" fillId="2" borderId="116" xfId="0" applyNumberFormat="1" applyFont="1" applyFill="1" applyBorder="1" applyAlignment="1">
      <alignment/>
    </xf>
    <xf numFmtId="165" fontId="15" fillId="2" borderId="75" xfId="0" applyNumberFormat="1" applyFont="1" applyFill="1" applyBorder="1" applyAlignment="1">
      <alignment/>
    </xf>
    <xf numFmtId="0" fontId="12" fillId="3" borderId="82" xfId="0" applyFont="1" applyFill="1" applyBorder="1" applyAlignment="1">
      <alignment/>
    </xf>
    <xf numFmtId="0" fontId="12" fillId="3" borderId="13" xfId="0" applyFont="1" applyFill="1" applyBorder="1" applyAlignment="1">
      <alignment/>
    </xf>
    <xf numFmtId="0" fontId="12" fillId="2" borderId="76" xfId="0" applyFont="1" applyFill="1" applyBorder="1" applyAlignment="1">
      <alignment horizontal="center"/>
    </xf>
    <xf numFmtId="0" fontId="12" fillId="2" borderId="14" xfId="0" applyFont="1" applyFill="1" applyBorder="1" applyAlignment="1">
      <alignment horizontal="center"/>
    </xf>
    <xf numFmtId="0" fontId="0" fillId="11" borderId="117" xfId="0" applyFill="1" applyBorder="1" applyAlignment="1">
      <alignment horizontal="center"/>
    </xf>
    <xf numFmtId="0" fontId="0" fillId="11" borderId="103" xfId="0" applyFill="1" applyBorder="1" applyAlignment="1">
      <alignment horizontal="center"/>
    </xf>
    <xf numFmtId="0" fontId="0" fillId="0" borderId="33" xfId="0" applyBorder="1" applyAlignment="1">
      <alignment/>
    </xf>
    <xf numFmtId="0" fontId="0" fillId="0" borderId="33" xfId="0" applyFill="1" applyBorder="1" applyAlignment="1">
      <alignment/>
    </xf>
    <xf numFmtId="0" fontId="0" fillId="6" borderId="33" xfId="0" applyFill="1" applyBorder="1" applyAlignment="1">
      <alignment/>
    </xf>
    <xf numFmtId="0" fontId="0" fillId="6" borderId="33" xfId="0" applyFill="1" applyBorder="1" applyAlignment="1">
      <alignment horizontal="centerContinuous"/>
    </xf>
    <xf numFmtId="0" fontId="0" fillId="6" borderId="98" xfId="0" applyFill="1" applyBorder="1" applyAlignment="1">
      <alignment horizontal="centerContinuous"/>
    </xf>
    <xf numFmtId="0" fontId="0" fillId="6" borderId="118" xfId="0" applyFill="1" applyBorder="1" applyAlignment="1">
      <alignment horizontal="centerContinuous"/>
    </xf>
    <xf numFmtId="0" fontId="15" fillId="2" borderId="71" xfId="0" applyFont="1" applyFill="1" applyBorder="1" applyAlignment="1">
      <alignment horizontal="right"/>
    </xf>
    <xf numFmtId="0" fontId="16" fillId="2" borderId="119" xfId="0" applyFont="1" applyFill="1" applyBorder="1" applyAlignment="1">
      <alignment horizontal="right"/>
    </xf>
    <xf numFmtId="164" fontId="3" fillId="9" borderId="30" xfId="0" applyNumberFormat="1" applyFont="1" applyFill="1" applyBorder="1" applyAlignment="1">
      <alignment/>
    </xf>
    <xf numFmtId="164" fontId="3" fillId="9" borderId="66" xfId="0" applyNumberFormat="1" applyFont="1" applyFill="1" applyBorder="1" applyAlignment="1">
      <alignment/>
    </xf>
    <xf numFmtId="164" fontId="3" fillId="9" borderId="41" xfId="0" applyNumberFormat="1" applyFont="1" applyFill="1" applyBorder="1" applyAlignment="1">
      <alignment/>
    </xf>
    <xf numFmtId="164" fontId="0" fillId="9" borderId="30" xfId="0" applyNumberFormat="1" applyFill="1" applyBorder="1" applyAlignment="1">
      <alignment/>
    </xf>
    <xf numFmtId="164" fontId="0" fillId="9" borderId="66" xfId="0" applyNumberFormat="1" applyFill="1" applyBorder="1" applyAlignment="1">
      <alignment/>
    </xf>
    <xf numFmtId="164" fontId="0" fillId="9" borderId="41" xfId="0" applyNumberFormat="1" applyFill="1" applyBorder="1" applyAlignment="1">
      <alignment/>
    </xf>
    <xf numFmtId="164" fontId="0" fillId="9" borderId="77" xfId="0" applyNumberFormat="1" applyFill="1" applyBorder="1" applyAlignment="1">
      <alignment/>
    </xf>
    <xf numFmtId="164" fontId="0" fillId="9" borderId="0" xfId="0" applyNumberFormat="1" applyFill="1" applyBorder="1" applyAlignment="1">
      <alignment/>
    </xf>
    <xf numFmtId="164" fontId="0" fillId="9" borderId="7" xfId="0" applyNumberFormat="1" applyFill="1" applyBorder="1" applyAlignment="1">
      <alignment/>
    </xf>
    <xf numFmtId="0" fontId="0" fillId="9" borderId="79" xfId="0" applyFill="1" applyBorder="1" applyAlignment="1">
      <alignment/>
    </xf>
    <xf numFmtId="165" fontId="0" fillId="9" borderId="80" xfId="0" applyNumberFormat="1" applyFill="1" applyBorder="1" applyAlignment="1">
      <alignment/>
    </xf>
    <xf numFmtId="0" fontId="0" fillId="9" borderId="78" xfId="0" applyFill="1" applyBorder="1" applyAlignment="1">
      <alignment/>
    </xf>
    <xf numFmtId="2" fontId="0" fillId="0" borderId="33" xfId="0" applyNumberFormat="1" applyBorder="1" applyAlignment="1">
      <alignment/>
    </xf>
    <xf numFmtId="2" fontId="0" fillId="4" borderId="33" xfId="0" applyNumberFormat="1" applyFill="1" applyBorder="1" applyAlignment="1">
      <alignment/>
    </xf>
    <xf numFmtId="0" fontId="12" fillId="5" borderId="4" xfId="0" applyFont="1" applyFill="1" applyBorder="1" applyAlignment="1">
      <alignment horizontal="left"/>
    </xf>
    <xf numFmtId="0" fontId="0" fillId="6" borderId="3" xfId="0" applyFont="1" applyFill="1" applyBorder="1" applyAlignment="1">
      <alignment/>
    </xf>
    <xf numFmtId="0" fontId="0" fillId="6" borderId="0" xfId="0" applyFont="1" applyFill="1" applyBorder="1" applyAlignment="1">
      <alignment/>
    </xf>
    <xf numFmtId="0" fontId="12" fillId="6" borderId="120" xfId="0" applyFont="1" applyFill="1" applyBorder="1" applyAlignment="1">
      <alignment/>
    </xf>
    <xf numFmtId="0" fontId="16" fillId="6" borderId="50" xfId="0" applyFont="1" applyFill="1" applyBorder="1" applyAlignment="1">
      <alignment/>
    </xf>
    <xf numFmtId="0" fontId="16" fillId="5" borderId="44" xfId="0" applyFont="1" applyFill="1" applyBorder="1" applyAlignment="1">
      <alignment/>
    </xf>
    <xf numFmtId="0" fontId="0" fillId="6" borderId="121" xfId="0" applyFont="1" applyFill="1" applyBorder="1" applyAlignment="1">
      <alignment/>
    </xf>
    <xf numFmtId="0" fontId="3" fillId="0" borderId="0" xfId="0" applyFont="1" applyAlignment="1">
      <alignment/>
    </xf>
    <xf numFmtId="164" fontId="3" fillId="2" borderId="122" xfId="0" applyNumberFormat="1" applyFont="1" applyFill="1" applyBorder="1" applyAlignment="1">
      <alignment/>
    </xf>
    <xf numFmtId="0" fontId="0" fillId="9" borderId="15" xfId="0" applyFill="1" applyBorder="1" applyAlignment="1">
      <alignment horizontal="centerContinuous"/>
    </xf>
    <xf numFmtId="0" fontId="0" fillId="9" borderId="25" xfId="0" applyFill="1" applyBorder="1" applyAlignment="1">
      <alignment horizontal="centerContinuous"/>
    </xf>
    <xf numFmtId="0" fontId="0" fillId="9" borderId="17" xfId="0" applyFill="1" applyBorder="1" applyAlignment="1">
      <alignment horizontal="center"/>
    </xf>
    <xf numFmtId="0" fontId="0" fillId="9" borderId="28" xfId="0" applyFill="1" applyBorder="1" applyAlignment="1">
      <alignment horizontal="center"/>
    </xf>
    <xf numFmtId="0" fontId="0" fillId="9" borderId="32" xfId="0" applyFill="1" applyBorder="1" applyAlignment="1">
      <alignment horizontal="center"/>
    </xf>
    <xf numFmtId="0" fontId="0" fillId="9" borderId="67" xfId="0" applyFill="1" applyBorder="1" applyAlignment="1">
      <alignment horizontal="center"/>
    </xf>
    <xf numFmtId="0" fontId="0" fillId="9" borderId="33" xfId="0" applyFill="1" applyBorder="1" applyAlignment="1">
      <alignment horizontal="center"/>
    </xf>
    <xf numFmtId="0" fontId="0" fillId="9" borderId="68" xfId="0" applyFill="1" applyBorder="1" applyAlignment="1">
      <alignment horizontal="center"/>
    </xf>
    <xf numFmtId="0" fontId="0" fillId="9" borderId="49" xfId="0" applyFill="1" applyBorder="1" applyAlignment="1">
      <alignment horizontal="center"/>
    </xf>
    <xf numFmtId="0" fontId="0" fillId="9" borderId="70" xfId="0" applyFill="1" applyBorder="1" applyAlignment="1">
      <alignment horizontal="center"/>
    </xf>
    <xf numFmtId="0" fontId="0" fillId="9" borderId="52" xfId="0" applyFill="1" applyBorder="1" applyAlignment="1">
      <alignment horizontal="center"/>
    </xf>
    <xf numFmtId="0" fontId="0" fillId="9" borderId="123" xfId="0" applyFill="1" applyBorder="1" applyAlignment="1">
      <alignment horizontal="center"/>
    </xf>
    <xf numFmtId="0" fontId="0" fillId="0" borderId="124" xfId="0" applyBorder="1" applyAlignment="1">
      <alignment/>
    </xf>
    <xf numFmtId="0" fontId="0" fillId="0" borderId="10" xfId="0" applyBorder="1" applyAlignment="1">
      <alignment/>
    </xf>
    <xf numFmtId="165" fontId="15" fillId="4" borderId="116" xfId="0" applyNumberFormat="1" applyFont="1" applyFill="1" applyBorder="1" applyAlignment="1">
      <alignment/>
    </xf>
    <xf numFmtId="165" fontId="15" fillId="4" borderId="75" xfId="0" applyNumberFormat="1" applyFont="1" applyFill="1" applyBorder="1" applyAlignment="1">
      <alignment/>
    </xf>
    <xf numFmtId="0" fontId="12" fillId="3" borderId="22" xfId="0" applyFont="1" applyFill="1" applyBorder="1" applyAlignment="1">
      <alignment/>
    </xf>
    <xf numFmtId="170" fontId="0" fillId="0" borderId="97" xfId="0" applyNumberFormat="1" applyBorder="1" applyAlignment="1">
      <alignment/>
    </xf>
    <xf numFmtId="170" fontId="0" fillId="0" borderId="109" xfId="0" applyNumberFormat="1" applyBorder="1" applyAlignment="1">
      <alignment/>
    </xf>
    <xf numFmtId="170" fontId="0" fillId="0" borderId="125" xfId="0" applyNumberFormat="1" applyBorder="1" applyAlignment="1">
      <alignment/>
    </xf>
    <xf numFmtId="0" fontId="16" fillId="2" borderId="2" xfId="0" applyFont="1" applyFill="1" applyBorder="1" applyAlignment="1">
      <alignment horizontal="right"/>
    </xf>
    <xf numFmtId="0" fontId="16" fillId="5" borderId="126" xfId="0" applyFont="1" applyFill="1" applyBorder="1" applyAlignment="1">
      <alignment/>
    </xf>
    <xf numFmtId="0" fontId="0" fillId="2" borderId="127" xfId="0" applyFont="1" applyFill="1" applyBorder="1" applyAlignment="1">
      <alignment/>
    </xf>
    <xf numFmtId="0" fontId="0" fillId="7" borderId="52" xfId="0" applyFill="1" applyBorder="1" applyAlignment="1">
      <alignment horizontal="center"/>
    </xf>
    <xf numFmtId="0" fontId="0" fillId="5" borderId="25" xfId="0" applyFont="1" applyFill="1" applyBorder="1" applyAlignment="1">
      <alignment horizontal="centerContinuous"/>
    </xf>
    <xf numFmtId="0" fontId="0" fillId="5" borderId="107" xfId="0" applyFont="1" applyFill="1" applyBorder="1" applyAlignment="1">
      <alignment horizontal="centerContinuous"/>
    </xf>
    <xf numFmtId="0" fontId="0" fillId="5" borderId="24" xfId="0" applyFont="1" applyFill="1" applyBorder="1" applyAlignment="1">
      <alignment horizontal="centerContinuous"/>
    </xf>
    <xf numFmtId="164" fontId="3" fillId="2" borderId="128" xfId="0" applyNumberFormat="1" applyFont="1" applyFill="1" applyBorder="1" applyAlignment="1">
      <alignment/>
    </xf>
    <xf numFmtId="0" fontId="0" fillId="5" borderId="31" xfId="0" applyFont="1" applyFill="1" applyBorder="1" applyAlignment="1">
      <alignment horizontal="center"/>
    </xf>
    <xf numFmtId="0" fontId="0" fillId="5" borderId="17" xfId="0" applyFont="1" applyFill="1" applyBorder="1" applyAlignment="1">
      <alignment horizontal="center"/>
    </xf>
    <xf numFmtId="164" fontId="0" fillId="2" borderId="128" xfId="0" applyNumberFormat="1" applyFont="1" applyFill="1" applyBorder="1" applyAlignment="1">
      <alignment/>
    </xf>
    <xf numFmtId="164" fontId="0" fillId="2" borderId="31" xfId="0" applyNumberFormat="1" applyFont="1" applyFill="1" applyBorder="1" applyAlignment="1">
      <alignment/>
    </xf>
    <xf numFmtId="164" fontId="0" fillId="2" borderId="16" xfId="0" applyNumberFormat="1" applyFont="1" applyFill="1" applyBorder="1" applyAlignment="1">
      <alignment/>
    </xf>
    <xf numFmtId="164" fontId="0" fillId="2" borderId="129" xfId="0" applyNumberFormat="1" applyFont="1" applyFill="1" applyBorder="1" applyAlignment="1">
      <alignment/>
    </xf>
    <xf numFmtId="0" fontId="0" fillId="2" borderId="130" xfId="0" applyFill="1" applyBorder="1" applyAlignment="1">
      <alignment horizontal="center"/>
    </xf>
    <xf numFmtId="0" fontId="0" fillId="2" borderId="122" xfId="0" applyFill="1" applyBorder="1" applyAlignment="1">
      <alignment horizontal="center"/>
    </xf>
    <xf numFmtId="0" fontId="0" fillId="2" borderId="16" xfId="0" applyFill="1" applyBorder="1" applyAlignment="1">
      <alignment horizontal="center"/>
    </xf>
    <xf numFmtId="0" fontId="0" fillId="2" borderId="128" xfId="0" applyFill="1" applyBorder="1" applyAlignment="1">
      <alignment horizontal="center"/>
    </xf>
    <xf numFmtId="0" fontId="0" fillId="6" borderId="23" xfId="0" applyFill="1" applyBorder="1" applyAlignment="1">
      <alignment horizontal="center"/>
    </xf>
    <xf numFmtId="0" fontId="0" fillId="6" borderId="117" xfId="0" applyFill="1" applyBorder="1" applyAlignment="1">
      <alignment horizontal="center"/>
    </xf>
    <xf numFmtId="0" fontId="0" fillId="6" borderId="27" xfId="0" applyFill="1" applyBorder="1" applyAlignment="1">
      <alignment horizontal="center"/>
    </xf>
    <xf numFmtId="0" fontId="0" fillId="6" borderId="103" xfId="0" applyFill="1" applyBorder="1" applyAlignment="1">
      <alignment horizontal="center"/>
    </xf>
    <xf numFmtId="164" fontId="3" fillId="2" borderId="33" xfId="0" applyNumberFormat="1" applyFont="1" applyFill="1" applyBorder="1" applyAlignment="1">
      <alignment horizontal="right"/>
    </xf>
    <xf numFmtId="165" fontId="3" fillId="2" borderId="29" xfId="0" applyNumberFormat="1" applyFont="1" applyFill="1" applyBorder="1" applyAlignment="1" applyProtection="1">
      <alignment horizontal="right"/>
      <protection/>
    </xf>
    <xf numFmtId="165" fontId="3" fillId="2" borderId="30" xfId="0" applyNumberFormat="1" applyFont="1" applyFill="1" applyBorder="1" applyAlignment="1" applyProtection="1">
      <alignment horizontal="right"/>
      <protection/>
    </xf>
    <xf numFmtId="165" fontId="3" fillId="2" borderId="61" xfId="0" applyNumberFormat="1" applyFont="1" applyFill="1" applyBorder="1" applyAlignment="1" applyProtection="1">
      <alignment horizontal="right"/>
      <protection/>
    </xf>
    <xf numFmtId="165" fontId="3" fillId="2" borderId="31" xfId="0" applyNumberFormat="1" applyFont="1" applyFill="1" applyBorder="1" applyAlignment="1" applyProtection="1">
      <alignment horizontal="right"/>
      <protection/>
    </xf>
    <xf numFmtId="165" fontId="3" fillId="2" borderId="64" xfId="0" applyNumberFormat="1" applyFont="1" applyFill="1" applyBorder="1" applyAlignment="1">
      <alignment horizontal="right"/>
    </xf>
    <xf numFmtId="165" fontId="3" fillId="2" borderId="40" xfId="0" applyNumberFormat="1" applyFont="1" applyFill="1" applyBorder="1" applyAlignment="1">
      <alignment horizontal="right"/>
    </xf>
    <xf numFmtId="165" fontId="3" fillId="2" borderId="41" xfId="0" applyNumberFormat="1" applyFont="1" applyFill="1" applyBorder="1" applyAlignment="1">
      <alignment horizontal="right"/>
    </xf>
    <xf numFmtId="165" fontId="3" fillId="2" borderId="42" xfId="0" applyNumberFormat="1" applyFont="1" applyFill="1" applyBorder="1" applyAlignment="1">
      <alignment horizontal="right"/>
    </xf>
    <xf numFmtId="164" fontId="3" fillId="2" borderId="49" xfId="0" applyNumberFormat="1" applyFont="1" applyFill="1" applyBorder="1" applyAlignment="1">
      <alignment horizontal="right"/>
    </xf>
    <xf numFmtId="164" fontId="3" fillId="2" borderId="17" xfId="0" applyNumberFormat="1" applyFont="1" applyFill="1" applyBorder="1" applyAlignment="1">
      <alignment horizontal="right"/>
    </xf>
    <xf numFmtId="164" fontId="3" fillId="2" borderId="131" xfId="0" applyNumberFormat="1" applyFont="1" applyFill="1" applyBorder="1" applyAlignment="1">
      <alignment horizontal="right"/>
    </xf>
    <xf numFmtId="164" fontId="3" fillId="2" borderId="32" xfId="0" applyNumberFormat="1" applyFont="1" applyFill="1" applyBorder="1" applyAlignment="1">
      <alignment horizontal="right"/>
    </xf>
    <xf numFmtId="164" fontId="3" fillId="2" borderId="52" xfId="0" applyNumberFormat="1" applyFont="1" applyFill="1" applyBorder="1" applyAlignment="1">
      <alignment horizontal="right"/>
    </xf>
    <xf numFmtId="0" fontId="28" fillId="6" borderId="90" xfId="0" applyFont="1" applyFill="1" applyBorder="1" applyAlignment="1">
      <alignment/>
    </xf>
    <xf numFmtId="0" fontId="10" fillId="6" borderId="0" xfId="0" applyFont="1" applyFill="1" applyBorder="1" applyAlignment="1">
      <alignment/>
    </xf>
    <xf numFmtId="0" fontId="10" fillId="5" borderId="0" xfId="0" applyFont="1" applyFill="1" applyBorder="1" applyAlignment="1">
      <alignment/>
    </xf>
    <xf numFmtId="0" fontId="28" fillId="6" borderId="101" xfId="0" applyFont="1" applyFill="1" applyBorder="1" applyAlignment="1">
      <alignment/>
    </xf>
    <xf numFmtId="0" fontId="10" fillId="6" borderId="83" xfId="0" applyFont="1" applyFill="1" applyBorder="1" applyAlignment="1">
      <alignment/>
    </xf>
    <xf numFmtId="0" fontId="10" fillId="5" borderId="83" xfId="0" applyFont="1" applyFill="1" applyBorder="1" applyAlignment="1">
      <alignment/>
    </xf>
    <xf numFmtId="0" fontId="0" fillId="0" borderId="132" xfId="0" applyBorder="1" applyAlignment="1">
      <alignment/>
    </xf>
    <xf numFmtId="165" fontId="3" fillId="2" borderId="133" xfId="0" applyNumberFormat="1" applyFont="1" applyFill="1" applyBorder="1" applyAlignment="1" applyProtection="1">
      <alignment horizontal="right"/>
      <protection/>
    </xf>
    <xf numFmtId="165" fontId="3" fillId="2" borderId="95" xfId="0" applyNumberFormat="1" applyFont="1" applyFill="1" applyBorder="1" applyAlignment="1" applyProtection="1">
      <alignment horizontal="right"/>
      <protection/>
    </xf>
    <xf numFmtId="0" fontId="3" fillId="5" borderId="134" xfId="0" applyFont="1" applyFill="1" applyBorder="1" applyAlignment="1">
      <alignment horizontal="centerContinuous"/>
    </xf>
    <xf numFmtId="164" fontId="3" fillId="2" borderId="133" xfId="0" applyNumberFormat="1" applyFont="1" applyFill="1" applyBorder="1" applyAlignment="1" applyProtection="1">
      <alignment horizontal="right"/>
      <protection/>
    </xf>
    <xf numFmtId="164" fontId="3" fillId="2" borderId="96" xfId="0" applyNumberFormat="1" applyFont="1" applyFill="1" applyBorder="1" applyAlignment="1" applyProtection="1">
      <alignment horizontal="right"/>
      <protection/>
    </xf>
    <xf numFmtId="164" fontId="3" fillId="2" borderId="112" xfId="0" applyNumberFormat="1" applyFont="1" applyFill="1" applyBorder="1" applyAlignment="1" applyProtection="1">
      <alignment horizontal="right"/>
      <protection/>
    </xf>
    <xf numFmtId="164" fontId="3" fillId="2" borderId="95" xfId="0" applyNumberFormat="1" applyFont="1" applyFill="1" applyBorder="1" applyAlignment="1" applyProtection="1">
      <alignment horizontal="right"/>
      <protection/>
    </xf>
    <xf numFmtId="164" fontId="3" fillId="2" borderId="94" xfId="0" applyNumberFormat="1" applyFont="1" applyFill="1" applyBorder="1" applyAlignment="1" applyProtection="1">
      <alignment horizontal="right"/>
      <protection/>
    </xf>
    <xf numFmtId="0" fontId="15" fillId="4" borderId="135" xfId="0" applyFont="1" applyFill="1" applyBorder="1" applyAlignment="1">
      <alignment/>
    </xf>
    <xf numFmtId="0" fontId="15" fillId="4" borderId="33" xfId="0" applyFont="1" applyFill="1" applyBorder="1" applyAlignment="1">
      <alignment/>
    </xf>
    <xf numFmtId="0" fontId="15" fillId="4" borderId="136" xfId="0" applyFont="1" applyFill="1" applyBorder="1" applyAlignment="1">
      <alignment vertical="distributed"/>
    </xf>
    <xf numFmtId="0" fontId="15" fillId="4" borderId="49" xfId="0" applyFont="1" applyFill="1" applyBorder="1" applyAlignment="1">
      <alignment/>
    </xf>
    <xf numFmtId="0" fontId="10" fillId="6" borderId="18" xfId="0" applyFont="1" applyFill="1" applyBorder="1" applyAlignment="1">
      <alignment/>
    </xf>
    <xf numFmtId="0" fontId="15" fillId="3" borderId="68" xfId="0" applyFont="1" applyFill="1" applyBorder="1" applyAlignment="1">
      <alignment/>
    </xf>
    <xf numFmtId="0" fontId="15" fillId="3" borderId="97" xfId="0" applyFont="1" applyFill="1" applyBorder="1" applyAlignment="1">
      <alignment/>
    </xf>
    <xf numFmtId="165" fontId="3" fillId="2" borderId="96" xfId="0" applyNumberFormat="1" applyFont="1" applyFill="1" applyBorder="1" applyAlignment="1" applyProtection="1">
      <alignment horizontal="right"/>
      <protection/>
    </xf>
    <xf numFmtId="165" fontId="3" fillId="2" borderId="112" xfId="0" applyNumberFormat="1" applyFont="1" applyFill="1" applyBorder="1" applyAlignment="1" applyProtection="1">
      <alignment horizontal="right"/>
      <protection/>
    </xf>
    <xf numFmtId="0" fontId="3" fillId="6" borderId="8" xfId="0" applyFont="1" applyFill="1" applyBorder="1" applyAlignment="1">
      <alignment/>
    </xf>
    <xf numFmtId="0" fontId="3" fillId="6" borderId="1" xfId="0" applyFont="1" applyFill="1" applyBorder="1" applyAlignment="1">
      <alignment/>
    </xf>
    <xf numFmtId="164" fontId="3" fillId="6" borderId="40" xfId="0" applyNumberFormat="1" applyFont="1" applyFill="1" applyBorder="1" applyAlignment="1">
      <alignment/>
    </xf>
    <xf numFmtId="0" fontId="3" fillId="6" borderId="18" xfId="0" applyFont="1" applyFill="1" applyBorder="1" applyAlignment="1">
      <alignment/>
    </xf>
    <xf numFmtId="0" fontId="3" fillId="6" borderId="66" xfId="0" applyFont="1" applyFill="1" applyBorder="1" applyAlignment="1">
      <alignment/>
    </xf>
    <xf numFmtId="0" fontId="3" fillId="6" borderId="122" xfId="0" applyFont="1" applyFill="1" applyBorder="1" applyAlignment="1">
      <alignment/>
    </xf>
    <xf numFmtId="164" fontId="3" fillId="6" borderId="53" xfId="0" applyNumberFormat="1" applyFont="1" applyFill="1" applyBorder="1" applyAlignment="1">
      <alignment/>
    </xf>
    <xf numFmtId="164" fontId="1" fillId="7" borderId="137" xfId="0" applyNumberFormat="1" applyFont="1" applyFill="1" applyBorder="1" applyAlignment="1">
      <alignment/>
    </xf>
    <xf numFmtId="164" fontId="1" fillId="7" borderId="138" xfId="0" applyNumberFormat="1" applyFont="1" applyFill="1" applyBorder="1" applyAlignment="1">
      <alignment/>
    </xf>
    <xf numFmtId="164" fontId="1" fillId="7" borderId="139" xfId="0" applyNumberFormat="1" applyFont="1" applyFill="1" applyBorder="1" applyAlignment="1">
      <alignment/>
    </xf>
    <xf numFmtId="164" fontId="10" fillId="11" borderId="131" xfId="0" applyNumberFormat="1" applyFont="1" applyFill="1" applyBorder="1" applyAlignment="1" applyProtection="1">
      <alignment horizontal="right"/>
      <protection locked="0"/>
    </xf>
    <xf numFmtId="164" fontId="3" fillId="2" borderId="17" xfId="0" applyNumberFormat="1" applyFont="1" applyFill="1" applyBorder="1" applyAlignment="1">
      <alignment/>
    </xf>
    <xf numFmtId="164" fontId="3" fillId="2" borderId="140" xfId="0" applyNumberFormat="1" applyFont="1" applyFill="1" applyBorder="1" applyAlignment="1">
      <alignment/>
    </xf>
    <xf numFmtId="164" fontId="3" fillId="2" borderId="32" xfId="0" applyNumberFormat="1" applyFont="1" applyFill="1" applyBorder="1" applyAlignment="1">
      <alignment/>
    </xf>
    <xf numFmtId="0" fontId="29" fillId="4" borderId="8" xfId="0" applyFont="1" applyFill="1" applyBorder="1" applyAlignment="1">
      <alignment/>
    </xf>
    <xf numFmtId="0" fontId="0" fillId="4" borderId="3" xfId="0" applyFill="1" applyBorder="1" applyAlignment="1">
      <alignment/>
    </xf>
    <xf numFmtId="0" fontId="12" fillId="5" borderId="90" xfId="0" applyFont="1" applyFill="1" applyBorder="1" applyAlignment="1">
      <alignment/>
    </xf>
    <xf numFmtId="0" fontId="12" fillId="5" borderId="0" xfId="0" applyFont="1" applyFill="1" applyBorder="1" applyAlignment="1">
      <alignment/>
    </xf>
    <xf numFmtId="165" fontId="12" fillId="4" borderId="141" xfId="0" applyNumberFormat="1" applyFont="1" applyFill="1" applyBorder="1" applyAlignment="1">
      <alignment/>
    </xf>
    <xf numFmtId="165" fontId="12" fillId="4" borderId="12" xfId="0" applyNumberFormat="1" applyFont="1" applyFill="1" applyBorder="1" applyAlignment="1">
      <alignment/>
    </xf>
    <xf numFmtId="0" fontId="0" fillId="5" borderId="87" xfId="0" applyFill="1" applyBorder="1" applyAlignment="1">
      <alignment/>
    </xf>
    <xf numFmtId="0" fontId="0" fillId="5" borderId="142" xfId="0" applyFill="1" applyBorder="1" applyAlignment="1">
      <alignment/>
    </xf>
    <xf numFmtId="0" fontId="3" fillId="5" borderId="143" xfId="0" applyFont="1" applyFill="1" applyBorder="1" applyAlignment="1">
      <alignment horizontal="center"/>
    </xf>
    <xf numFmtId="0" fontId="3" fillId="5" borderId="144" xfId="0" applyFont="1" applyFill="1" applyBorder="1" applyAlignment="1">
      <alignment horizontal="center"/>
    </xf>
    <xf numFmtId="0" fontId="3" fillId="6" borderId="145" xfId="0" applyFont="1" applyFill="1" applyBorder="1" applyAlignment="1">
      <alignment/>
    </xf>
    <xf numFmtId="0" fontId="41" fillId="0" borderId="0" xfId="0" applyFont="1" applyAlignment="1">
      <alignment/>
    </xf>
    <xf numFmtId="0" fontId="2" fillId="2" borderId="0" xfId="0" applyFont="1" applyFill="1" applyBorder="1" applyAlignment="1" applyProtection="1">
      <alignment/>
      <protection/>
    </xf>
    <xf numFmtId="0" fontId="0" fillId="2" borderId="0" xfId="0" applyFill="1" applyBorder="1" applyAlignment="1" applyProtection="1">
      <alignment/>
      <protection/>
    </xf>
    <xf numFmtId="0" fontId="2" fillId="11" borderId="98" xfId="0" applyFont="1" applyFill="1" applyBorder="1" applyAlignment="1" applyProtection="1">
      <alignment/>
      <protection locked="0"/>
    </xf>
    <xf numFmtId="0" fontId="27" fillId="4" borderId="3" xfId="0" applyFont="1" applyFill="1" applyBorder="1" applyAlignment="1">
      <alignment/>
    </xf>
    <xf numFmtId="0" fontId="3" fillId="4" borderId="4" xfId="0" applyFont="1" applyFill="1" applyBorder="1" applyAlignment="1">
      <alignment/>
    </xf>
    <xf numFmtId="0" fontId="0" fillId="11" borderId="118" xfId="0" applyFill="1" applyBorder="1" applyAlignment="1" applyProtection="1">
      <alignment/>
      <protection locked="0"/>
    </xf>
    <xf numFmtId="0" fontId="0" fillId="14" borderId="10" xfId="0" applyFill="1" applyBorder="1" applyAlignment="1">
      <alignment horizontal="centerContinuous"/>
    </xf>
    <xf numFmtId="0" fontId="0" fillId="14" borderId="11" xfId="0" applyFill="1" applyBorder="1" applyAlignment="1">
      <alignment/>
    </xf>
    <xf numFmtId="0" fontId="0" fillId="14" borderId="0" xfId="0" applyFill="1" applyBorder="1" applyAlignment="1">
      <alignment horizontal="centerContinuous" vertical="center"/>
    </xf>
    <xf numFmtId="0" fontId="0" fillId="14" borderId="12" xfId="0" applyFill="1" applyBorder="1" applyAlignment="1">
      <alignment/>
    </xf>
    <xf numFmtId="0" fontId="0" fillId="14" borderId="13" xfId="0" applyFill="1" applyBorder="1" applyAlignment="1">
      <alignment horizontal="centerContinuous" vertical="center"/>
    </xf>
    <xf numFmtId="0" fontId="0" fillId="14" borderId="14" xfId="0" applyFill="1" applyBorder="1" applyAlignment="1">
      <alignment/>
    </xf>
    <xf numFmtId="0" fontId="0" fillId="9" borderId="0" xfId="0" applyFill="1" applyAlignment="1">
      <alignment/>
    </xf>
    <xf numFmtId="0" fontId="0" fillId="9" borderId="12" xfId="0" applyFill="1" applyBorder="1" applyAlignment="1">
      <alignment/>
    </xf>
    <xf numFmtId="0" fontId="0" fillId="9" borderId="0" xfId="0" applyFill="1" applyBorder="1" applyAlignment="1">
      <alignment/>
    </xf>
    <xf numFmtId="0" fontId="3" fillId="9" borderId="0" xfId="0" applyFont="1" applyFill="1" applyAlignment="1">
      <alignment/>
    </xf>
    <xf numFmtId="0" fontId="42" fillId="14" borderId="22" xfId="0" applyFont="1" applyFill="1" applyBorder="1" applyAlignment="1">
      <alignment horizontal="centerContinuous" vertical="center"/>
    </xf>
    <xf numFmtId="0" fontId="42" fillId="14" borderId="90" xfId="0" applyFont="1" applyFill="1" applyBorder="1" applyAlignment="1">
      <alignment horizontal="centerContinuous" vertical="center"/>
    </xf>
    <xf numFmtId="0" fontId="42" fillId="14" borderId="91" xfId="0" applyFont="1" applyFill="1" applyBorder="1" applyAlignment="1">
      <alignment horizontal="centerContinuous" vertical="center"/>
    </xf>
    <xf numFmtId="0" fontId="42" fillId="3" borderId="22" xfId="0" applyFont="1" applyFill="1" applyBorder="1" applyAlignment="1">
      <alignment horizontal="centerContinuous" vertical="center"/>
    </xf>
    <xf numFmtId="0" fontId="42" fillId="3" borderId="90" xfId="0" applyFont="1" applyFill="1" applyBorder="1" applyAlignment="1">
      <alignment horizontal="centerContinuous" vertical="center"/>
    </xf>
    <xf numFmtId="0" fontId="42" fillId="3" borderId="91" xfId="0" applyFont="1" applyFill="1" applyBorder="1" applyAlignment="1">
      <alignment horizontal="centerContinuous" vertical="center"/>
    </xf>
    <xf numFmtId="0" fontId="0" fillId="15" borderId="0" xfId="0" applyFont="1" applyFill="1" applyAlignment="1">
      <alignment/>
    </xf>
    <xf numFmtId="0" fontId="0" fillId="15" borderId="0" xfId="0" applyFill="1" applyAlignment="1">
      <alignment/>
    </xf>
    <xf numFmtId="0" fontId="48" fillId="14" borderId="0" xfId="0" applyFont="1" applyFill="1" applyBorder="1" applyAlignment="1">
      <alignment horizontal="centerContinuous" vertical="center"/>
    </xf>
    <xf numFmtId="165" fontId="0" fillId="2" borderId="41" xfId="0" applyNumberFormat="1" applyFill="1" applyBorder="1" applyAlignment="1">
      <alignment horizontal="right"/>
    </xf>
    <xf numFmtId="165" fontId="0" fillId="2" borderId="125" xfId="0" applyNumberFormat="1" applyFill="1" applyBorder="1" applyAlignment="1">
      <alignment horizontal="right"/>
    </xf>
    <xf numFmtId="165" fontId="0" fillId="2" borderId="40" xfId="0" applyNumberFormat="1" applyFill="1" applyBorder="1" applyAlignment="1">
      <alignment horizontal="right"/>
    </xf>
    <xf numFmtId="165" fontId="0" fillId="2" borderId="64" xfId="0" applyNumberFormat="1" applyFill="1" applyBorder="1" applyAlignment="1">
      <alignment horizontal="right"/>
    </xf>
    <xf numFmtId="165" fontId="0" fillId="2" borderId="53" xfId="0" applyNumberFormat="1" applyFill="1" applyBorder="1" applyAlignment="1">
      <alignment horizontal="right"/>
    </xf>
    <xf numFmtId="165" fontId="0" fillId="2" borderId="42" xfId="0" applyNumberFormat="1" applyFill="1" applyBorder="1" applyAlignment="1">
      <alignment horizontal="right"/>
    </xf>
    <xf numFmtId="0" fontId="41" fillId="0" borderId="0" xfId="0" applyFont="1" applyAlignment="1">
      <alignment vertical="center"/>
    </xf>
    <xf numFmtId="0" fontId="1" fillId="5" borderId="17" xfId="0" applyFont="1" applyFill="1" applyBorder="1" applyAlignment="1">
      <alignment horizontal="left"/>
    </xf>
    <xf numFmtId="0" fontId="1" fillId="5" borderId="5" xfId="0" applyFont="1" applyFill="1" applyBorder="1" applyAlignment="1">
      <alignment horizontal="left"/>
    </xf>
    <xf numFmtId="0" fontId="3" fillId="5" borderId="112" xfId="0" applyFont="1" applyFill="1" applyBorder="1" applyAlignment="1">
      <alignment horizontal="left"/>
    </xf>
    <xf numFmtId="0" fontId="0" fillId="5" borderId="28" xfId="0" applyFill="1" applyBorder="1" applyAlignment="1">
      <alignment horizontal="left"/>
    </xf>
    <xf numFmtId="0" fontId="0" fillId="2" borderId="33" xfId="0" applyFill="1" applyBorder="1" applyAlignment="1">
      <alignment/>
    </xf>
    <xf numFmtId="0" fontId="0" fillId="2" borderId="17" xfId="0" applyFill="1" applyBorder="1" applyAlignment="1">
      <alignment/>
    </xf>
    <xf numFmtId="0" fontId="0" fillId="2" borderId="52" xfId="0" applyFill="1" applyBorder="1" applyAlignment="1">
      <alignment/>
    </xf>
    <xf numFmtId="164" fontId="3" fillId="2" borderId="33" xfId="0" applyNumberFormat="1" applyFont="1" applyFill="1" applyBorder="1" applyAlignment="1">
      <alignment/>
    </xf>
    <xf numFmtId="0" fontId="0" fillId="2" borderId="52" xfId="0" applyFill="1" applyBorder="1" applyAlignment="1">
      <alignment horizontal="center"/>
    </xf>
    <xf numFmtId="164" fontId="3" fillId="2" borderId="52" xfId="0" applyNumberFormat="1" applyFont="1" applyFill="1" applyBorder="1" applyAlignment="1">
      <alignment/>
    </xf>
    <xf numFmtId="0" fontId="0" fillId="2" borderId="32" xfId="0" applyFill="1" applyBorder="1" applyAlignment="1" applyProtection="1">
      <alignment/>
      <protection/>
    </xf>
    <xf numFmtId="0" fontId="0" fillId="2" borderId="33" xfId="0" applyFill="1" applyBorder="1" applyAlignment="1" applyProtection="1">
      <alignment/>
      <protection/>
    </xf>
    <xf numFmtId="0" fontId="0" fillId="2" borderId="17" xfId="0" applyFill="1" applyBorder="1" applyAlignment="1" applyProtection="1">
      <alignment/>
      <protection/>
    </xf>
    <xf numFmtId="0" fontId="0" fillId="2" borderId="52" xfId="0" applyFill="1" applyBorder="1" applyAlignment="1" applyProtection="1">
      <alignment/>
      <protection/>
    </xf>
    <xf numFmtId="0" fontId="0" fillId="2" borderId="32" xfId="0" applyNumberFormat="1" applyFont="1" applyFill="1" applyBorder="1" applyAlignment="1" applyProtection="1">
      <alignment horizontal="center"/>
      <protection/>
    </xf>
    <xf numFmtId="0" fontId="0" fillId="2" borderId="33" xfId="0" applyNumberFormat="1" applyFont="1" applyFill="1" applyBorder="1" applyAlignment="1" applyProtection="1">
      <alignment horizontal="center"/>
      <protection/>
    </xf>
    <xf numFmtId="167" fontId="3" fillId="2" borderId="41" xfId="0" applyNumberFormat="1" applyFont="1" applyFill="1" applyBorder="1" applyAlignment="1" applyProtection="1">
      <alignment horizontal="center"/>
      <protection/>
    </xf>
    <xf numFmtId="0" fontId="48" fillId="3" borderId="0" xfId="0" applyFont="1" applyFill="1" applyBorder="1" applyAlignment="1">
      <alignment horizontal="centerContinuous" vertical="center"/>
    </xf>
    <xf numFmtId="164" fontId="1" fillId="7" borderId="146" xfId="0" applyNumberFormat="1" applyFont="1" applyFill="1" applyBorder="1" applyAlignment="1">
      <alignment/>
    </xf>
    <xf numFmtId="164" fontId="1" fillId="7" borderId="147" xfId="0" applyNumberFormat="1" applyFont="1" applyFill="1" applyBorder="1" applyAlignment="1">
      <alignment/>
    </xf>
    <xf numFmtId="164" fontId="1" fillId="7" borderId="148" xfId="0" applyNumberFormat="1" applyFont="1" applyFill="1" applyBorder="1" applyAlignment="1">
      <alignment/>
    </xf>
    <xf numFmtId="164" fontId="1" fillId="4" borderId="29" xfId="0" applyNumberFormat="1" applyFont="1" applyFill="1" applyBorder="1" applyAlignment="1">
      <alignment/>
    </xf>
    <xf numFmtId="164" fontId="1" fillId="4" borderId="32" xfId="0" applyNumberFormat="1" applyFont="1" applyFill="1" applyBorder="1" applyAlignment="1">
      <alignment/>
    </xf>
    <xf numFmtId="164" fontId="1" fillId="4" borderId="30" xfId="0" applyNumberFormat="1" applyFont="1" applyFill="1" applyBorder="1" applyAlignment="1">
      <alignment/>
    </xf>
    <xf numFmtId="164" fontId="1" fillId="4" borderId="33" xfId="0" applyNumberFormat="1" applyFont="1" applyFill="1" applyBorder="1" applyAlignment="1">
      <alignment/>
    </xf>
    <xf numFmtId="164" fontId="1" fillId="4" borderId="63" xfId="0" applyNumberFormat="1" applyFont="1" applyFill="1" applyBorder="1" applyAlignment="1">
      <alignment/>
    </xf>
    <xf numFmtId="164" fontId="1" fillId="4" borderId="52" xfId="0" applyNumberFormat="1" applyFont="1" applyFill="1" applyBorder="1" applyAlignment="1">
      <alignment/>
    </xf>
    <xf numFmtId="164" fontId="1" fillId="4" borderId="31" xfId="0" applyNumberFormat="1" applyFont="1" applyFill="1" applyBorder="1" applyAlignment="1">
      <alignment/>
    </xf>
    <xf numFmtId="164" fontId="1" fillId="4" borderId="17" xfId="0" applyNumberFormat="1" applyFont="1" applyFill="1" applyBorder="1" applyAlignment="1">
      <alignment/>
    </xf>
    <xf numFmtId="0" fontId="0" fillId="16" borderId="8" xfId="0" applyFill="1" applyBorder="1" applyAlignment="1">
      <alignment/>
    </xf>
    <xf numFmtId="0" fontId="43" fillId="16" borderId="1" xfId="0" applyFont="1" applyFill="1" applyBorder="1" applyAlignment="1">
      <alignment/>
    </xf>
    <xf numFmtId="0" fontId="0" fillId="16" borderId="1" xfId="0" applyFill="1" applyBorder="1" applyAlignment="1">
      <alignment/>
    </xf>
    <xf numFmtId="0" fontId="0" fillId="16" borderId="2" xfId="0" applyFill="1" applyBorder="1" applyAlignment="1">
      <alignment/>
    </xf>
    <xf numFmtId="0" fontId="0" fillId="16" borderId="3" xfId="0" applyFill="1"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0" xfId="0" applyFill="1" applyBorder="1" applyAlignment="1">
      <alignment/>
    </xf>
    <xf numFmtId="0" fontId="0" fillId="16" borderId="9" xfId="0" applyFill="1" applyBorder="1" applyAlignment="1">
      <alignment/>
    </xf>
    <xf numFmtId="0" fontId="0" fillId="16" borderId="0" xfId="0" applyFill="1" applyAlignment="1">
      <alignment wrapText="1"/>
    </xf>
    <xf numFmtId="0" fontId="0" fillId="16" borderId="4" xfId="0" applyFill="1" applyBorder="1" applyAlignment="1">
      <alignment/>
    </xf>
    <xf numFmtId="0" fontId="0" fillId="16" borderId="5" xfId="0" applyFill="1" applyBorder="1" applyAlignment="1">
      <alignment/>
    </xf>
    <xf numFmtId="0" fontId="0" fillId="16" borderId="6" xfId="0" applyFill="1" applyBorder="1" applyAlignment="1">
      <alignment/>
    </xf>
    <xf numFmtId="0" fontId="0" fillId="16" borderId="149" xfId="0" applyFill="1" applyBorder="1" applyAlignment="1">
      <alignment/>
    </xf>
    <xf numFmtId="0" fontId="6" fillId="2" borderId="40" xfId="0" applyFont="1" applyFill="1" applyBorder="1" applyAlignment="1" applyProtection="1">
      <alignment horizontal="center"/>
      <protection locked="0"/>
    </xf>
    <xf numFmtId="0" fontId="6" fillId="2" borderId="4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2" borderId="64"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3" xfId="0" applyFont="1" applyFill="1" applyBorder="1" applyAlignment="1" applyProtection="1">
      <alignment horizontal="center"/>
      <protection locked="0"/>
    </xf>
    <xf numFmtId="0" fontId="6" fillId="2" borderId="17" xfId="0" applyFont="1" applyFill="1" applyBorder="1" applyAlignment="1" applyProtection="1">
      <alignment horizontal="center"/>
      <protection locked="0"/>
    </xf>
    <xf numFmtId="0" fontId="6" fillId="2" borderId="49" xfId="0" applyFont="1" applyFill="1" applyBorder="1" applyAlignment="1" applyProtection="1">
      <alignment horizontal="center"/>
      <protection locked="0"/>
    </xf>
    <xf numFmtId="0" fontId="6" fillId="2" borderId="52" xfId="0" applyFont="1" applyFill="1" applyBorder="1" applyAlignment="1" applyProtection="1">
      <alignment horizontal="center"/>
      <protection locked="0"/>
    </xf>
    <xf numFmtId="0" fontId="3" fillId="3" borderId="66" xfId="0" applyFont="1" applyFill="1" applyBorder="1" applyAlignment="1">
      <alignment horizontal="right"/>
    </xf>
    <xf numFmtId="0" fontId="0" fillId="3" borderId="66" xfId="0" applyFill="1" applyBorder="1" applyAlignment="1">
      <alignment horizontal="right"/>
    </xf>
    <xf numFmtId="0" fontId="3" fillId="5" borderId="107" xfId="0" applyFont="1" applyFill="1" applyBorder="1" applyAlignment="1">
      <alignment/>
    </xf>
    <xf numFmtId="0" fontId="3" fillId="5" borderId="86" xfId="0" applyFont="1" applyFill="1" applyBorder="1" applyAlignment="1">
      <alignment horizontal="center"/>
    </xf>
    <xf numFmtId="165" fontId="3" fillId="2" borderId="121" xfId="0" applyNumberFormat="1" applyFont="1" applyFill="1" applyBorder="1" applyAlignment="1" applyProtection="1">
      <alignment horizontal="right"/>
      <protection/>
    </xf>
    <xf numFmtId="165" fontId="3" fillId="2" borderId="83" xfId="0" applyNumberFormat="1" applyFont="1" applyFill="1" applyBorder="1" applyAlignment="1" applyProtection="1">
      <alignment horizontal="right"/>
      <protection/>
    </xf>
    <xf numFmtId="165" fontId="3" fillId="2" borderId="66" xfId="0" applyNumberFormat="1" applyFont="1" applyFill="1" applyBorder="1" applyAlignment="1" applyProtection="1">
      <alignment horizontal="right"/>
      <protection/>
    </xf>
    <xf numFmtId="165" fontId="3" fillId="2" borderId="86" xfId="0" applyNumberFormat="1" applyFont="1" applyFill="1" applyBorder="1" applyAlignment="1" applyProtection="1">
      <alignment horizontal="right"/>
      <protection/>
    </xf>
    <xf numFmtId="165" fontId="3" fillId="2" borderId="66" xfId="0" applyNumberFormat="1" applyFont="1" applyFill="1" applyBorder="1" applyAlignment="1">
      <alignment/>
    </xf>
    <xf numFmtId="165" fontId="0" fillId="2" borderId="66" xfId="0" applyNumberFormat="1" applyFill="1" applyBorder="1" applyAlignment="1">
      <alignment/>
    </xf>
    <xf numFmtId="165" fontId="0" fillId="2" borderId="0" xfId="0" applyNumberFormat="1" applyFill="1" applyBorder="1" applyAlignment="1">
      <alignment/>
    </xf>
    <xf numFmtId="0" fontId="3" fillId="5" borderId="142" xfId="0" applyFont="1" applyFill="1" applyBorder="1" applyAlignment="1">
      <alignment horizontal="center"/>
    </xf>
    <xf numFmtId="165" fontId="12" fillId="4" borderId="0" xfId="0" applyNumberFormat="1" applyFont="1" applyFill="1" applyBorder="1" applyAlignment="1">
      <alignment/>
    </xf>
    <xf numFmtId="165" fontId="15" fillId="4" borderId="66" xfId="0" applyNumberFormat="1" applyFont="1" applyFill="1" applyBorder="1" applyAlignment="1">
      <alignment/>
    </xf>
    <xf numFmtId="0" fontId="12" fillId="4" borderId="13" xfId="0" applyFont="1" applyFill="1" applyBorder="1" applyAlignment="1">
      <alignment horizontal="center"/>
    </xf>
    <xf numFmtId="0" fontId="0" fillId="11" borderId="99" xfId="0" applyFill="1" applyBorder="1" applyAlignment="1">
      <alignment horizontal="center"/>
    </xf>
    <xf numFmtId="0" fontId="0" fillId="11" borderId="109" xfId="0" applyFill="1" applyBorder="1" applyAlignment="1">
      <alignment horizontal="center"/>
    </xf>
    <xf numFmtId="167" fontId="3" fillId="2" borderId="28" xfId="0" applyNumberFormat="1" applyFont="1" applyFill="1" applyBorder="1" applyAlignment="1" applyProtection="1">
      <alignment horizontal="center"/>
      <protection/>
    </xf>
    <xf numFmtId="164" fontId="0" fillId="2" borderId="130" xfId="0" applyNumberFormat="1" applyFont="1" applyFill="1" applyBorder="1" applyAlignment="1" applyProtection="1">
      <alignment horizontal="right"/>
      <protection/>
    </xf>
    <xf numFmtId="164" fontId="0" fillId="2" borderId="122" xfId="0" applyNumberFormat="1" applyFont="1" applyFill="1" applyBorder="1" applyAlignment="1" applyProtection="1">
      <alignment horizontal="right"/>
      <protection/>
    </xf>
    <xf numFmtId="164" fontId="0" fillId="2" borderId="16" xfId="0" applyNumberFormat="1" applyFont="1" applyFill="1" applyBorder="1" applyAlignment="1" applyProtection="1">
      <alignment horizontal="right"/>
      <protection/>
    </xf>
    <xf numFmtId="164" fontId="0" fillId="2" borderId="128" xfId="0" applyNumberFormat="1" applyFont="1" applyFill="1" applyBorder="1" applyAlignment="1" applyProtection="1">
      <alignment horizontal="right"/>
      <protection/>
    </xf>
    <xf numFmtId="0" fontId="0" fillId="5" borderId="150" xfId="0" applyFill="1" applyBorder="1" applyAlignment="1">
      <alignment horizontal="center"/>
    </xf>
    <xf numFmtId="0" fontId="0" fillId="5" borderId="151" xfId="0" applyFill="1" applyBorder="1" applyAlignment="1">
      <alignment horizontal="center"/>
    </xf>
    <xf numFmtId="167" fontId="3" fillId="2" borderId="53" xfId="0" applyNumberFormat="1" applyFont="1" applyFill="1" applyBorder="1" applyAlignment="1" applyProtection="1">
      <alignment horizontal="center"/>
      <protection/>
    </xf>
    <xf numFmtId="167" fontId="3" fillId="2" borderId="152" xfId="0" applyNumberFormat="1" applyFont="1" applyFill="1" applyBorder="1" applyAlignment="1" applyProtection="1">
      <alignment horizontal="center"/>
      <protection/>
    </xf>
    <xf numFmtId="164" fontId="3" fillId="2" borderId="130" xfId="0" applyNumberFormat="1" applyFont="1" applyFill="1" applyBorder="1" applyAlignment="1" applyProtection="1">
      <alignment horizontal="center"/>
      <protection/>
    </xf>
    <xf numFmtId="164" fontId="3" fillId="2" borderId="122" xfId="0" applyNumberFormat="1" applyFont="1" applyFill="1" applyBorder="1" applyAlignment="1" applyProtection="1">
      <alignment horizontal="center"/>
      <protection/>
    </xf>
    <xf numFmtId="164" fontId="3" fillId="2" borderId="16" xfId="0" applyNumberFormat="1" applyFont="1" applyFill="1" applyBorder="1" applyAlignment="1" applyProtection="1">
      <alignment horizontal="center"/>
      <protection/>
    </xf>
    <xf numFmtId="164" fontId="3" fillId="2" borderId="128" xfId="0" applyNumberFormat="1" applyFont="1" applyFill="1" applyBorder="1" applyAlignment="1" applyProtection="1">
      <alignment horizontal="center"/>
      <protection/>
    </xf>
    <xf numFmtId="164" fontId="3" fillId="2" borderId="153" xfId="0" applyNumberFormat="1" applyFont="1" applyFill="1" applyBorder="1" applyAlignment="1" applyProtection="1">
      <alignment horizontal="center"/>
      <protection/>
    </xf>
    <xf numFmtId="0" fontId="3" fillId="5" borderId="107" xfId="0" applyFont="1" applyFill="1" applyBorder="1" applyAlignment="1">
      <alignment horizontal="centerContinuous"/>
    </xf>
    <xf numFmtId="164" fontId="3" fillId="2" borderId="121" xfId="0" applyNumberFormat="1" applyFont="1" applyFill="1" applyBorder="1" applyAlignment="1" applyProtection="1">
      <alignment horizontal="right"/>
      <protection/>
    </xf>
    <xf numFmtId="164" fontId="3" fillId="2" borderId="66" xfId="0" applyNumberFormat="1" applyFont="1" applyFill="1" applyBorder="1" applyAlignment="1" applyProtection="1">
      <alignment horizontal="right"/>
      <protection/>
    </xf>
    <xf numFmtId="164" fontId="3" fillId="2" borderId="86" xfId="0" applyNumberFormat="1" applyFont="1" applyFill="1" applyBorder="1" applyAlignment="1" applyProtection="1">
      <alignment horizontal="right"/>
      <protection/>
    </xf>
    <xf numFmtId="164" fontId="3" fillId="2" borderId="83" xfId="0" applyNumberFormat="1" applyFont="1" applyFill="1" applyBorder="1" applyAlignment="1" applyProtection="1">
      <alignment horizontal="right"/>
      <protection/>
    </xf>
    <xf numFmtId="164" fontId="3" fillId="2" borderId="78" xfId="0" applyNumberFormat="1" applyFont="1" applyFill="1" applyBorder="1" applyAlignment="1" applyProtection="1">
      <alignment horizontal="right"/>
      <protection/>
    </xf>
    <xf numFmtId="0" fontId="3" fillId="6" borderId="83" xfId="0" applyFont="1" applyFill="1" applyBorder="1" applyAlignment="1">
      <alignment/>
    </xf>
    <xf numFmtId="167" fontId="3" fillId="2" borderId="67" xfId="0" applyNumberFormat="1" applyFont="1" applyFill="1" applyBorder="1" applyAlignment="1" applyProtection="1">
      <alignment horizontal="center"/>
      <protection/>
    </xf>
    <xf numFmtId="167" fontId="3" fillId="2" borderId="123" xfId="0" applyNumberFormat="1" applyFont="1" applyFill="1" applyBorder="1" applyAlignment="1" applyProtection="1">
      <alignment horizontal="center"/>
      <protection/>
    </xf>
    <xf numFmtId="164" fontId="3" fillId="2" borderId="30" xfId="0" applyNumberFormat="1" applyFont="1" applyFill="1" applyBorder="1" applyAlignment="1" applyProtection="1">
      <alignment horizontal="center"/>
      <protection/>
    </xf>
    <xf numFmtId="164" fontId="3" fillId="2" borderId="61" xfId="0" applyNumberFormat="1" applyFont="1" applyFill="1" applyBorder="1" applyAlignment="1" applyProtection="1">
      <alignment horizontal="center"/>
      <protection/>
    </xf>
    <xf numFmtId="164" fontId="3" fillId="2" borderId="31" xfId="0" applyNumberFormat="1" applyFont="1" applyFill="1" applyBorder="1" applyAlignment="1" applyProtection="1">
      <alignment horizontal="center"/>
      <protection/>
    </xf>
    <xf numFmtId="164" fontId="3" fillId="2" borderId="29" xfId="0" applyNumberFormat="1" applyFont="1" applyFill="1" applyBorder="1" applyAlignment="1" applyProtection="1">
      <alignment horizontal="center"/>
      <protection/>
    </xf>
    <xf numFmtId="164" fontId="3" fillId="2" borderId="63" xfId="0" applyNumberFormat="1" applyFont="1" applyFill="1" applyBorder="1" applyAlignment="1" applyProtection="1">
      <alignment horizontal="center"/>
      <protection/>
    </xf>
    <xf numFmtId="0" fontId="3" fillId="5" borderId="15" xfId="0" applyFont="1" applyFill="1" applyBorder="1" applyAlignment="1">
      <alignment horizontal="centerContinuous"/>
    </xf>
    <xf numFmtId="0" fontId="3" fillId="5" borderId="17" xfId="0" applyFont="1" applyFill="1" applyBorder="1" applyAlignment="1">
      <alignment horizontal="center"/>
    </xf>
    <xf numFmtId="164" fontId="3" fillId="2" borderId="32" xfId="0" applyNumberFormat="1" applyFont="1" applyFill="1" applyBorder="1" applyAlignment="1" applyProtection="1">
      <alignment horizontal="right"/>
      <protection/>
    </xf>
    <xf numFmtId="164" fontId="3" fillId="2" borderId="33" xfId="0" applyNumberFormat="1" applyFont="1" applyFill="1" applyBorder="1" applyAlignment="1" applyProtection="1">
      <alignment horizontal="right"/>
      <protection/>
    </xf>
    <xf numFmtId="164" fontId="3" fillId="2" borderId="17" xfId="0" applyNumberFormat="1" applyFont="1" applyFill="1" applyBorder="1" applyAlignment="1" applyProtection="1">
      <alignment horizontal="right"/>
      <protection/>
    </xf>
    <xf numFmtId="164" fontId="3" fillId="2" borderId="49" xfId="0" applyNumberFormat="1" applyFont="1" applyFill="1" applyBorder="1" applyAlignment="1" applyProtection="1">
      <alignment horizontal="right"/>
      <protection/>
    </xf>
    <xf numFmtId="164" fontId="3" fillId="2" borderId="52" xfId="0" applyNumberFormat="1" applyFont="1" applyFill="1" applyBorder="1" applyAlignment="1" applyProtection="1">
      <alignment horizontal="right"/>
      <protection/>
    </xf>
    <xf numFmtId="0" fontId="0" fillId="0" borderId="5" xfId="0" applyBorder="1" applyAlignment="1">
      <alignment/>
    </xf>
    <xf numFmtId="0" fontId="0" fillId="0" borderId="6" xfId="0" applyBorder="1" applyAlignment="1">
      <alignment/>
    </xf>
    <xf numFmtId="0" fontId="0" fillId="16" borderId="0" xfId="0" applyFill="1" applyBorder="1" applyAlignment="1">
      <alignment wrapText="1"/>
    </xf>
    <xf numFmtId="0" fontId="0" fillId="16" borderId="9" xfId="0" applyFill="1" applyBorder="1" applyAlignment="1">
      <alignment wrapText="1"/>
    </xf>
    <xf numFmtId="0" fontId="0" fillId="16" borderId="154" xfId="0" applyFill="1" applyBorder="1" applyAlignment="1">
      <alignment wrapText="1"/>
    </xf>
    <xf numFmtId="0" fontId="0" fillId="16" borderId="155" xfId="0" applyFill="1" applyBorder="1" applyAlignment="1">
      <alignment wrapText="1"/>
    </xf>
    <xf numFmtId="0" fontId="0" fillId="11" borderId="68" xfId="0" applyFill="1" applyBorder="1" applyAlignment="1" applyProtection="1">
      <alignment/>
      <protection locked="0"/>
    </xf>
    <xf numFmtId="0" fontId="0" fillId="11" borderId="122" xfId="0" applyFill="1" applyBorder="1" applyAlignment="1" applyProtection="1">
      <alignment/>
      <protection locked="0"/>
    </xf>
    <xf numFmtId="0" fontId="0" fillId="0" borderId="122" xfId="0" applyBorder="1" applyAlignment="1" applyProtection="1">
      <alignment/>
      <protection locked="0"/>
    </xf>
    <xf numFmtId="0" fontId="2" fillId="11" borderId="68" xfId="0" applyFont="1" applyFill="1" applyBorder="1" applyAlignment="1" applyProtection="1">
      <alignment/>
      <protection locked="0"/>
    </xf>
    <xf numFmtId="0" fontId="2" fillId="11" borderId="98" xfId="0" applyFont="1" applyFill="1" applyBorder="1" applyAlignment="1" applyProtection="1">
      <alignment/>
      <protection locked="0"/>
    </xf>
    <xf numFmtId="0" fontId="0" fillId="0" borderId="118" xfId="0" applyBorder="1" applyAlignment="1" applyProtection="1">
      <alignment/>
      <protection locked="0"/>
    </xf>
    <xf numFmtId="0" fontId="2" fillId="11" borderId="70" xfId="0" applyFont="1" applyFill="1" applyBorder="1" applyAlignment="1" applyProtection="1">
      <alignment/>
      <protection locked="0"/>
    </xf>
    <xf numFmtId="0" fontId="0" fillId="0" borderId="128" xfId="0" applyBorder="1" applyAlignment="1" applyProtection="1">
      <alignment/>
      <protection locked="0"/>
    </xf>
    <xf numFmtId="0" fontId="0" fillId="2" borderId="156" xfId="0" applyFill="1" applyBorder="1" applyAlignment="1">
      <alignment vertical="center" textRotation="90"/>
    </xf>
    <xf numFmtId="0" fontId="0" fillId="2" borderId="157" xfId="0" applyFill="1" applyBorder="1" applyAlignment="1">
      <alignment vertical="center"/>
    </xf>
    <xf numFmtId="0" fontId="0" fillId="2" borderId="158" xfId="0" applyFill="1" applyBorder="1" applyAlignment="1">
      <alignment vertical="center"/>
    </xf>
    <xf numFmtId="0" fontId="0" fillId="2" borderId="157" xfId="0" applyFill="1" applyBorder="1" applyAlignment="1">
      <alignment vertical="center" textRotation="90"/>
    </xf>
    <xf numFmtId="0" fontId="0" fillId="2" borderId="158" xfId="0" applyFill="1" applyBorder="1" applyAlignment="1">
      <alignment vertical="center" textRotation="90"/>
    </xf>
    <xf numFmtId="0" fontId="0" fillId="2" borderId="159" xfId="0" applyFill="1" applyBorder="1" applyAlignment="1">
      <alignment vertical="center" textRotation="90"/>
    </xf>
    <xf numFmtId="0" fontId="0" fillId="11" borderId="160" xfId="0" applyFill="1" applyBorder="1" applyAlignment="1">
      <alignment/>
    </xf>
    <xf numFmtId="0" fontId="0" fillId="0" borderId="1" xfId="0" applyBorder="1" applyAlignment="1">
      <alignment/>
    </xf>
    <xf numFmtId="0" fontId="0" fillId="0" borderId="2" xfId="0" applyBorder="1" applyAlignment="1">
      <alignment/>
    </xf>
    <xf numFmtId="0" fontId="0" fillId="11" borderId="161" xfId="0" applyFill="1" applyBorder="1" applyAlignment="1">
      <alignment/>
    </xf>
    <xf numFmtId="0" fontId="0" fillId="0" borderId="66" xfId="0" applyBorder="1" applyAlignment="1">
      <alignment/>
    </xf>
    <xf numFmtId="0" fontId="0" fillId="0" borderId="71" xfId="0" applyBorder="1" applyAlignment="1">
      <alignment/>
    </xf>
    <xf numFmtId="0" fontId="0" fillId="11" borderId="162" xfId="0" applyFill="1" applyBorder="1" applyAlignment="1">
      <alignment/>
    </xf>
    <xf numFmtId="0" fontId="0" fillId="11" borderId="1" xfId="0" applyFill="1" applyBorder="1" applyAlignment="1">
      <alignment/>
    </xf>
    <xf numFmtId="0" fontId="0" fillId="11" borderId="66" xfId="0" applyFill="1" applyBorder="1" applyAlignment="1">
      <alignment/>
    </xf>
    <xf numFmtId="0" fontId="0" fillId="11" borderId="163" xfId="0" applyFill="1" applyBorder="1" applyAlignment="1">
      <alignment/>
    </xf>
    <xf numFmtId="0" fontId="0" fillId="11" borderId="86" xfId="0" applyFill="1" applyBorder="1" applyAlignment="1">
      <alignment/>
    </xf>
    <xf numFmtId="0" fontId="0" fillId="0" borderId="86" xfId="0" applyBorder="1" applyAlignment="1">
      <alignment/>
    </xf>
    <xf numFmtId="0" fontId="0" fillId="0" borderId="119" xfId="0" applyBorder="1" applyAlignment="1">
      <alignment/>
    </xf>
    <xf numFmtId="0" fontId="15" fillId="5" borderId="12" xfId="0" applyFont="1" applyFill="1" applyBorder="1" applyAlignment="1">
      <alignment horizontal="center"/>
    </xf>
    <xf numFmtId="0" fontId="15" fillId="0" borderId="164" xfId="0" applyFont="1" applyBorder="1" applyAlignment="1">
      <alignment horizontal="center"/>
    </xf>
    <xf numFmtId="0" fontId="12" fillId="5" borderId="165" xfId="0" applyFont="1" applyFill="1" applyBorder="1" applyAlignment="1">
      <alignment horizontal="center"/>
    </xf>
    <xf numFmtId="0" fontId="12" fillId="0" borderId="14" xfId="0" applyFont="1" applyBorder="1" applyAlignment="1">
      <alignment/>
    </xf>
    <xf numFmtId="0" fontId="0" fillId="11" borderId="166" xfId="0" applyFill="1" applyBorder="1" applyAlignment="1">
      <alignment/>
    </xf>
    <xf numFmtId="0" fontId="0" fillId="0" borderId="121" xfId="0" applyBorder="1" applyAlignment="1">
      <alignment/>
    </xf>
    <xf numFmtId="0" fontId="0" fillId="0" borderId="167" xfId="0" applyBorder="1" applyAlignment="1">
      <alignment/>
    </xf>
    <xf numFmtId="0" fontId="15" fillId="5" borderId="168" xfId="0" applyFont="1" applyFill="1" applyBorder="1" applyAlignment="1">
      <alignment/>
    </xf>
    <xf numFmtId="0" fontId="10" fillId="0" borderId="66" xfId="0" applyFont="1" applyBorder="1" applyAlignment="1">
      <alignment/>
    </xf>
    <xf numFmtId="0" fontId="10" fillId="0" borderId="71" xfId="0" applyFont="1" applyBorder="1" applyAlignment="1">
      <alignment/>
    </xf>
    <xf numFmtId="0" fontId="12" fillId="4" borderId="98" xfId="0" applyFont="1" applyFill="1" applyBorder="1" applyAlignment="1">
      <alignment horizontal="right"/>
    </xf>
    <xf numFmtId="0" fontId="12" fillId="4" borderId="84" xfId="0" applyFont="1" applyFill="1" applyBorder="1" applyAlignment="1">
      <alignment horizontal="right"/>
    </xf>
    <xf numFmtId="0" fontId="16" fillId="0" borderId="165" xfId="0" applyFont="1" applyBorder="1" applyAlignment="1">
      <alignment horizontal="right"/>
    </xf>
    <xf numFmtId="0" fontId="16" fillId="0" borderId="70" xfId="0" applyFont="1" applyBorder="1" applyAlignment="1">
      <alignment horizontal="right"/>
    </xf>
    <xf numFmtId="0" fontId="16" fillId="0" borderId="83" xfId="0" applyFont="1" applyBorder="1" applyAlignment="1">
      <alignment horizontal="right"/>
    </xf>
    <xf numFmtId="0" fontId="16" fillId="0" borderId="164" xfId="0" applyFont="1" applyBorder="1" applyAlignment="1">
      <alignment horizontal="right"/>
    </xf>
    <xf numFmtId="0" fontId="12" fillId="5" borderId="11" xfId="0" applyFont="1" applyFill="1" applyBorder="1" applyAlignment="1">
      <alignment horizontal="center"/>
    </xf>
    <xf numFmtId="0" fontId="12" fillId="0" borderId="164" xfId="0" applyFont="1" applyBorder="1" applyAlignment="1">
      <alignment/>
    </xf>
    <xf numFmtId="0" fontId="0" fillId="2" borderId="156" xfId="0" applyFill="1" applyBorder="1" applyAlignment="1" applyProtection="1">
      <alignment vertical="center" textRotation="90"/>
      <protection/>
    </xf>
    <xf numFmtId="0" fontId="0" fillId="2" borderId="157" xfId="0" applyFill="1" applyBorder="1" applyAlignment="1" applyProtection="1">
      <alignment vertical="center" textRotation="90"/>
      <protection/>
    </xf>
    <xf numFmtId="0" fontId="0" fillId="2" borderId="159" xfId="0" applyFill="1" applyBorder="1" applyAlignment="1" applyProtection="1">
      <alignment vertical="center" textRotation="90"/>
      <protection/>
    </xf>
    <xf numFmtId="0" fontId="0" fillId="2" borderId="157" xfId="0" applyFill="1" applyBorder="1" applyAlignment="1" applyProtection="1">
      <alignment vertical="center"/>
      <protection/>
    </xf>
    <xf numFmtId="0" fontId="0" fillId="2" borderId="158" xfId="0" applyFill="1" applyBorder="1" applyAlignment="1" applyProtection="1">
      <alignment vertical="center"/>
      <protection/>
    </xf>
    <xf numFmtId="0" fontId="0" fillId="11" borderId="121" xfId="0" applyFill="1" applyBorder="1" applyAlignment="1">
      <alignment/>
    </xf>
    <xf numFmtId="0" fontId="0" fillId="2" borderId="158" xfId="0" applyFill="1" applyBorder="1" applyAlignment="1" applyProtection="1">
      <alignment vertical="center" textRotation="90"/>
      <protection/>
    </xf>
    <xf numFmtId="0" fontId="12" fillId="3" borderId="145" xfId="0" applyFont="1" applyFill="1" applyBorder="1" applyAlignment="1">
      <alignment horizontal="right"/>
    </xf>
    <xf numFmtId="0" fontId="0" fillId="3" borderId="86" xfId="0" applyFill="1" applyBorder="1" applyAlignment="1">
      <alignment/>
    </xf>
    <xf numFmtId="0" fontId="12" fillId="2" borderId="68" xfId="0" applyFont="1" applyFill="1" applyBorder="1" applyAlignment="1">
      <alignment horizontal="right"/>
    </xf>
    <xf numFmtId="0" fontId="12" fillId="2" borderId="71" xfId="0" applyFont="1" applyFill="1" applyBorder="1" applyAlignment="1">
      <alignment horizontal="right"/>
    </xf>
    <xf numFmtId="0" fontId="15" fillId="3" borderId="168" xfId="0" applyFont="1" applyFill="1" applyBorder="1" applyAlignment="1">
      <alignment/>
    </xf>
    <xf numFmtId="0" fontId="15" fillId="3" borderId="66" xfId="0" applyFont="1" applyFill="1" applyBorder="1" applyAlignment="1">
      <alignment/>
    </xf>
    <xf numFmtId="0" fontId="15" fillId="3" borderId="71" xfId="0" applyFont="1" applyFill="1" applyBorder="1" applyAlignment="1">
      <alignment/>
    </xf>
    <xf numFmtId="0" fontId="12" fillId="6" borderId="120" xfId="0" applyFont="1" applyFill="1" applyBorder="1" applyAlignment="1">
      <alignment/>
    </xf>
    <xf numFmtId="0" fontId="0" fillId="0" borderId="50" xfId="0" applyBorder="1" applyAlignment="1">
      <alignment/>
    </xf>
    <xf numFmtId="0" fontId="0" fillId="0" borderId="44" xfId="0" applyBorder="1" applyAlignment="1">
      <alignment/>
    </xf>
    <xf numFmtId="0" fontId="15" fillId="3" borderId="3" xfId="0" applyFont="1" applyFill="1" applyBorder="1" applyAlignment="1">
      <alignment vertical="distributed"/>
    </xf>
    <xf numFmtId="0" fontId="10" fillId="3" borderId="0" xfId="0" applyFont="1" applyFill="1" applyBorder="1" applyAlignment="1">
      <alignment/>
    </xf>
    <xf numFmtId="0" fontId="10" fillId="3" borderId="140" xfId="0" applyFont="1" applyFill="1" applyBorder="1" applyAlignment="1">
      <alignment/>
    </xf>
    <xf numFmtId="0" fontId="15" fillId="3" borderId="3"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dxfs count="4">
    <dxf>
      <font>
        <color rgb="FFFF0000"/>
      </font>
      <border/>
    </dxf>
    <dxf>
      <font>
        <b/>
        <i val="0"/>
        <color rgb="FFFF0000"/>
      </font>
      <border/>
    </dxf>
    <dxf>
      <font>
        <color rgb="FFFF0000"/>
      </font>
      <fill>
        <patternFill>
          <bgColor rgb="FFFFFF99"/>
        </patternFill>
      </fill>
      <border/>
    </dxf>
    <dxf>
      <font>
        <b/>
        <i val="0"/>
        <color rgb="FFFF0000"/>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Comparability of Candidate and FRM Methods*</a:t>
            </a:r>
          </a:p>
        </c:rich>
      </c:tx>
      <c:layout/>
      <c:spPr>
        <a:noFill/>
        <a:ln>
          <a:noFill/>
        </a:ln>
      </c:spPr>
    </c:title>
    <c:plotArea>
      <c:layout>
        <c:manualLayout>
          <c:xMode val="edge"/>
          <c:yMode val="edge"/>
          <c:x val="0.121"/>
          <c:y val="0.104"/>
          <c:w val="0.85425"/>
          <c:h val="0.79175"/>
        </c:manualLayout>
      </c:layout>
      <c:scatterChart>
        <c:scatterStyle val="lineMarker"/>
        <c:varyColors val="0"/>
        <c:ser>
          <c:idx val="0"/>
          <c:order val="0"/>
          <c:tx>
            <c:strRef>
              <c:f>Regression!$I$78</c:f>
              <c:strCache>
                <c:ptCount val="1"/>
                <c:pt idx="0">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0"/>
            <c:trendlineLbl>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c:trendlineLbl>
          </c:trendline>
          <c:xVal>
            <c:numRef>
              <c:f>Regression!$H$9:$H$78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xVal>
          <c:yVal>
            <c:numRef>
              <c:f>Regression!$J$9:$J$78</c:f>
              <c:numCache>
                <c:ptCount val="7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numCache>
            </c:numRef>
          </c:yVal>
          <c:smooth val="0"/>
        </c:ser>
        <c:axId val="10215781"/>
        <c:axId val="24833166"/>
      </c:scatterChart>
      <c:valAx>
        <c:axId val="10215781"/>
        <c:scaling>
          <c:orientation val="minMax"/>
        </c:scaling>
        <c:axPos val="b"/>
        <c:title>
          <c:tx>
            <c:rich>
              <a:bodyPr vert="horz" rot="0" anchor="ctr"/>
              <a:lstStyle/>
              <a:p>
                <a:pPr algn="ctr">
                  <a:defRPr/>
                </a:pPr>
                <a:r>
                  <a:rPr lang="en-US" cap="none" sz="1000" b="1" i="0" u="none" baseline="0">
                    <a:latin typeface="Arial"/>
                    <a:ea typeface="Arial"/>
                    <a:cs typeface="Arial"/>
                  </a:rPr>
                  <a:t>FRM concentration, ug/m3</a:t>
                </a:r>
              </a:p>
            </c:rich>
          </c:tx>
          <c:layout/>
          <c:overlay val="0"/>
          <c:spPr>
            <a:noFill/>
            <a:ln>
              <a:noFill/>
            </a:ln>
          </c:spPr>
        </c:title>
        <c:delete val="0"/>
        <c:numFmt formatCode="0" sourceLinked="0"/>
        <c:majorTickMark val="out"/>
        <c:minorTickMark val="none"/>
        <c:tickLblPos val="nextTo"/>
        <c:crossAx val="24833166"/>
        <c:crosses val="autoZero"/>
        <c:crossBetween val="midCat"/>
        <c:dispUnits/>
      </c:valAx>
      <c:valAx>
        <c:axId val="24833166"/>
        <c:scaling>
          <c:orientation val="minMax"/>
        </c:scaling>
        <c:axPos val="l"/>
        <c:title>
          <c:tx>
            <c:rich>
              <a:bodyPr vert="horz" rot="-5400000" anchor="ctr"/>
              <a:lstStyle/>
              <a:p>
                <a:pPr algn="ctr">
                  <a:defRPr/>
                </a:pPr>
                <a:r>
                  <a:rPr lang="en-US" cap="none" sz="900" b="1" i="0" u="none" baseline="0">
                    <a:latin typeface="Arial"/>
                    <a:ea typeface="Arial"/>
                    <a:cs typeface="Arial"/>
                  </a:rPr>
                  <a:t>Candidate method concentration, ug/m3</a:t>
                </a:r>
              </a:p>
            </c:rich>
          </c:tx>
          <c:layout/>
          <c:overlay val="0"/>
          <c:spPr>
            <a:noFill/>
            <a:ln>
              <a:noFill/>
            </a:ln>
          </c:spPr>
        </c:title>
        <c:majorGridlines/>
        <c:delete val="0"/>
        <c:numFmt formatCode="0" sourceLinked="0"/>
        <c:majorTickMark val="out"/>
        <c:minorTickMark val="none"/>
        <c:tickLblPos val="nextTo"/>
        <c:crossAx val="10215781"/>
        <c:crosses val="autoZero"/>
        <c:crossBetween val="midCat"/>
        <c:dispUnits/>
      </c:valAx>
      <c:spPr>
        <a:solidFill>
          <a:srgbClr val="FFFF99"/>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Precision (CV) versus concentration*</a:t>
            </a:r>
          </a:p>
        </c:rich>
      </c:tx>
      <c:layout/>
      <c:spPr>
        <a:noFill/>
        <a:ln>
          <a:noFill/>
        </a:ln>
      </c:spPr>
    </c:title>
    <c:plotArea>
      <c:layout>
        <c:manualLayout>
          <c:xMode val="edge"/>
          <c:yMode val="edge"/>
          <c:x val="0.16075"/>
          <c:y val="0.18575"/>
          <c:w val="0.83475"/>
          <c:h val="0.6945"/>
        </c:manualLayout>
      </c:layout>
      <c:scatterChart>
        <c:scatterStyle val="lineMarker"/>
        <c:varyColors val="0"/>
        <c:ser>
          <c:idx val="0"/>
          <c:order val="0"/>
          <c:tx>
            <c:strRef>
              <c:f>Precision!$N$9</c:f>
              <c:strCache>
                <c:ptCount val="1"/>
                <c:pt idx="0">
                  <c:v>FALSE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Precision!$H$10:$H$78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xVal>
          <c:yVal>
            <c:numRef>
              <c:f>Precision!$N$10:$N$78</c:f>
              <c:numCache>
                <c:ptCount val="6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numCache>
            </c:numRef>
          </c:yVal>
          <c:smooth val="0"/>
        </c:ser>
        <c:axId val="22171903"/>
        <c:axId val="65329400"/>
      </c:scatterChart>
      <c:valAx>
        <c:axId val="22171903"/>
        <c:scaling>
          <c:orientation val="minMax"/>
        </c:scaling>
        <c:axPos val="b"/>
        <c:title>
          <c:tx>
            <c:rich>
              <a:bodyPr vert="horz" rot="0" anchor="ctr"/>
              <a:lstStyle/>
              <a:p>
                <a:pPr algn="ctr">
                  <a:defRPr/>
                </a:pPr>
                <a:r>
                  <a:rPr lang="en-US" cap="none" sz="825" b="1" i="0" u="none" baseline="0">
                    <a:latin typeface="Arial"/>
                    <a:ea typeface="Arial"/>
                    <a:cs typeface="Arial"/>
                  </a:rPr>
                  <a:t>FRM concentration, ug/m3</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5329400"/>
        <c:crosses val="autoZero"/>
        <c:crossBetween val="midCat"/>
        <c:dispUnits/>
        <c:majorUnit val="20"/>
      </c:valAx>
      <c:valAx>
        <c:axId val="65329400"/>
        <c:scaling>
          <c:orientation val="minMax"/>
        </c:scaling>
        <c:axPos val="l"/>
        <c:title>
          <c:tx>
            <c:rich>
              <a:bodyPr vert="horz" rot="-5400000" anchor="ctr"/>
              <a:lstStyle/>
              <a:p>
                <a:pPr algn="ctr">
                  <a:defRPr/>
                </a:pPr>
                <a:r>
                  <a:rPr lang="en-US" cap="none" sz="825" b="1" i="0" u="none" baseline="0">
                    <a:latin typeface="Arial"/>
                    <a:ea typeface="Arial"/>
                    <a:cs typeface="Arial"/>
                  </a:rPr>
                  <a:t>Candidate method CV</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171903"/>
        <c:crosses val="autoZero"/>
        <c:crossBetween val="midCat"/>
        <c:dispUnits/>
        <c:minorUnit val="0.02"/>
      </c:valAx>
      <c:spPr>
        <a:solidFill>
          <a:srgbClr val="CCFFCC"/>
        </a:solidFill>
        <a:ln w="12700">
          <a:solidFill>
            <a:srgbClr val="808080"/>
          </a:solidFill>
        </a:ln>
      </c:spPr>
    </c:plotArea>
    <c:plotVisOnly val="0"/>
    <c:dispBlanksAs val="gap"/>
    <c:showDLblsOverMax val="0"/>
  </c:chart>
  <c:spPr>
    <a:solidFill>
      <a:srgbClr val="CCFFFF"/>
    </a:solidFill>
    <a:ln w="25400">
      <a:solid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Data Set Slope and Intercept, and Limits</a:t>
            </a:r>
          </a:p>
        </c:rich>
      </c:tx>
      <c:layout/>
      <c:spPr>
        <a:noFill/>
        <a:ln>
          <a:noFill/>
        </a:ln>
      </c:spPr>
    </c:title>
    <c:plotArea>
      <c:layout>
        <c:manualLayout>
          <c:xMode val="edge"/>
          <c:yMode val="edge"/>
          <c:x val="0.0855"/>
          <c:y val="0.1075"/>
          <c:w val="0.886"/>
          <c:h val="0.78175"/>
        </c:manualLayout>
      </c:layout>
      <c:scatterChart>
        <c:scatterStyle val="line"/>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Summary!$P$70:$P$76</c:f>
              <c:numCache/>
            </c:numRef>
          </c:xVal>
          <c:yVal>
            <c:numRef>
              <c:f>Summary!$Q$70:$Q$76</c:f>
              <c:numCache/>
            </c:numRef>
          </c:yVal>
          <c:smooth val="0"/>
        </c:ser>
        <c:ser>
          <c:idx val="1"/>
          <c:order val="1"/>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FF"/>
              </a:solidFill>
              <a:ln>
                <a:solidFill>
                  <a:srgbClr val="FF00FF"/>
                </a:solidFill>
              </a:ln>
            </c:spPr>
          </c:marker>
          <c:xVal>
            <c:numRef>
              <c:f>Summary!$H$24</c:f>
              <c:numCache/>
            </c:numRef>
          </c:xVal>
          <c:yVal>
            <c:numRef>
              <c:f>Summary!$I$24</c:f>
              <c:numCache/>
            </c:numRef>
          </c:yVal>
          <c:smooth val="0"/>
        </c:ser>
        <c:axId val="51093689"/>
        <c:axId val="57190018"/>
      </c:scatterChart>
      <c:valAx>
        <c:axId val="51093689"/>
        <c:scaling>
          <c:orientation val="minMax"/>
          <c:max val="1.2"/>
          <c:min val="0.8"/>
        </c:scaling>
        <c:axPos val="b"/>
        <c:title>
          <c:tx>
            <c:rich>
              <a:bodyPr vert="horz" rot="0" anchor="ctr"/>
              <a:lstStyle/>
              <a:p>
                <a:pPr algn="ctr">
                  <a:defRPr/>
                </a:pPr>
                <a:r>
                  <a:rPr lang="en-US" cap="none" sz="1050" b="1" i="0" u="none" baseline="0">
                    <a:latin typeface="Arial"/>
                    <a:ea typeface="Arial"/>
                    <a:cs typeface="Arial"/>
                  </a:rPr>
                  <a:t>Slope</a:t>
                </a:r>
              </a:p>
            </c:rich>
          </c:tx>
          <c:layout/>
          <c:overlay val="0"/>
          <c:spPr>
            <a:noFill/>
            <a:ln>
              <a:noFill/>
            </a:ln>
          </c:spPr>
        </c:title>
        <c:majorGridlines/>
        <c:delete val="0"/>
        <c:numFmt formatCode="0.0" sourceLinked="0"/>
        <c:majorTickMark val="out"/>
        <c:minorTickMark val="none"/>
        <c:tickLblPos val="nextTo"/>
        <c:crossAx val="57190018"/>
        <c:crossesAt val="-12"/>
        <c:crossBetween val="midCat"/>
        <c:dispUnits/>
      </c:valAx>
      <c:valAx>
        <c:axId val="57190018"/>
        <c:scaling>
          <c:orientation val="minMax"/>
          <c:max val="8"/>
          <c:min val="-8"/>
        </c:scaling>
        <c:axPos val="l"/>
        <c:title>
          <c:tx>
            <c:rich>
              <a:bodyPr vert="horz" rot="-5400000" anchor="ctr"/>
              <a:lstStyle/>
              <a:p>
                <a:pPr algn="ctr">
                  <a:defRPr/>
                </a:pPr>
                <a:r>
                  <a:rPr lang="en-US" cap="none" sz="825" b="1" i="0" u="none" baseline="0">
                    <a:latin typeface="Arial"/>
                    <a:ea typeface="Arial"/>
                    <a:cs typeface="Arial"/>
                  </a:rPr>
                  <a:t>Intercept, ug/m3</a:t>
                </a:r>
              </a:p>
            </c:rich>
          </c:tx>
          <c:layout/>
          <c:overlay val="0"/>
          <c:spPr>
            <a:noFill/>
            <a:ln>
              <a:noFill/>
            </a:ln>
          </c:spPr>
        </c:title>
        <c:majorGridlines/>
        <c:delete val="0"/>
        <c:numFmt formatCode="0" sourceLinked="0"/>
        <c:majorTickMark val="out"/>
        <c:minorTickMark val="none"/>
        <c:tickLblPos val="nextTo"/>
        <c:crossAx val="51093689"/>
        <c:crossesAt val="0.8"/>
        <c:crossBetween val="midCat"/>
        <c:dispUnits/>
      </c:valAx>
      <c:spPr>
        <a:solidFill>
          <a:srgbClr val="CCFFCC"/>
        </a:solidFill>
        <a:ln w="12700">
          <a:solidFill>
            <a:srgbClr val="808080"/>
          </a:solidFill>
        </a:ln>
      </c:spPr>
    </c:plotArea>
    <c:plotVisOnly val="1"/>
    <c:dispBlanksAs val="gap"/>
    <c:showDLblsOverMax val="0"/>
  </c:chart>
  <c:spPr>
    <a:solidFill>
      <a:srgbClr val="CCFFFF"/>
    </a:solidFill>
    <a:ln w="25400">
      <a:solidFill/>
    </a:ln>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1</xdr:row>
      <xdr:rowOff>95250</xdr:rowOff>
    </xdr:from>
    <xdr:to>
      <xdr:col>3</xdr:col>
      <xdr:colOff>485775</xdr:colOff>
      <xdr:row>3</xdr:row>
      <xdr:rowOff>238125</xdr:rowOff>
    </xdr:to>
    <xdr:pic>
      <xdr:nvPicPr>
        <xdr:cNvPr id="1" name="Picture 1"/>
        <xdr:cNvPicPr preferRelativeResize="1">
          <a:picLocks noChangeAspect="1"/>
        </xdr:cNvPicPr>
      </xdr:nvPicPr>
      <xdr:blipFill>
        <a:blip r:embed="rId1"/>
        <a:stretch>
          <a:fillRect/>
        </a:stretch>
      </xdr:blipFill>
      <xdr:spPr>
        <a:xfrm>
          <a:off x="238125" y="219075"/>
          <a:ext cx="1619250" cy="74295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1</xdr:row>
      <xdr:rowOff>114300</xdr:rowOff>
    </xdr:from>
    <xdr:to>
      <xdr:col>2</xdr:col>
      <xdr:colOff>885825</xdr:colOff>
      <xdr:row>3</xdr:row>
      <xdr:rowOff>238125</xdr:rowOff>
    </xdr:to>
    <xdr:pic>
      <xdr:nvPicPr>
        <xdr:cNvPr id="1" name="Picture 1"/>
        <xdr:cNvPicPr preferRelativeResize="1">
          <a:picLocks noChangeAspect="1"/>
        </xdr:cNvPicPr>
      </xdr:nvPicPr>
      <xdr:blipFill>
        <a:blip r:embed="rId1"/>
        <a:stretch>
          <a:fillRect/>
        </a:stretch>
      </xdr:blipFill>
      <xdr:spPr>
        <a:xfrm>
          <a:off x="390525" y="238125"/>
          <a:ext cx="1590675" cy="74295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29</xdr:row>
      <xdr:rowOff>0</xdr:rowOff>
    </xdr:from>
    <xdr:to>
      <xdr:col>9</xdr:col>
      <xdr:colOff>276225</xdr:colOff>
      <xdr:row>48</xdr:row>
      <xdr:rowOff>28575</xdr:rowOff>
    </xdr:to>
    <xdr:graphicFrame>
      <xdr:nvGraphicFramePr>
        <xdr:cNvPr id="1" name="Chart 1"/>
        <xdr:cNvGraphicFramePr/>
      </xdr:nvGraphicFramePr>
      <xdr:xfrm>
        <a:off x="285750" y="5381625"/>
        <a:ext cx="3943350" cy="3105150"/>
      </xdr:xfrm>
      <a:graphic>
        <a:graphicData uri="http://schemas.openxmlformats.org/drawingml/2006/chart">
          <c:chart xmlns:c="http://schemas.openxmlformats.org/drawingml/2006/chart" r:id="rId1"/>
        </a:graphicData>
      </a:graphic>
    </xdr:graphicFrame>
    <xdr:clientData/>
  </xdr:twoCellAnchor>
  <xdr:twoCellAnchor>
    <xdr:from>
      <xdr:col>12</xdr:col>
      <xdr:colOff>114300</xdr:colOff>
      <xdr:row>12</xdr:row>
      <xdr:rowOff>0</xdr:rowOff>
    </xdr:from>
    <xdr:to>
      <xdr:col>16</xdr:col>
      <xdr:colOff>571500</xdr:colOff>
      <xdr:row>21</xdr:row>
      <xdr:rowOff>0</xdr:rowOff>
    </xdr:to>
    <xdr:graphicFrame>
      <xdr:nvGraphicFramePr>
        <xdr:cNvPr id="2" name="Chart 2"/>
        <xdr:cNvGraphicFramePr/>
      </xdr:nvGraphicFramePr>
      <xdr:xfrm>
        <a:off x="6381750" y="2228850"/>
        <a:ext cx="2219325" cy="1676400"/>
      </xdr:xfrm>
      <a:graphic>
        <a:graphicData uri="http://schemas.openxmlformats.org/drawingml/2006/chart">
          <c:chart xmlns:c="http://schemas.openxmlformats.org/drawingml/2006/chart" r:id="rId2"/>
        </a:graphicData>
      </a:graphic>
    </xdr:graphicFrame>
    <xdr:clientData/>
  </xdr:twoCellAnchor>
  <xdr:twoCellAnchor>
    <xdr:from>
      <xdr:col>9</xdr:col>
      <xdr:colOff>857250</xdr:colOff>
      <xdr:row>29</xdr:row>
      <xdr:rowOff>0</xdr:rowOff>
    </xdr:from>
    <xdr:to>
      <xdr:col>16</xdr:col>
      <xdr:colOff>542925</xdr:colOff>
      <xdr:row>48</xdr:row>
      <xdr:rowOff>19050</xdr:rowOff>
    </xdr:to>
    <xdr:graphicFrame>
      <xdr:nvGraphicFramePr>
        <xdr:cNvPr id="3" name="Chart 3"/>
        <xdr:cNvGraphicFramePr/>
      </xdr:nvGraphicFramePr>
      <xdr:xfrm>
        <a:off x="4810125" y="5381625"/>
        <a:ext cx="3762375"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B2:L33"/>
  <sheetViews>
    <sheetView showGridLines="0" tabSelected="1" workbookViewId="0" topLeftCell="A1">
      <selection activeCell="A1" sqref="A1"/>
    </sheetView>
  </sheetViews>
  <sheetFormatPr defaultColWidth="9.140625" defaultRowHeight="12.75"/>
  <cols>
    <col min="1" max="1" width="1.7109375" style="464" customWidth="1"/>
    <col min="2" max="2" width="2.00390625" style="464" customWidth="1"/>
    <col min="3" max="3" width="16.8515625" style="464" customWidth="1"/>
    <col min="4" max="4" width="9.140625" style="464" customWidth="1"/>
    <col min="5" max="5" width="4.28125" style="464" customWidth="1"/>
    <col min="6" max="6" width="7.00390625" style="464" customWidth="1"/>
    <col min="7" max="7" width="9.140625" style="464" customWidth="1"/>
    <col min="8" max="8" width="32.8515625" style="464" customWidth="1"/>
    <col min="9" max="9" width="36.00390625" style="464" customWidth="1"/>
    <col min="10" max="10" width="1.1484375" style="464" customWidth="1"/>
    <col min="11" max="11" width="9.140625" style="464" customWidth="1"/>
    <col min="12" max="12" width="9.00390625" style="464" customWidth="1"/>
    <col min="13" max="13" width="1.57421875" style="464" customWidth="1"/>
    <col min="14" max="16384" width="9.140625" style="464" customWidth="1"/>
  </cols>
  <sheetData>
    <row r="1" ht="9.75" customHeight="1" thickBot="1"/>
    <row r="2" spans="2:10" ht="24" thickTop="1">
      <c r="B2" s="475"/>
      <c r="C2" s="475"/>
      <c r="D2" s="475"/>
      <c r="F2" s="468" t="s">
        <v>34</v>
      </c>
      <c r="G2" s="458"/>
      <c r="H2" s="458"/>
      <c r="I2" s="458"/>
      <c r="J2" s="459"/>
    </row>
    <row r="3" spans="2:10" ht="23.25">
      <c r="B3" s="475"/>
      <c r="C3" s="475"/>
      <c r="D3" s="475"/>
      <c r="F3" s="469" t="s">
        <v>35</v>
      </c>
      <c r="G3" s="460"/>
      <c r="H3" s="460"/>
      <c r="I3" s="460"/>
      <c r="J3" s="461"/>
    </row>
    <row r="4" spans="2:10" ht="27.75" customHeight="1">
      <c r="B4" s="475"/>
      <c r="C4" s="475"/>
      <c r="D4" s="475"/>
      <c r="E4" s="465"/>
      <c r="F4" s="476" t="s">
        <v>160</v>
      </c>
      <c r="G4" s="460"/>
      <c r="H4" s="460"/>
      <c r="I4" s="460"/>
      <c r="J4" s="461"/>
    </row>
    <row r="5" spans="5:10" ht="25.5" customHeight="1" thickBot="1">
      <c r="E5" s="466"/>
      <c r="F5" s="470" t="s">
        <v>0</v>
      </c>
      <c r="G5" s="462"/>
      <c r="H5" s="462"/>
      <c r="I5" s="462"/>
      <c r="J5" s="463"/>
    </row>
    <row r="6" ht="14.25" thickBot="1" thickTop="1"/>
    <row r="7" spans="2:12" ht="19.5">
      <c r="B7" s="513"/>
      <c r="C7" s="514" t="s">
        <v>155</v>
      </c>
      <c r="D7" s="515"/>
      <c r="E7" s="515"/>
      <c r="F7" s="515"/>
      <c r="G7" s="515"/>
      <c r="H7" s="515"/>
      <c r="I7" s="515"/>
      <c r="J7" s="515"/>
      <c r="K7" s="515"/>
      <c r="L7" s="516"/>
    </row>
    <row r="8" spans="2:12" ht="41.25" customHeight="1">
      <c r="B8" s="517"/>
      <c r="C8" s="590" t="s">
        <v>156</v>
      </c>
      <c r="D8" s="590"/>
      <c r="E8" s="590"/>
      <c r="F8" s="590"/>
      <c r="G8" s="590"/>
      <c r="H8" s="590"/>
      <c r="I8" s="590"/>
      <c r="J8" s="590"/>
      <c r="K8" s="590"/>
      <c r="L8" s="591"/>
    </row>
    <row r="9" spans="2:12" ht="4.5" customHeight="1">
      <c r="B9" s="517"/>
      <c r="C9" s="520"/>
      <c r="D9" s="520"/>
      <c r="E9" s="520"/>
      <c r="F9" s="520"/>
      <c r="G9" s="520"/>
      <c r="H9" s="520"/>
      <c r="I9" s="520"/>
      <c r="J9" s="520"/>
      <c r="K9" s="520"/>
      <c r="L9" s="521"/>
    </row>
    <row r="10" spans="2:12" ht="23.25" customHeight="1">
      <c r="B10" s="526"/>
      <c r="C10" s="592" t="s">
        <v>159</v>
      </c>
      <c r="D10" s="592"/>
      <c r="E10" s="592"/>
      <c r="F10" s="592"/>
      <c r="G10" s="592"/>
      <c r="H10" s="592"/>
      <c r="I10" s="592"/>
      <c r="J10" s="592"/>
      <c r="K10" s="592"/>
      <c r="L10" s="593"/>
    </row>
    <row r="11" spans="2:12" ht="6" customHeight="1">
      <c r="B11" s="517"/>
      <c r="C11" s="518"/>
      <c r="D11" s="522"/>
      <c r="E11" s="522"/>
      <c r="F11" s="522"/>
      <c r="G11" s="522"/>
      <c r="H11" s="522"/>
      <c r="I11" s="522"/>
      <c r="J11" s="522"/>
      <c r="K11" s="522"/>
      <c r="L11" s="519"/>
    </row>
    <row r="12" spans="2:12" ht="27" customHeight="1">
      <c r="B12" s="517"/>
      <c r="C12" s="590" t="s">
        <v>169</v>
      </c>
      <c r="D12" s="590"/>
      <c r="E12" s="590"/>
      <c r="F12" s="590"/>
      <c r="G12" s="590"/>
      <c r="H12" s="590"/>
      <c r="I12" s="590"/>
      <c r="J12" s="590"/>
      <c r="K12" s="590"/>
      <c r="L12" s="591"/>
    </row>
    <row r="13" spans="2:12" ht="6.75" customHeight="1">
      <c r="B13" s="517"/>
      <c r="C13" s="520"/>
      <c r="D13" s="520"/>
      <c r="E13" s="520"/>
      <c r="F13" s="520"/>
      <c r="G13" s="520"/>
      <c r="H13" s="520"/>
      <c r="I13" s="520"/>
      <c r="J13" s="520"/>
      <c r="K13" s="520"/>
      <c r="L13" s="521"/>
    </row>
    <row r="14" spans="2:12" ht="26.25" customHeight="1">
      <c r="B14" s="517"/>
      <c r="C14" s="590" t="s">
        <v>157</v>
      </c>
      <c r="D14" s="590"/>
      <c r="E14" s="590"/>
      <c r="F14" s="590"/>
      <c r="G14" s="590"/>
      <c r="H14" s="590"/>
      <c r="I14" s="590"/>
      <c r="J14" s="590"/>
      <c r="K14" s="590"/>
      <c r="L14" s="591"/>
    </row>
    <row r="15" spans="2:12" ht="6.75" customHeight="1">
      <c r="B15" s="517"/>
      <c r="C15" s="520"/>
      <c r="D15" s="520"/>
      <c r="E15" s="520"/>
      <c r="F15" s="520"/>
      <c r="G15" s="520"/>
      <c r="H15" s="520"/>
      <c r="I15" s="520"/>
      <c r="J15" s="520"/>
      <c r="K15" s="520"/>
      <c r="L15" s="521"/>
    </row>
    <row r="16" spans="2:12" ht="50.25" customHeight="1">
      <c r="B16" s="517"/>
      <c r="C16" s="590" t="s">
        <v>158</v>
      </c>
      <c r="D16" s="590"/>
      <c r="E16" s="590"/>
      <c r="F16" s="590"/>
      <c r="G16" s="590"/>
      <c r="H16" s="590"/>
      <c r="I16" s="590"/>
      <c r="J16" s="590"/>
      <c r="K16" s="590"/>
      <c r="L16" s="591"/>
    </row>
    <row r="17" spans="2:12" ht="6" customHeight="1">
      <c r="B17" s="517"/>
      <c r="C17" s="520"/>
      <c r="D17" s="520"/>
      <c r="E17" s="520"/>
      <c r="F17" s="520"/>
      <c r="G17" s="520"/>
      <c r="H17" s="520"/>
      <c r="I17" s="520"/>
      <c r="J17" s="520"/>
      <c r="K17" s="520"/>
      <c r="L17" s="521"/>
    </row>
    <row r="18" spans="2:12" ht="51.75" customHeight="1">
      <c r="B18" s="517"/>
      <c r="C18" s="590" t="s">
        <v>165</v>
      </c>
      <c r="D18" s="590"/>
      <c r="E18" s="590"/>
      <c r="F18" s="590"/>
      <c r="G18" s="590"/>
      <c r="H18" s="590"/>
      <c r="I18" s="590"/>
      <c r="J18" s="590"/>
      <c r="K18" s="590"/>
      <c r="L18" s="591"/>
    </row>
    <row r="19" spans="2:12" ht="6" customHeight="1">
      <c r="B19" s="517"/>
      <c r="C19" s="520"/>
      <c r="D19" s="520"/>
      <c r="E19" s="520"/>
      <c r="F19" s="520"/>
      <c r="G19" s="520"/>
      <c r="H19" s="520"/>
      <c r="I19" s="520"/>
      <c r="J19" s="520"/>
      <c r="K19" s="520"/>
      <c r="L19" s="521"/>
    </row>
    <row r="20" spans="2:12" ht="39" customHeight="1">
      <c r="B20" s="517"/>
      <c r="C20" s="590" t="s">
        <v>166</v>
      </c>
      <c r="D20" s="590"/>
      <c r="E20" s="590"/>
      <c r="F20" s="590"/>
      <c r="G20" s="590"/>
      <c r="H20" s="590"/>
      <c r="I20" s="590"/>
      <c r="J20" s="590"/>
      <c r="K20" s="590"/>
      <c r="L20" s="591"/>
    </row>
    <row r="21" spans="2:12" ht="5.25" customHeight="1">
      <c r="B21" s="517"/>
      <c r="C21" s="520"/>
      <c r="D21" s="520"/>
      <c r="E21" s="520"/>
      <c r="F21" s="520"/>
      <c r="G21" s="520"/>
      <c r="H21" s="520"/>
      <c r="I21" s="520"/>
      <c r="J21" s="520"/>
      <c r="K21" s="520"/>
      <c r="L21" s="521"/>
    </row>
    <row r="22" spans="2:12" ht="78.75" customHeight="1">
      <c r="B22" s="517"/>
      <c r="C22" s="590" t="s">
        <v>167</v>
      </c>
      <c r="D22" s="590"/>
      <c r="E22" s="590"/>
      <c r="F22" s="590"/>
      <c r="G22" s="590"/>
      <c r="H22" s="590"/>
      <c r="I22" s="590"/>
      <c r="J22" s="590"/>
      <c r="K22" s="590"/>
      <c r="L22" s="591"/>
    </row>
    <row r="23" spans="2:12" ht="6" customHeight="1">
      <c r="B23" s="517"/>
      <c r="C23" s="520"/>
      <c r="D23" s="520"/>
      <c r="E23" s="520"/>
      <c r="F23" s="520"/>
      <c r="G23" s="520"/>
      <c r="H23" s="520"/>
      <c r="I23" s="520"/>
      <c r="J23" s="520"/>
      <c r="K23" s="520"/>
      <c r="L23" s="521"/>
    </row>
    <row r="24" spans="2:12" ht="49.5" customHeight="1">
      <c r="B24" s="517"/>
      <c r="C24" s="590" t="s">
        <v>171</v>
      </c>
      <c r="D24" s="590"/>
      <c r="E24" s="590"/>
      <c r="F24" s="590"/>
      <c r="G24" s="590"/>
      <c r="H24" s="590"/>
      <c r="I24" s="590"/>
      <c r="J24" s="590"/>
      <c r="K24" s="590"/>
      <c r="L24" s="591"/>
    </row>
    <row r="25" spans="2:12" ht="6.75" customHeight="1">
      <c r="B25" s="517"/>
      <c r="C25" s="520"/>
      <c r="D25" s="520"/>
      <c r="E25" s="520"/>
      <c r="F25" s="520"/>
      <c r="G25" s="520"/>
      <c r="H25" s="520"/>
      <c r="I25" s="520"/>
      <c r="J25" s="520"/>
      <c r="K25" s="520"/>
      <c r="L25" s="521"/>
    </row>
    <row r="26" spans="2:12" ht="36.75" customHeight="1">
      <c r="B26" s="517"/>
      <c r="C26" s="590" t="s">
        <v>170</v>
      </c>
      <c r="D26" s="590"/>
      <c r="E26" s="590"/>
      <c r="F26" s="590"/>
      <c r="G26" s="590"/>
      <c r="H26" s="590"/>
      <c r="I26" s="590"/>
      <c r="J26" s="590"/>
      <c r="K26" s="590"/>
      <c r="L26" s="591"/>
    </row>
    <row r="27" spans="2:12" ht="6" customHeight="1">
      <c r="B27" s="517"/>
      <c r="C27" s="520"/>
      <c r="D27" s="520"/>
      <c r="E27" s="520"/>
      <c r="F27" s="520"/>
      <c r="G27" s="520"/>
      <c r="H27" s="520"/>
      <c r="I27" s="520"/>
      <c r="J27" s="520"/>
      <c r="K27" s="520"/>
      <c r="L27" s="521"/>
    </row>
    <row r="28" spans="2:12" ht="24.75" customHeight="1">
      <c r="B28" s="517"/>
      <c r="C28" s="590" t="s">
        <v>172</v>
      </c>
      <c r="D28" s="590"/>
      <c r="E28" s="590"/>
      <c r="F28" s="590"/>
      <c r="G28" s="590"/>
      <c r="H28" s="590"/>
      <c r="I28" s="590"/>
      <c r="J28" s="590"/>
      <c r="K28" s="590"/>
      <c r="L28" s="591"/>
    </row>
    <row r="29" spans="2:12" ht="6.75" customHeight="1">
      <c r="B29" s="517"/>
      <c r="C29" s="520"/>
      <c r="D29" s="520"/>
      <c r="E29" s="520"/>
      <c r="F29" s="520"/>
      <c r="G29" s="520"/>
      <c r="H29" s="520"/>
      <c r="I29" s="520"/>
      <c r="J29" s="520"/>
      <c r="K29" s="520"/>
      <c r="L29" s="521"/>
    </row>
    <row r="30" spans="2:12" ht="25.5" customHeight="1">
      <c r="B30" s="517"/>
      <c r="C30" s="590" t="s">
        <v>173</v>
      </c>
      <c r="D30" s="590"/>
      <c r="E30" s="590"/>
      <c r="F30" s="590"/>
      <c r="G30" s="590"/>
      <c r="H30" s="590"/>
      <c r="I30" s="590"/>
      <c r="J30" s="590"/>
      <c r="K30" s="590"/>
      <c r="L30" s="591"/>
    </row>
    <row r="31" spans="2:12" ht="13.5" thickBot="1">
      <c r="B31" s="523"/>
      <c r="C31" s="524"/>
      <c r="D31" s="524"/>
      <c r="E31" s="524"/>
      <c r="F31" s="524"/>
      <c r="G31" s="524"/>
      <c r="H31" s="524"/>
      <c r="I31" s="524"/>
      <c r="J31" s="524"/>
      <c r="K31" s="524"/>
      <c r="L31" s="525"/>
    </row>
    <row r="33" ht="12.75">
      <c r="I33" s="467" t="s">
        <v>168</v>
      </c>
    </row>
  </sheetData>
  <sheetProtection sheet="1" objects="1" scenarios="1" selectLockedCells="1"/>
  <mergeCells count="12">
    <mergeCell ref="C26:L26"/>
    <mergeCell ref="C28:L28"/>
    <mergeCell ref="C30:L30"/>
    <mergeCell ref="C18:L18"/>
    <mergeCell ref="C20:L20"/>
    <mergeCell ref="C22:L22"/>
    <mergeCell ref="C24:L24"/>
    <mergeCell ref="C8:L8"/>
    <mergeCell ref="C14:L14"/>
    <mergeCell ref="C16:L16"/>
    <mergeCell ref="C12:L12"/>
    <mergeCell ref="C10:L10"/>
  </mergeCells>
  <printOptions/>
  <pageMargins left="0.75" right="0.75" top="1" bottom="1" header="0.5" footer="0.5"/>
  <pageSetup fitToHeight="1" fitToWidth="1"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1">
    <tabColor indexed="43"/>
    <pageSetUpPr fitToPage="1"/>
  </sheetPr>
  <dimension ref="B2:L26"/>
  <sheetViews>
    <sheetView showGridLines="0" workbookViewId="0" topLeftCell="A1">
      <selection activeCell="G8" sqref="G8:H8"/>
    </sheetView>
  </sheetViews>
  <sheetFormatPr defaultColWidth="9.140625" defaultRowHeight="12.75"/>
  <cols>
    <col min="1" max="1" width="3.8515625" style="0" customWidth="1"/>
    <col min="2" max="2" width="12.57421875" style="0" customWidth="1"/>
    <col min="3" max="3" width="15.00390625" style="0" customWidth="1"/>
    <col min="4" max="4" width="4.8515625" style="0" customWidth="1"/>
    <col min="5" max="5" width="12.57421875" style="0" customWidth="1"/>
    <col min="6" max="6" width="8.7109375" style="0" customWidth="1"/>
    <col min="7" max="7" width="26.28125" style="0" customWidth="1"/>
    <col min="8" max="8" width="35.421875" style="0" customWidth="1"/>
    <col min="9" max="9" width="1.421875" style="0" customWidth="1"/>
    <col min="10" max="10" width="8.28125" style="0" customWidth="1"/>
  </cols>
  <sheetData>
    <row r="1" ht="9.75" customHeight="1" thickBot="1"/>
    <row r="2" spans="2:9" ht="24" customHeight="1" thickTop="1">
      <c r="B2" s="474"/>
      <c r="C2" s="474"/>
      <c r="E2" s="471" t="s">
        <v>34</v>
      </c>
      <c r="F2" s="17"/>
      <c r="G2" s="17"/>
      <c r="H2" s="17"/>
      <c r="I2" s="18"/>
    </row>
    <row r="3" spans="2:9" ht="24.75" customHeight="1">
      <c r="B3" s="474"/>
      <c r="C3" s="474"/>
      <c r="E3" s="472" t="s">
        <v>35</v>
      </c>
      <c r="F3" s="19"/>
      <c r="G3" s="19"/>
      <c r="H3" s="19"/>
      <c r="I3" s="20"/>
    </row>
    <row r="4" spans="2:9" ht="27" customHeight="1">
      <c r="B4" s="474"/>
      <c r="C4" s="474"/>
      <c r="D4" s="89"/>
      <c r="E4" s="501" t="s">
        <v>160</v>
      </c>
      <c r="F4" s="19"/>
      <c r="G4" s="19"/>
      <c r="H4" s="19"/>
      <c r="I4" s="20"/>
    </row>
    <row r="5" spans="2:9" ht="24" customHeight="1" thickBot="1">
      <c r="B5" s="248"/>
      <c r="C5" s="248"/>
      <c r="D5" s="23"/>
      <c r="E5" s="473" t="s">
        <v>1</v>
      </c>
      <c r="F5" s="21"/>
      <c r="G5" s="21"/>
      <c r="H5" s="21"/>
      <c r="I5" s="22"/>
    </row>
    <row r="6" ht="10.5" customHeight="1" thickBot="1" thickTop="1"/>
    <row r="7" spans="2:9" ht="15">
      <c r="B7" s="440" t="s">
        <v>151</v>
      </c>
      <c r="C7" s="257"/>
      <c r="E7" s="181" t="s">
        <v>2</v>
      </c>
      <c r="F7" s="1"/>
      <c r="G7" s="1"/>
      <c r="H7" s="1"/>
      <c r="I7" s="2"/>
    </row>
    <row r="8" spans="2:9" ht="14.25">
      <c r="B8" s="441" t="s">
        <v>138</v>
      </c>
      <c r="C8" s="263"/>
      <c r="E8" s="3" t="s">
        <v>3</v>
      </c>
      <c r="F8" s="4"/>
      <c r="G8" s="597"/>
      <c r="H8" s="596"/>
      <c r="I8" s="8"/>
    </row>
    <row r="9" spans="2:9" ht="14.25">
      <c r="B9" s="441" t="s">
        <v>142</v>
      </c>
      <c r="C9" s="263"/>
      <c r="E9" s="3" t="s">
        <v>152</v>
      </c>
      <c r="F9" s="4"/>
      <c r="G9" s="454"/>
      <c r="H9" s="457"/>
      <c r="I9" s="8"/>
    </row>
    <row r="10" spans="2:9" ht="14.25">
      <c r="B10" s="441"/>
      <c r="C10" s="263"/>
      <c r="E10" s="3" t="s">
        <v>4</v>
      </c>
      <c r="F10" s="4"/>
      <c r="G10" s="598"/>
      <c r="H10" s="599"/>
      <c r="I10" s="8"/>
    </row>
    <row r="11" spans="2:9" ht="14.25">
      <c r="B11" s="441" t="s">
        <v>137</v>
      </c>
      <c r="C11" s="263"/>
      <c r="E11" s="3" t="s">
        <v>4</v>
      </c>
      <c r="F11" s="4"/>
      <c r="G11" s="597"/>
      <c r="H11" s="596"/>
      <c r="I11" s="8"/>
    </row>
    <row r="12" spans="2:9" ht="14.25">
      <c r="B12" s="441" t="s">
        <v>139</v>
      </c>
      <c r="C12" s="263"/>
      <c r="E12" s="3" t="s">
        <v>4</v>
      </c>
      <c r="F12" s="4"/>
      <c r="G12" s="600"/>
      <c r="H12" s="601"/>
      <c r="I12" s="8"/>
    </row>
    <row r="13" spans="2:9" ht="14.25" customHeight="1" thickBot="1">
      <c r="B13" s="441" t="s">
        <v>143</v>
      </c>
      <c r="C13" s="263"/>
      <c r="E13" s="5"/>
      <c r="F13" s="6"/>
      <c r="G13" s="6"/>
      <c r="H13" s="6"/>
      <c r="I13" s="7"/>
    </row>
    <row r="14" spans="2:3" ht="9" customHeight="1" thickBot="1">
      <c r="B14" s="441"/>
      <c r="C14" s="263"/>
    </row>
    <row r="15" spans="2:9" ht="15">
      <c r="B15" s="441" t="s">
        <v>140</v>
      </c>
      <c r="C15" s="263"/>
      <c r="E15" s="182" t="s">
        <v>5</v>
      </c>
      <c r="F15" s="10"/>
      <c r="G15" s="10"/>
      <c r="H15" s="10"/>
      <c r="I15" s="11"/>
    </row>
    <row r="16" spans="2:9" ht="15.75" customHeight="1">
      <c r="B16" s="441" t="s">
        <v>141</v>
      </c>
      <c r="C16" s="263"/>
      <c r="E16" s="3" t="s">
        <v>61</v>
      </c>
      <c r="F16" s="12"/>
      <c r="G16" s="594"/>
      <c r="H16" s="596"/>
      <c r="I16" s="13"/>
    </row>
    <row r="17" spans="2:12" ht="15" customHeight="1">
      <c r="B17" s="441" t="s">
        <v>145</v>
      </c>
      <c r="C17" s="263"/>
      <c r="E17" s="3" t="s">
        <v>63</v>
      </c>
      <c r="F17" s="12"/>
      <c r="G17" s="267"/>
      <c r="H17" s="452"/>
      <c r="I17" s="13"/>
      <c r="K17" s="185"/>
      <c r="L17" s="185"/>
    </row>
    <row r="18" spans="2:9" ht="15.75" customHeight="1">
      <c r="B18" s="441"/>
      <c r="C18" s="263"/>
      <c r="E18" s="3" t="s">
        <v>62</v>
      </c>
      <c r="F18" s="12"/>
      <c r="G18" s="266"/>
      <c r="H18" s="452"/>
      <c r="I18" s="13"/>
    </row>
    <row r="19" spans="2:9" ht="13.5" thickBot="1">
      <c r="B19" s="441" t="s">
        <v>144</v>
      </c>
      <c r="C19" s="263"/>
      <c r="E19" s="14"/>
      <c r="F19" s="15"/>
      <c r="G19" s="15"/>
      <c r="H19" s="15"/>
      <c r="I19" s="16"/>
    </row>
    <row r="20" spans="2:3" ht="11.25" customHeight="1" thickBot="1">
      <c r="B20" s="441" t="s">
        <v>146</v>
      </c>
      <c r="C20" s="263"/>
    </row>
    <row r="21" spans="2:9" ht="15">
      <c r="B21" s="441"/>
      <c r="C21" s="263"/>
      <c r="E21" s="181" t="s">
        <v>6</v>
      </c>
      <c r="F21" s="10"/>
      <c r="G21" s="10"/>
      <c r="H21" s="10"/>
      <c r="I21" s="11"/>
    </row>
    <row r="22" spans="2:9" ht="15.75" customHeight="1">
      <c r="B22" s="455" t="s">
        <v>147</v>
      </c>
      <c r="C22" s="263"/>
      <c r="E22" s="3" t="s">
        <v>59</v>
      </c>
      <c r="F22" s="12"/>
      <c r="G22" s="594"/>
      <c r="H22" s="595"/>
      <c r="I22" s="13"/>
    </row>
    <row r="23" spans="2:9" ht="15.75" customHeight="1">
      <c r="B23" s="441"/>
      <c r="C23" s="263"/>
      <c r="E23" s="3" t="s">
        <v>60</v>
      </c>
      <c r="F23" s="12"/>
      <c r="G23" s="268"/>
      <c r="H23" s="453"/>
      <c r="I23" s="13"/>
    </row>
    <row r="24" spans="2:9" ht="13.5" thickBot="1">
      <c r="B24" s="456" t="s">
        <v>153</v>
      </c>
      <c r="C24" s="261"/>
      <c r="E24" s="14"/>
      <c r="F24" s="15"/>
      <c r="G24" s="15"/>
      <c r="H24" s="15"/>
      <c r="I24" s="16"/>
    </row>
    <row r="26" ht="14.25">
      <c r="B26" s="242" t="s">
        <v>148</v>
      </c>
    </row>
  </sheetData>
  <sheetProtection sheet="1" objects="1" scenarios="1" selectLockedCells="1"/>
  <mergeCells count="6">
    <mergeCell ref="G22:H22"/>
    <mergeCell ref="G16:H16"/>
    <mergeCell ref="G8:H8"/>
    <mergeCell ref="G10:H10"/>
    <mergeCell ref="G11:H11"/>
    <mergeCell ref="G12:H12"/>
  </mergeCells>
  <dataValidations count="4">
    <dataValidation type="list" allowBlank="1" showInputMessage="1" showErrorMessage="1" error="Please enter an A, B, C, or D." sqref="G23:H23">
      <formula1>"A, B, C, D"</formula1>
    </dataValidation>
    <dataValidation type="list" showErrorMessage="1" error="Please enter II or III." sqref="G18:H18">
      <formula1>"II,III"</formula1>
    </dataValidation>
    <dataValidation type="list" allowBlank="1" showInputMessage="1" showErrorMessage="1" error="Please enter PM2.5 or PM10-2.5." sqref="H17">
      <formula1>"PM2.5,PM10-2.5"</formula1>
    </dataValidation>
    <dataValidation type="list" allowBlank="1" showInputMessage="1" showErrorMessage="1" sqref="G17">
      <formula1>"PM2.5,PM10-2.5"</formula1>
    </dataValidation>
  </dataValidations>
  <printOptions/>
  <pageMargins left="0.75" right="0.75" top="1" bottom="1" header="0.5" footer="0.5"/>
  <pageSetup fitToHeight="1" fitToWidth="1"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indexed="42"/>
    <pageSetUpPr fitToPage="1"/>
  </sheetPr>
  <dimension ref="B1:V86"/>
  <sheetViews>
    <sheetView workbookViewId="0" topLeftCell="A1">
      <pane ySplit="10" topLeftCell="BM11" activePane="bottomLeft" state="frozen"/>
      <selection pane="topLeft" activeCell="A1" sqref="A1"/>
      <selection pane="bottomLeft" activeCell="D11" sqref="D11"/>
    </sheetView>
  </sheetViews>
  <sheetFormatPr defaultColWidth="9.140625" defaultRowHeight="12.75"/>
  <cols>
    <col min="1" max="1" width="1.57421875" style="0" customWidth="1"/>
    <col min="2" max="3" width="3.57421875" style="0" customWidth="1"/>
    <col min="4" max="4" width="8.421875" style="0" customWidth="1"/>
    <col min="8" max="8" width="5.7109375" style="0" hidden="1" customWidth="1"/>
    <col min="9" max="9" width="5.421875" style="0" hidden="1" customWidth="1"/>
    <col min="10" max="10" width="5.57421875" style="0" hidden="1" customWidth="1"/>
    <col min="12" max="13" width="9.421875" style="0" customWidth="1"/>
    <col min="14" max="14" width="7.421875" style="0" customWidth="1"/>
    <col min="15" max="15" width="8.8515625" style="0" customWidth="1"/>
    <col min="16" max="16" width="5.7109375" style="0" hidden="1" customWidth="1"/>
    <col min="17" max="17" width="6.00390625" style="0" hidden="1" customWidth="1"/>
    <col min="18" max="18" width="5.57421875" style="0" hidden="1" customWidth="1"/>
    <col min="19" max="19" width="7.28125" style="0" customWidth="1"/>
    <col min="20" max="20" width="8.28125" style="0" customWidth="1"/>
    <col min="21" max="21" width="6.8515625" style="0" customWidth="1"/>
    <col min="22" max="22" width="33.140625" style="0" customWidth="1"/>
  </cols>
  <sheetData>
    <row r="1" spans="16:19" ht="13.5" customHeight="1">
      <c r="P1" s="183"/>
      <c r="Q1" s="183"/>
      <c r="R1" s="183"/>
      <c r="S1" s="183" t="str">
        <f>IF(ISBLANK(Title!G17),"Note: Please enter PM size category on Title sheet.","")</f>
        <v>Note: Please enter PM size category on Title sheet.</v>
      </c>
    </row>
    <row r="2" spans="7:19" ht="15" customHeight="1">
      <c r="G2" s="32" t="s">
        <v>20</v>
      </c>
      <c r="P2" s="183"/>
      <c r="Q2" s="183"/>
      <c r="R2" s="183"/>
      <c r="S2" s="183" t="str">
        <f>IF(ISBLANK(Title!G18),"Note: Please enter Class II or III on Title sheet.","")</f>
        <v>Note: Please enter Class II or III on Title sheet.</v>
      </c>
    </row>
    <row r="3" spans="16:19" ht="15.75" customHeight="1">
      <c r="P3" s="183"/>
      <c r="R3" s="183"/>
      <c r="S3" s="183" t="str">
        <f>IF(ISBLANK(Title!G23),"Note: Please enter site A, B, C, or D on Title sheet.","")</f>
        <v>Note: Please enter site A, B, C, or D on Title sheet.</v>
      </c>
    </row>
    <row r="4" spans="16:19" ht="5.25" customHeight="1" thickBot="1">
      <c r="P4" s="183"/>
      <c r="R4" s="183"/>
      <c r="S4" s="183"/>
    </row>
    <row r="5" spans="4:19" ht="12.75">
      <c r="D5" s="9" t="s">
        <v>2</v>
      </c>
      <c r="E5" s="29"/>
      <c r="F5" s="608">
        <f>IF(Title!$G$8=0,"",Title!$G$8)</f>
      </c>
      <c r="G5" s="609"/>
      <c r="H5" s="609"/>
      <c r="I5" s="609"/>
      <c r="J5" s="609"/>
      <c r="K5" s="609"/>
      <c r="L5" s="609"/>
      <c r="M5" s="609"/>
      <c r="N5" s="609"/>
      <c r="O5" s="609"/>
      <c r="P5" s="609"/>
      <c r="Q5" s="609"/>
      <c r="R5" s="609"/>
      <c r="S5" s="610"/>
    </row>
    <row r="6" spans="4:19" ht="12.75">
      <c r="D6" s="28" t="s">
        <v>7</v>
      </c>
      <c r="E6" s="30"/>
      <c r="F6" s="611">
        <f>IF(AND(ISBLANK(Title!G16),ISBLANK(Title!G17),ISBLANK(Title!G18)),"",Title!$G$16&amp;" - "&amp;Title!$G$17&amp;" Class "&amp;Title!$G$18)</f>
      </c>
      <c r="G6" s="612"/>
      <c r="H6" s="612"/>
      <c r="I6" s="612"/>
      <c r="J6" s="612"/>
      <c r="K6" s="612"/>
      <c r="L6" s="612"/>
      <c r="M6" s="612"/>
      <c r="N6" s="612"/>
      <c r="O6" s="612"/>
      <c r="P6" s="612"/>
      <c r="Q6" s="612"/>
      <c r="R6" s="612"/>
      <c r="S6" s="613"/>
    </row>
    <row r="7" spans="4:19" ht="13.5" thickBot="1">
      <c r="D7" s="14" t="s">
        <v>6</v>
      </c>
      <c r="E7" s="31"/>
      <c r="F7" s="614">
        <f>IF(AND(ISBLANK(Title!G22),ISBLANK(Title!G23)),"",Title!$G$22&amp;"  -  (Site location  "&amp;Title!$G$23&amp;" )")</f>
      </c>
      <c r="G7" s="588"/>
      <c r="H7" s="588"/>
      <c r="I7" s="588"/>
      <c r="J7" s="588"/>
      <c r="K7" s="588"/>
      <c r="L7" s="588"/>
      <c r="M7" s="588"/>
      <c r="N7" s="588"/>
      <c r="O7" s="588"/>
      <c r="P7" s="588"/>
      <c r="Q7" s="588"/>
      <c r="R7" s="588"/>
      <c r="S7" s="589"/>
    </row>
    <row r="8" ht="13.5" thickBot="1"/>
    <row r="9" spans="2:22" ht="15" thickTop="1">
      <c r="B9" s="33"/>
      <c r="C9" s="34" t="s">
        <v>17</v>
      </c>
      <c r="D9" s="35" t="s">
        <v>27</v>
      </c>
      <c r="E9" s="36" t="s">
        <v>21</v>
      </c>
      <c r="F9" s="37"/>
      <c r="G9" s="37"/>
      <c r="H9" s="63" t="s">
        <v>23</v>
      </c>
      <c r="I9" s="64"/>
      <c r="J9" s="64"/>
      <c r="K9" s="65" t="s">
        <v>22</v>
      </c>
      <c r="L9" s="65"/>
      <c r="M9" s="66"/>
      <c r="N9" s="384" t="s">
        <v>25</v>
      </c>
      <c r="O9" s="385" t="s">
        <v>44</v>
      </c>
      <c r="P9" s="370" t="s">
        <v>131</v>
      </c>
      <c r="Q9" s="371"/>
      <c r="R9" s="372"/>
      <c r="S9" s="39" t="s">
        <v>12</v>
      </c>
      <c r="T9" s="35" t="s">
        <v>13</v>
      </c>
      <c r="U9" s="39" t="s">
        <v>14</v>
      </c>
      <c r="V9" s="129"/>
    </row>
    <row r="10" spans="2:22" ht="15" thickBot="1">
      <c r="B10" s="40"/>
      <c r="C10" s="41" t="s">
        <v>16</v>
      </c>
      <c r="D10" s="42" t="s">
        <v>8</v>
      </c>
      <c r="E10" s="43" t="s">
        <v>9</v>
      </c>
      <c r="F10" s="44" t="s">
        <v>10</v>
      </c>
      <c r="G10" s="44" t="s">
        <v>11</v>
      </c>
      <c r="H10" s="62">
        <v>1</v>
      </c>
      <c r="I10" s="61">
        <v>2</v>
      </c>
      <c r="J10" s="61">
        <v>3</v>
      </c>
      <c r="K10" s="61" t="s">
        <v>9</v>
      </c>
      <c r="L10" s="61" t="s">
        <v>10</v>
      </c>
      <c r="M10" s="67" t="s">
        <v>11</v>
      </c>
      <c r="N10" s="386" t="s">
        <v>26</v>
      </c>
      <c r="O10" s="387" t="s">
        <v>24</v>
      </c>
      <c r="P10" s="374">
        <v>1</v>
      </c>
      <c r="Q10" s="375">
        <v>2</v>
      </c>
      <c r="R10" s="375">
        <v>3</v>
      </c>
      <c r="S10" s="46" t="s">
        <v>28</v>
      </c>
      <c r="T10" s="42" t="s">
        <v>18</v>
      </c>
      <c r="U10" s="46" t="s">
        <v>19</v>
      </c>
      <c r="V10" s="130" t="s">
        <v>45</v>
      </c>
    </row>
    <row r="11" spans="2:22" ht="12.75">
      <c r="B11" s="602" t="s">
        <v>46</v>
      </c>
      <c r="C11" s="72">
        <v>1</v>
      </c>
      <c r="D11" s="103"/>
      <c r="E11" s="105"/>
      <c r="F11" s="105"/>
      <c r="G11" s="105"/>
      <c r="H11" s="433">
        <f>IF(OR(ISBLANK(E11),ISTEXT(E11)),0,E11)</f>
        <v>0</v>
      </c>
      <c r="I11" s="434">
        <f>IF(OR(ISBLANK(F11),ISTEXT(F11)),0,F11)</f>
        <v>0</v>
      </c>
      <c r="J11" s="435">
        <f>IF(OR(ISBLANK(G11),ISTEXT(G11)),0,G11)</f>
        <v>0</v>
      </c>
      <c r="K11" s="59">
        <f>IF(OR(H11+I11=0,H11+J11=0),"",IF(AND(OR(2*H11/(H11+I11)&lt;0.93,2*H11/(H11+I11)&gt;1.07),OR(2*H11/(H11+J11)&lt;0.93,2*H11/(H11+J11)&gt;1.07)),"OUT","OK"))</f>
      </c>
      <c r="L11" s="59">
        <f>IF(OR(I11+H11=0,I11+J11=0),"",IF(AND(OR(2*I11/(I11+H11)&lt;0.93,2*I11/(I11+H11)&gt;1.07),OR(2*I11/(I11+J11)&lt;0.93,2*I11/(I11+J11)&gt;1.07)),"OUT","OK"))</f>
      </c>
      <c r="M11" s="59">
        <f>IF(OR(J11+H11=0,J11+I11=0),"",IF(AND(OR(2*J11/(J11+H11)&lt;0.93,2*J11/(J11+H11)&gt;1.07),OR(2*J11/(J11+I11)&lt;0.93,2*J11/(J11+I11)&gt;1.07)),"OUT","OK"))</f>
      </c>
      <c r="N11" s="380">
        <f>IF(OR(COUNTIF(K11:M11,"OK")&gt;0,COUNTIF(K11:M11,"OUT")&gt;0),COUNTIF(K11:M11,"OK"),"")</f>
      </c>
      <c r="O11" s="527">
        <f>IF(N11="","",IF(OR(N11&lt;2,S11&lt;3,S11&gt;200),"NOT VALID","ok"))</f>
      </c>
      <c r="P11" s="376">
        <f>IF(K11="OK",E11,"")</f>
      </c>
      <c r="Q11" s="376">
        <f>IF(L11="OK",F11,"")</f>
      </c>
      <c r="R11" s="376">
        <f>IF(M11="OK",G11,"")</f>
      </c>
      <c r="S11" s="373">
        <f>IF(ISERROR(AVERAGE(P11:R11)),"",AVERAGE(P11:R11))</f>
      </c>
      <c r="T11" s="50">
        <f aca="true" t="shared" si="0" ref="T11:T42">IF(N11="","",IF(N11&lt;2,"--  ",STDEV(P11:R11)))</f>
      </c>
      <c r="U11" s="394">
        <f>IF(T11="","",IF(T11="--  ","--  ",T11/S11))</f>
      </c>
      <c r="V11" s="131"/>
    </row>
    <row r="12" spans="2:22" ht="13.5" thickBot="1">
      <c r="B12" s="603"/>
      <c r="C12" s="488">
        <v>2</v>
      </c>
      <c r="D12" s="104"/>
      <c r="E12" s="105"/>
      <c r="F12" s="105"/>
      <c r="G12" s="105"/>
      <c r="H12" s="90">
        <f aca="true" t="shared" si="1" ref="H12:H57">IF(OR(ISBLANK(E12),ISTEXT(E12)),0,E12)</f>
        <v>0</v>
      </c>
      <c r="I12" s="91">
        <f aca="true" t="shared" si="2" ref="I12:I57">IF(OR(ISBLANK(F12),ISTEXT(F12)),0,F12)</f>
        <v>0</v>
      </c>
      <c r="J12" s="92">
        <f aca="true" t="shared" si="3" ref="J12:J57">IF(OR(ISBLANK(G12),ISTEXT(G12)),0,G12)</f>
        <v>0</v>
      </c>
      <c r="K12" s="93">
        <f aca="true" t="shared" si="4" ref="K12:K57">IF(OR(H12+I12=0,H12+J12=0),"",IF(AND(OR(2*H12/(H12+I12)&lt;0.93,2*H12/(H12+I12)&gt;1.07),OR(2*H12/(H12+J12)&lt;0.93,2*H12/(H12+J12)&gt;1.07)),"OUT","OK"))</f>
      </c>
      <c r="L12" s="93">
        <f aca="true" t="shared" si="5" ref="L12:L57">IF(OR(I12+H12=0,I12+J12=0),"",IF(AND(OR(2*I12/(I12+H12)&lt;0.93,2*I12/(I12+H12)&gt;1.07),OR(2*I12/(I12+J12)&lt;0.93,2*I12/(I12+J12)&gt;1.07)),"OUT","OK"))</f>
      </c>
      <c r="M12" s="93">
        <f aca="true" t="shared" si="6" ref="M12:M57">IF(OR(J12+H12=0,J12+I12=0),"",IF(AND(OR(2*J12/(J12+H12)&lt;0.93,2*J12/(J12+H12)&gt;1.07),OR(2*J12/(J12+I12)&lt;0.93,2*J12/(J12+I12)&gt;1.07)),"OUT","OK"))</f>
      </c>
      <c r="N12" s="381">
        <f>IF(OR(COUNTIF(K12:M12,"OK")&gt;0,COUNTIF(K12:M12,"OUT")&gt;0),COUNTIF(K12:M12,"OK"),"")</f>
      </c>
      <c r="O12" s="528">
        <f aca="true" t="shared" si="7" ref="O12:O57">IF(N12="","",IF(OR(N12&lt;2,S12&lt;3,S12&gt;200),"NOT VALID","ok"))</f>
      </c>
      <c r="P12" s="376">
        <f aca="true" t="shared" si="8" ref="P12:P57">IF(K12="OK",E12,"")</f>
      </c>
      <c r="Q12" s="376">
        <f aca="true" t="shared" si="9" ref="Q12:Q57">IF(L12="OK",F12,"")</f>
      </c>
      <c r="R12" s="376">
        <f aca="true" t="shared" si="10" ref="R12:R57">IF(M12="OK",G12,"")</f>
      </c>
      <c r="S12" s="373">
        <f aca="true" t="shared" si="11" ref="S12:S57">IF(ISERROR(AVERAGE(P12:R12)),"",AVERAGE(P12:R12))</f>
      </c>
      <c r="T12" s="51">
        <f t="shared" si="0"/>
      </c>
      <c r="U12" s="395">
        <f aca="true" t="shared" si="12" ref="U12:U57">IF(T12="","",IF(T12="--  ","--  ",T12/S12))</f>
      </c>
      <c r="V12" s="119"/>
    </row>
    <row r="13" spans="2:22" ht="13.5" thickBot="1">
      <c r="B13" s="603"/>
      <c r="C13" s="488">
        <v>3</v>
      </c>
      <c r="D13" s="104"/>
      <c r="E13" s="105"/>
      <c r="F13" s="105"/>
      <c r="G13" s="105"/>
      <c r="H13" s="56">
        <f t="shared" si="1"/>
        <v>0</v>
      </c>
      <c r="I13" s="57">
        <f t="shared" si="2"/>
        <v>0</v>
      </c>
      <c r="J13" s="58">
        <f t="shared" si="3"/>
        <v>0</v>
      </c>
      <c r="K13" s="60">
        <f t="shared" si="4"/>
      </c>
      <c r="L13" s="60">
        <f t="shared" si="5"/>
      </c>
      <c r="M13" s="60">
        <f t="shared" si="6"/>
      </c>
      <c r="N13" s="381">
        <f>IF(OR(COUNTIF(K13:M13,"OK")&gt;0,COUNTIF(K13:M13,"OUT")&gt;0),COUNTIF(K13:M13,"OK"),"")</f>
      </c>
      <c r="O13" s="528">
        <f t="shared" si="7"/>
      </c>
      <c r="P13" s="376">
        <f t="shared" si="8"/>
      </c>
      <c r="Q13" s="376">
        <f t="shared" si="9"/>
      </c>
      <c r="R13" s="376">
        <f t="shared" si="10"/>
      </c>
      <c r="S13" s="373">
        <f t="shared" si="11"/>
      </c>
      <c r="T13" s="51">
        <f t="shared" si="0"/>
      </c>
      <c r="U13" s="395">
        <f t="shared" si="12"/>
      </c>
      <c r="V13" s="119"/>
    </row>
    <row r="14" spans="2:22" ht="13.5" thickBot="1">
      <c r="B14" s="603"/>
      <c r="C14" s="488">
        <v>4</v>
      </c>
      <c r="D14" s="104"/>
      <c r="E14" s="105"/>
      <c r="F14" s="105"/>
      <c r="G14" s="105"/>
      <c r="H14" s="56">
        <f t="shared" si="1"/>
        <v>0</v>
      </c>
      <c r="I14" s="57">
        <f t="shared" si="2"/>
        <v>0</v>
      </c>
      <c r="J14" s="58">
        <f t="shared" si="3"/>
        <v>0</v>
      </c>
      <c r="K14" s="60">
        <f t="shared" si="4"/>
      </c>
      <c r="L14" s="60">
        <f t="shared" si="5"/>
      </c>
      <c r="M14" s="60">
        <f t="shared" si="6"/>
      </c>
      <c r="N14" s="381">
        <f>IF(OR(COUNTIF(K14:M14,"OK")&gt;0,COUNTIF(K14:M14,"OUT")&gt;0),COUNTIF(K14:M14,"OK"),"")</f>
      </c>
      <c r="O14" s="528">
        <f t="shared" si="7"/>
      </c>
      <c r="P14" s="376">
        <f t="shared" si="8"/>
      </c>
      <c r="Q14" s="376">
        <f t="shared" si="9"/>
      </c>
      <c r="R14" s="376">
        <f t="shared" si="10"/>
      </c>
      <c r="S14" s="373">
        <f t="shared" si="11"/>
      </c>
      <c r="T14" s="51">
        <f t="shared" si="0"/>
      </c>
      <c r="U14" s="395">
        <f t="shared" si="12"/>
      </c>
      <c r="V14" s="119"/>
    </row>
    <row r="15" spans="2:22" ht="13.5" thickBot="1">
      <c r="B15" s="603"/>
      <c r="C15" s="488">
        <v>5</v>
      </c>
      <c r="D15" s="104"/>
      <c r="E15" s="105"/>
      <c r="F15" s="105"/>
      <c r="G15" s="105"/>
      <c r="H15" s="56">
        <f t="shared" si="1"/>
        <v>0</v>
      </c>
      <c r="I15" s="57">
        <f t="shared" si="2"/>
        <v>0</v>
      </c>
      <c r="J15" s="58">
        <f t="shared" si="3"/>
        <v>0</v>
      </c>
      <c r="K15" s="60">
        <f t="shared" si="4"/>
      </c>
      <c r="L15" s="60">
        <f t="shared" si="5"/>
      </c>
      <c r="M15" s="60">
        <f t="shared" si="6"/>
      </c>
      <c r="N15" s="381">
        <f aca="true" t="shared" si="13" ref="N15:N57">IF(OR(COUNTIF(K15:M15,"OK")&gt;0,COUNTIF(K15:M15,"OUT")&gt;0),COUNTIF(K15:M15,"OK"),"")</f>
      </c>
      <c r="O15" s="528">
        <f t="shared" si="7"/>
      </c>
      <c r="P15" s="376">
        <f t="shared" si="8"/>
      </c>
      <c r="Q15" s="376">
        <f t="shared" si="9"/>
      </c>
      <c r="R15" s="376">
        <f t="shared" si="10"/>
      </c>
      <c r="S15" s="373">
        <f t="shared" si="11"/>
      </c>
      <c r="T15" s="51">
        <f t="shared" si="0"/>
      </c>
      <c r="U15" s="395">
        <f t="shared" si="12"/>
      </c>
      <c r="V15" s="119"/>
    </row>
    <row r="16" spans="2:22" ht="13.5" thickBot="1">
      <c r="B16" s="603"/>
      <c r="C16" s="488">
        <v>6</v>
      </c>
      <c r="D16" s="104"/>
      <c r="E16" s="105"/>
      <c r="F16" s="105"/>
      <c r="G16" s="105"/>
      <c r="H16" s="56">
        <f t="shared" si="1"/>
        <v>0</v>
      </c>
      <c r="I16" s="57">
        <f t="shared" si="2"/>
        <v>0</v>
      </c>
      <c r="J16" s="58">
        <f t="shared" si="3"/>
        <v>0</v>
      </c>
      <c r="K16" s="60">
        <f t="shared" si="4"/>
      </c>
      <c r="L16" s="60">
        <f t="shared" si="5"/>
      </c>
      <c r="M16" s="60">
        <f t="shared" si="6"/>
      </c>
      <c r="N16" s="381">
        <f t="shared" si="13"/>
      </c>
      <c r="O16" s="528">
        <f t="shared" si="7"/>
      </c>
      <c r="P16" s="376">
        <f t="shared" si="8"/>
      </c>
      <c r="Q16" s="376">
        <f t="shared" si="9"/>
      </c>
      <c r="R16" s="376">
        <f t="shared" si="10"/>
      </c>
      <c r="S16" s="373">
        <f t="shared" si="11"/>
      </c>
      <c r="T16" s="51">
        <f t="shared" si="0"/>
      </c>
      <c r="U16" s="395">
        <f t="shared" si="12"/>
      </c>
      <c r="V16" s="119"/>
    </row>
    <row r="17" spans="2:22" ht="13.5" thickBot="1">
      <c r="B17" s="603"/>
      <c r="C17" s="488">
        <v>7</v>
      </c>
      <c r="D17" s="104"/>
      <c r="E17" s="105"/>
      <c r="F17" s="105"/>
      <c r="G17" s="105"/>
      <c r="H17" s="56">
        <f t="shared" si="1"/>
        <v>0</v>
      </c>
      <c r="I17" s="57">
        <f t="shared" si="2"/>
        <v>0</v>
      </c>
      <c r="J17" s="58">
        <f t="shared" si="3"/>
        <v>0</v>
      </c>
      <c r="K17" s="60">
        <f t="shared" si="4"/>
      </c>
      <c r="L17" s="60">
        <f t="shared" si="5"/>
      </c>
      <c r="M17" s="60">
        <f t="shared" si="6"/>
      </c>
      <c r="N17" s="381">
        <f t="shared" si="13"/>
      </c>
      <c r="O17" s="528">
        <f t="shared" si="7"/>
      </c>
      <c r="P17" s="376">
        <f t="shared" si="8"/>
      </c>
      <c r="Q17" s="376">
        <f t="shared" si="9"/>
      </c>
      <c r="R17" s="376">
        <f t="shared" si="10"/>
      </c>
      <c r="S17" s="373">
        <f t="shared" si="11"/>
      </c>
      <c r="T17" s="51">
        <f t="shared" si="0"/>
      </c>
      <c r="U17" s="395">
        <f t="shared" si="12"/>
      </c>
      <c r="V17" s="119"/>
    </row>
    <row r="18" spans="2:22" ht="13.5" thickBot="1">
      <c r="B18" s="603"/>
      <c r="C18" s="488">
        <v>8</v>
      </c>
      <c r="D18" s="104"/>
      <c r="E18" s="105"/>
      <c r="F18" s="105"/>
      <c r="G18" s="105"/>
      <c r="H18" s="56">
        <f t="shared" si="1"/>
        <v>0</v>
      </c>
      <c r="I18" s="57">
        <f t="shared" si="2"/>
        <v>0</v>
      </c>
      <c r="J18" s="58">
        <f t="shared" si="3"/>
        <v>0</v>
      </c>
      <c r="K18" s="60">
        <f t="shared" si="4"/>
      </c>
      <c r="L18" s="60">
        <f t="shared" si="5"/>
      </c>
      <c r="M18" s="60">
        <f t="shared" si="6"/>
      </c>
      <c r="N18" s="381">
        <f t="shared" si="13"/>
      </c>
      <c r="O18" s="528">
        <f t="shared" si="7"/>
      </c>
      <c r="P18" s="376">
        <f t="shared" si="8"/>
      </c>
      <c r="Q18" s="376">
        <f t="shared" si="9"/>
      </c>
      <c r="R18" s="376">
        <f t="shared" si="10"/>
      </c>
      <c r="S18" s="373">
        <f t="shared" si="11"/>
      </c>
      <c r="T18" s="51">
        <f t="shared" si="0"/>
      </c>
      <c r="U18" s="395">
        <f t="shared" si="12"/>
      </c>
      <c r="V18" s="119"/>
    </row>
    <row r="19" spans="2:22" ht="13.5" thickBot="1">
      <c r="B19" s="603"/>
      <c r="C19" s="488">
        <v>9</v>
      </c>
      <c r="D19" s="104"/>
      <c r="E19" s="105"/>
      <c r="F19" s="105"/>
      <c r="G19" s="105"/>
      <c r="H19" s="56">
        <f t="shared" si="1"/>
        <v>0</v>
      </c>
      <c r="I19" s="57">
        <f t="shared" si="2"/>
        <v>0</v>
      </c>
      <c r="J19" s="58">
        <f t="shared" si="3"/>
        <v>0</v>
      </c>
      <c r="K19" s="60">
        <f t="shared" si="4"/>
      </c>
      <c r="L19" s="60">
        <f t="shared" si="5"/>
      </c>
      <c r="M19" s="60">
        <f t="shared" si="6"/>
      </c>
      <c r="N19" s="381">
        <f t="shared" si="13"/>
      </c>
      <c r="O19" s="528">
        <f t="shared" si="7"/>
      </c>
      <c r="P19" s="376">
        <f t="shared" si="8"/>
      </c>
      <c r="Q19" s="376">
        <f t="shared" si="9"/>
      </c>
      <c r="R19" s="376">
        <f t="shared" si="10"/>
      </c>
      <c r="S19" s="373">
        <f t="shared" si="11"/>
      </c>
      <c r="T19" s="51">
        <f t="shared" si="0"/>
      </c>
      <c r="U19" s="395">
        <f t="shared" si="12"/>
      </c>
      <c r="V19" s="119"/>
    </row>
    <row r="20" spans="2:22" ht="13.5" thickBot="1">
      <c r="B20" s="603"/>
      <c r="C20" s="488">
        <v>10</v>
      </c>
      <c r="D20" s="104"/>
      <c r="E20" s="105"/>
      <c r="F20" s="105"/>
      <c r="G20" s="105"/>
      <c r="H20" s="56">
        <f t="shared" si="1"/>
        <v>0</v>
      </c>
      <c r="I20" s="57">
        <f t="shared" si="2"/>
        <v>0</v>
      </c>
      <c r="J20" s="58">
        <f t="shared" si="3"/>
        <v>0</v>
      </c>
      <c r="K20" s="60">
        <f t="shared" si="4"/>
      </c>
      <c r="L20" s="60">
        <f t="shared" si="5"/>
      </c>
      <c r="M20" s="60">
        <f t="shared" si="6"/>
      </c>
      <c r="N20" s="381">
        <f t="shared" si="13"/>
      </c>
      <c r="O20" s="528">
        <f t="shared" si="7"/>
      </c>
      <c r="P20" s="376">
        <f t="shared" si="8"/>
      </c>
      <c r="Q20" s="376">
        <f t="shared" si="9"/>
      </c>
      <c r="R20" s="376">
        <f t="shared" si="10"/>
      </c>
      <c r="S20" s="373">
        <f t="shared" si="11"/>
      </c>
      <c r="T20" s="51">
        <f t="shared" si="0"/>
      </c>
      <c r="U20" s="395">
        <f t="shared" si="12"/>
      </c>
      <c r="V20" s="119"/>
    </row>
    <row r="21" spans="2:22" ht="13.5" thickBot="1">
      <c r="B21" s="603"/>
      <c r="C21" s="488">
        <v>11</v>
      </c>
      <c r="D21" s="104"/>
      <c r="E21" s="105"/>
      <c r="F21" s="105"/>
      <c r="G21" s="105"/>
      <c r="H21" s="56">
        <f t="shared" si="1"/>
        <v>0</v>
      </c>
      <c r="I21" s="57">
        <f t="shared" si="2"/>
        <v>0</v>
      </c>
      <c r="J21" s="58">
        <f t="shared" si="3"/>
        <v>0</v>
      </c>
      <c r="K21" s="60">
        <f t="shared" si="4"/>
      </c>
      <c r="L21" s="60">
        <f t="shared" si="5"/>
      </c>
      <c r="M21" s="60">
        <f t="shared" si="6"/>
      </c>
      <c r="N21" s="381">
        <f t="shared" si="13"/>
      </c>
      <c r="O21" s="528">
        <f t="shared" si="7"/>
      </c>
      <c r="P21" s="376">
        <f t="shared" si="8"/>
      </c>
      <c r="Q21" s="376">
        <f t="shared" si="9"/>
      </c>
      <c r="R21" s="376">
        <f t="shared" si="10"/>
      </c>
      <c r="S21" s="373">
        <f t="shared" si="11"/>
      </c>
      <c r="T21" s="51">
        <f t="shared" si="0"/>
      </c>
      <c r="U21" s="395">
        <f t="shared" si="12"/>
      </c>
      <c r="V21" s="119"/>
    </row>
    <row r="22" spans="2:22" ht="13.5" thickBot="1">
      <c r="B22" s="603"/>
      <c r="C22" s="488">
        <v>12</v>
      </c>
      <c r="D22" s="104"/>
      <c r="E22" s="105"/>
      <c r="F22" s="105"/>
      <c r="G22" s="105"/>
      <c r="H22" s="56">
        <f t="shared" si="1"/>
        <v>0</v>
      </c>
      <c r="I22" s="57">
        <f t="shared" si="2"/>
        <v>0</v>
      </c>
      <c r="J22" s="58">
        <f t="shared" si="3"/>
        <v>0</v>
      </c>
      <c r="K22" s="60">
        <f t="shared" si="4"/>
      </c>
      <c r="L22" s="60">
        <f t="shared" si="5"/>
      </c>
      <c r="M22" s="60">
        <f t="shared" si="6"/>
      </c>
      <c r="N22" s="381">
        <f t="shared" si="13"/>
      </c>
      <c r="O22" s="528">
        <f t="shared" si="7"/>
      </c>
      <c r="P22" s="376">
        <f t="shared" si="8"/>
      </c>
      <c r="Q22" s="376">
        <f t="shared" si="9"/>
      </c>
      <c r="R22" s="376">
        <f t="shared" si="10"/>
      </c>
      <c r="S22" s="373">
        <f t="shared" si="11"/>
      </c>
      <c r="T22" s="51">
        <f t="shared" si="0"/>
      </c>
      <c r="U22" s="395">
        <f t="shared" si="12"/>
      </c>
      <c r="V22" s="119"/>
    </row>
    <row r="23" spans="2:22" ht="13.5" thickBot="1">
      <c r="B23" s="603"/>
      <c r="C23" s="488">
        <v>13</v>
      </c>
      <c r="D23" s="104"/>
      <c r="E23" s="105"/>
      <c r="F23" s="105"/>
      <c r="G23" s="105"/>
      <c r="H23" s="56">
        <f t="shared" si="1"/>
        <v>0</v>
      </c>
      <c r="I23" s="57">
        <f t="shared" si="2"/>
        <v>0</v>
      </c>
      <c r="J23" s="58">
        <f t="shared" si="3"/>
        <v>0</v>
      </c>
      <c r="K23" s="60">
        <f t="shared" si="4"/>
      </c>
      <c r="L23" s="60">
        <f t="shared" si="5"/>
      </c>
      <c r="M23" s="60">
        <f t="shared" si="6"/>
      </c>
      <c r="N23" s="381">
        <f t="shared" si="13"/>
      </c>
      <c r="O23" s="528">
        <f t="shared" si="7"/>
      </c>
      <c r="P23" s="376">
        <f t="shared" si="8"/>
      </c>
      <c r="Q23" s="376">
        <f t="shared" si="9"/>
      </c>
      <c r="R23" s="376">
        <f t="shared" si="10"/>
      </c>
      <c r="S23" s="373">
        <f t="shared" si="11"/>
      </c>
      <c r="T23" s="51">
        <f t="shared" si="0"/>
      </c>
      <c r="U23" s="395">
        <f t="shared" si="12"/>
      </c>
      <c r="V23" s="119"/>
    </row>
    <row r="24" spans="2:22" ht="13.5" thickBot="1">
      <c r="B24" s="603"/>
      <c r="C24" s="488">
        <v>14</v>
      </c>
      <c r="D24" s="104"/>
      <c r="E24" s="105"/>
      <c r="F24" s="105"/>
      <c r="G24" s="105"/>
      <c r="H24" s="56">
        <f t="shared" si="1"/>
        <v>0</v>
      </c>
      <c r="I24" s="57">
        <f t="shared" si="2"/>
        <v>0</v>
      </c>
      <c r="J24" s="58">
        <f t="shared" si="3"/>
        <v>0</v>
      </c>
      <c r="K24" s="60">
        <f t="shared" si="4"/>
      </c>
      <c r="L24" s="60">
        <f t="shared" si="5"/>
      </c>
      <c r="M24" s="60">
        <f t="shared" si="6"/>
      </c>
      <c r="N24" s="381">
        <f t="shared" si="13"/>
      </c>
      <c r="O24" s="528">
        <f t="shared" si="7"/>
      </c>
      <c r="P24" s="376">
        <f t="shared" si="8"/>
      </c>
      <c r="Q24" s="376">
        <f t="shared" si="9"/>
      </c>
      <c r="R24" s="376">
        <f t="shared" si="10"/>
      </c>
      <c r="S24" s="373">
        <f t="shared" si="11"/>
      </c>
      <c r="T24" s="51">
        <f t="shared" si="0"/>
      </c>
      <c r="U24" s="395">
        <f t="shared" si="12"/>
      </c>
      <c r="V24" s="119"/>
    </row>
    <row r="25" spans="2:22" ht="13.5" thickBot="1">
      <c r="B25" s="603"/>
      <c r="C25" s="488">
        <v>15</v>
      </c>
      <c r="D25" s="104"/>
      <c r="E25" s="105"/>
      <c r="F25" s="105"/>
      <c r="G25" s="105"/>
      <c r="H25" s="56">
        <f t="shared" si="1"/>
        <v>0</v>
      </c>
      <c r="I25" s="57">
        <f t="shared" si="2"/>
        <v>0</v>
      </c>
      <c r="J25" s="58">
        <f t="shared" si="3"/>
        <v>0</v>
      </c>
      <c r="K25" s="60">
        <f t="shared" si="4"/>
      </c>
      <c r="L25" s="60">
        <f t="shared" si="5"/>
      </c>
      <c r="M25" s="60">
        <f t="shared" si="6"/>
      </c>
      <c r="N25" s="381">
        <f t="shared" si="13"/>
      </c>
      <c r="O25" s="528">
        <f t="shared" si="7"/>
      </c>
      <c r="P25" s="376">
        <f t="shared" si="8"/>
      </c>
      <c r="Q25" s="376">
        <f t="shared" si="9"/>
      </c>
      <c r="R25" s="376">
        <f t="shared" si="10"/>
      </c>
      <c r="S25" s="373">
        <f t="shared" si="11"/>
      </c>
      <c r="T25" s="51">
        <f t="shared" si="0"/>
      </c>
      <c r="U25" s="395">
        <f t="shared" si="12"/>
      </c>
      <c r="V25" s="119"/>
    </row>
    <row r="26" spans="2:22" ht="13.5" thickBot="1">
      <c r="B26" s="603"/>
      <c r="C26" s="488">
        <v>16</v>
      </c>
      <c r="D26" s="104"/>
      <c r="E26" s="105"/>
      <c r="F26" s="105"/>
      <c r="G26" s="105"/>
      <c r="H26" s="56">
        <f t="shared" si="1"/>
        <v>0</v>
      </c>
      <c r="I26" s="57">
        <f t="shared" si="2"/>
        <v>0</v>
      </c>
      <c r="J26" s="58">
        <f t="shared" si="3"/>
        <v>0</v>
      </c>
      <c r="K26" s="60">
        <f t="shared" si="4"/>
      </c>
      <c r="L26" s="60">
        <f t="shared" si="5"/>
      </c>
      <c r="M26" s="60">
        <f t="shared" si="6"/>
      </c>
      <c r="N26" s="381">
        <f t="shared" si="13"/>
      </c>
      <c r="O26" s="528">
        <f t="shared" si="7"/>
      </c>
      <c r="P26" s="376">
        <f t="shared" si="8"/>
      </c>
      <c r="Q26" s="376">
        <f t="shared" si="9"/>
      </c>
      <c r="R26" s="376">
        <f t="shared" si="10"/>
      </c>
      <c r="S26" s="373">
        <f t="shared" si="11"/>
      </c>
      <c r="T26" s="51">
        <f t="shared" si="0"/>
      </c>
      <c r="U26" s="395">
        <f t="shared" si="12"/>
      </c>
      <c r="V26" s="119"/>
    </row>
    <row r="27" spans="2:22" ht="13.5" thickBot="1">
      <c r="B27" s="603"/>
      <c r="C27" s="488">
        <v>17</v>
      </c>
      <c r="D27" s="104"/>
      <c r="E27" s="105"/>
      <c r="F27" s="105"/>
      <c r="G27" s="105"/>
      <c r="H27" s="56">
        <f t="shared" si="1"/>
        <v>0</v>
      </c>
      <c r="I27" s="57">
        <f t="shared" si="2"/>
        <v>0</v>
      </c>
      <c r="J27" s="58">
        <f t="shared" si="3"/>
        <v>0</v>
      </c>
      <c r="K27" s="60">
        <f t="shared" si="4"/>
      </c>
      <c r="L27" s="60">
        <f t="shared" si="5"/>
      </c>
      <c r="M27" s="60">
        <f t="shared" si="6"/>
      </c>
      <c r="N27" s="381">
        <f t="shared" si="13"/>
      </c>
      <c r="O27" s="528">
        <f t="shared" si="7"/>
      </c>
      <c r="P27" s="376">
        <f t="shared" si="8"/>
      </c>
      <c r="Q27" s="376">
        <f t="shared" si="9"/>
      </c>
      <c r="R27" s="376">
        <f t="shared" si="10"/>
      </c>
      <c r="S27" s="373">
        <f t="shared" si="11"/>
      </c>
      <c r="T27" s="51">
        <f t="shared" si="0"/>
      </c>
      <c r="U27" s="395">
        <f t="shared" si="12"/>
      </c>
      <c r="V27" s="119"/>
    </row>
    <row r="28" spans="2:22" ht="13.5" thickBot="1">
      <c r="B28" s="603"/>
      <c r="C28" s="488">
        <v>18</v>
      </c>
      <c r="D28" s="104"/>
      <c r="E28" s="105"/>
      <c r="F28" s="105"/>
      <c r="G28" s="105"/>
      <c r="H28" s="56">
        <f t="shared" si="1"/>
        <v>0</v>
      </c>
      <c r="I28" s="57">
        <f t="shared" si="2"/>
        <v>0</v>
      </c>
      <c r="J28" s="58">
        <f t="shared" si="3"/>
        <v>0</v>
      </c>
      <c r="K28" s="60">
        <f t="shared" si="4"/>
      </c>
      <c r="L28" s="60">
        <f t="shared" si="5"/>
      </c>
      <c r="M28" s="60">
        <f t="shared" si="6"/>
      </c>
      <c r="N28" s="381">
        <f t="shared" si="13"/>
      </c>
      <c r="O28" s="528">
        <f t="shared" si="7"/>
      </c>
      <c r="P28" s="376">
        <f t="shared" si="8"/>
      </c>
      <c r="Q28" s="376">
        <f t="shared" si="9"/>
      </c>
      <c r="R28" s="376">
        <f t="shared" si="10"/>
      </c>
      <c r="S28" s="373">
        <f t="shared" si="11"/>
      </c>
      <c r="T28" s="51">
        <f t="shared" si="0"/>
      </c>
      <c r="U28" s="395">
        <f t="shared" si="12"/>
      </c>
      <c r="V28" s="119"/>
    </row>
    <row r="29" spans="2:22" ht="13.5" thickBot="1">
      <c r="B29" s="603"/>
      <c r="C29" s="488">
        <v>19</v>
      </c>
      <c r="D29" s="104"/>
      <c r="E29" s="105"/>
      <c r="F29" s="105"/>
      <c r="G29" s="105"/>
      <c r="H29" s="56">
        <f t="shared" si="1"/>
        <v>0</v>
      </c>
      <c r="I29" s="57">
        <f t="shared" si="2"/>
        <v>0</v>
      </c>
      <c r="J29" s="58">
        <f t="shared" si="3"/>
        <v>0</v>
      </c>
      <c r="K29" s="60">
        <f t="shared" si="4"/>
      </c>
      <c r="L29" s="60">
        <f t="shared" si="5"/>
      </c>
      <c r="M29" s="60">
        <f t="shared" si="6"/>
      </c>
      <c r="N29" s="381">
        <f t="shared" si="13"/>
      </c>
      <c r="O29" s="528">
        <f t="shared" si="7"/>
      </c>
      <c r="P29" s="376">
        <f t="shared" si="8"/>
      </c>
      <c r="Q29" s="376">
        <f t="shared" si="9"/>
      </c>
      <c r="R29" s="376">
        <f t="shared" si="10"/>
      </c>
      <c r="S29" s="373">
        <f t="shared" si="11"/>
      </c>
      <c r="T29" s="51">
        <f t="shared" si="0"/>
      </c>
      <c r="U29" s="395">
        <f t="shared" si="12"/>
      </c>
      <c r="V29" s="119"/>
    </row>
    <row r="30" spans="2:22" ht="13.5" thickBot="1">
      <c r="B30" s="603"/>
      <c r="C30" s="488">
        <v>20</v>
      </c>
      <c r="D30" s="104"/>
      <c r="E30" s="105"/>
      <c r="F30" s="105"/>
      <c r="G30" s="105"/>
      <c r="H30" s="56">
        <f t="shared" si="1"/>
        <v>0</v>
      </c>
      <c r="I30" s="57">
        <f t="shared" si="2"/>
        <v>0</v>
      </c>
      <c r="J30" s="58">
        <f t="shared" si="3"/>
        <v>0</v>
      </c>
      <c r="K30" s="60">
        <f t="shared" si="4"/>
      </c>
      <c r="L30" s="60">
        <f t="shared" si="5"/>
      </c>
      <c r="M30" s="60">
        <f t="shared" si="6"/>
      </c>
      <c r="N30" s="381">
        <f t="shared" si="13"/>
      </c>
      <c r="O30" s="528">
        <f t="shared" si="7"/>
      </c>
      <c r="P30" s="376">
        <f t="shared" si="8"/>
      </c>
      <c r="Q30" s="376">
        <f t="shared" si="9"/>
      </c>
      <c r="R30" s="376">
        <f t="shared" si="10"/>
      </c>
      <c r="S30" s="373">
        <f t="shared" si="11"/>
      </c>
      <c r="T30" s="51">
        <f t="shared" si="0"/>
      </c>
      <c r="U30" s="395">
        <f t="shared" si="12"/>
      </c>
      <c r="V30" s="119"/>
    </row>
    <row r="31" spans="2:22" ht="13.5" thickBot="1">
      <c r="B31" s="603"/>
      <c r="C31" s="488">
        <v>21</v>
      </c>
      <c r="D31" s="104"/>
      <c r="E31" s="105"/>
      <c r="F31" s="105"/>
      <c r="G31" s="105"/>
      <c r="H31" s="56">
        <f t="shared" si="1"/>
        <v>0</v>
      </c>
      <c r="I31" s="57">
        <f t="shared" si="2"/>
        <v>0</v>
      </c>
      <c r="J31" s="58">
        <f t="shared" si="3"/>
        <v>0</v>
      </c>
      <c r="K31" s="60">
        <f t="shared" si="4"/>
      </c>
      <c r="L31" s="60">
        <f t="shared" si="5"/>
      </c>
      <c r="M31" s="60">
        <f t="shared" si="6"/>
      </c>
      <c r="N31" s="381">
        <f t="shared" si="13"/>
      </c>
      <c r="O31" s="528">
        <f t="shared" si="7"/>
      </c>
      <c r="P31" s="376">
        <f t="shared" si="8"/>
      </c>
      <c r="Q31" s="376">
        <f t="shared" si="9"/>
      </c>
      <c r="R31" s="376">
        <f t="shared" si="10"/>
      </c>
      <c r="S31" s="373">
        <f t="shared" si="11"/>
      </c>
      <c r="T31" s="51">
        <f t="shared" si="0"/>
      </c>
      <c r="U31" s="395">
        <f t="shared" si="12"/>
      </c>
      <c r="V31" s="119"/>
    </row>
    <row r="32" spans="2:22" ht="13.5" thickBot="1">
      <c r="B32" s="603"/>
      <c r="C32" s="488">
        <v>22</v>
      </c>
      <c r="D32" s="104"/>
      <c r="E32" s="105"/>
      <c r="F32" s="105"/>
      <c r="G32" s="105"/>
      <c r="H32" s="56">
        <f t="shared" si="1"/>
        <v>0</v>
      </c>
      <c r="I32" s="57">
        <f t="shared" si="2"/>
        <v>0</v>
      </c>
      <c r="J32" s="58">
        <f t="shared" si="3"/>
        <v>0</v>
      </c>
      <c r="K32" s="60">
        <f t="shared" si="4"/>
      </c>
      <c r="L32" s="60">
        <f t="shared" si="5"/>
      </c>
      <c r="M32" s="60">
        <f t="shared" si="6"/>
      </c>
      <c r="N32" s="381">
        <f t="shared" si="13"/>
      </c>
      <c r="O32" s="528">
        <f t="shared" si="7"/>
      </c>
      <c r="P32" s="376">
        <f t="shared" si="8"/>
      </c>
      <c r="Q32" s="376">
        <f t="shared" si="9"/>
      </c>
      <c r="R32" s="376">
        <f t="shared" si="10"/>
      </c>
      <c r="S32" s="373">
        <f t="shared" si="11"/>
      </c>
      <c r="T32" s="51">
        <f t="shared" si="0"/>
      </c>
      <c r="U32" s="395">
        <f t="shared" si="12"/>
      </c>
      <c r="V32" s="119"/>
    </row>
    <row r="33" spans="2:22" ht="13.5" thickBot="1">
      <c r="B33" s="604"/>
      <c r="C33" s="489">
        <v>23</v>
      </c>
      <c r="D33" s="106"/>
      <c r="E33" s="107"/>
      <c r="F33" s="107"/>
      <c r="G33" s="107"/>
      <c r="H33" s="68">
        <f t="shared" si="1"/>
        <v>0</v>
      </c>
      <c r="I33" s="69">
        <f t="shared" si="2"/>
        <v>0</v>
      </c>
      <c r="J33" s="70">
        <f t="shared" si="3"/>
        <v>0</v>
      </c>
      <c r="K33" s="71">
        <f t="shared" si="4"/>
      </c>
      <c r="L33" s="71">
        <f t="shared" si="5"/>
      </c>
      <c r="M33" s="71">
        <f t="shared" si="6"/>
      </c>
      <c r="N33" s="382">
        <f t="shared" si="13"/>
      </c>
      <c r="O33" s="529">
        <f t="shared" si="7"/>
      </c>
      <c r="P33" s="377">
        <f t="shared" si="8"/>
      </c>
      <c r="Q33" s="378">
        <f t="shared" si="9"/>
      </c>
      <c r="R33" s="378">
        <f t="shared" si="10"/>
      </c>
      <c r="S33" s="437">
        <f t="shared" si="11"/>
      </c>
      <c r="T33" s="52">
        <f t="shared" si="0"/>
      </c>
      <c r="U33" s="396">
        <f t="shared" si="12"/>
      </c>
      <c r="V33" s="124"/>
    </row>
    <row r="34" spans="2:22" ht="13.5" thickBot="1">
      <c r="B34" s="602" t="s">
        <v>47</v>
      </c>
      <c r="C34" s="72">
        <v>24</v>
      </c>
      <c r="D34" s="103"/>
      <c r="E34" s="109"/>
      <c r="F34" s="109"/>
      <c r="G34" s="109"/>
      <c r="H34" s="56">
        <f t="shared" si="1"/>
        <v>0</v>
      </c>
      <c r="I34" s="57">
        <f t="shared" si="2"/>
        <v>0</v>
      </c>
      <c r="J34" s="58">
        <f t="shared" si="3"/>
        <v>0</v>
      </c>
      <c r="K34" s="59">
        <f t="shared" si="4"/>
      </c>
      <c r="L34" s="59">
        <f t="shared" si="5"/>
      </c>
      <c r="M34" s="59">
        <f t="shared" si="6"/>
      </c>
      <c r="N34" s="380">
        <f t="shared" si="13"/>
      </c>
      <c r="O34" s="527">
        <f t="shared" si="7"/>
      </c>
      <c r="P34" s="376">
        <f t="shared" si="8"/>
      </c>
      <c r="Q34" s="376">
        <f t="shared" si="9"/>
      </c>
      <c r="R34" s="376">
        <f t="shared" si="10"/>
      </c>
      <c r="S34" s="373">
        <f t="shared" si="11"/>
      </c>
      <c r="T34" s="50">
        <f t="shared" si="0"/>
      </c>
      <c r="U34" s="394">
        <f t="shared" si="12"/>
      </c>
      <c r="V34" s="118"/>
    </row>
    <row r="35" spans="2:22" ht="13.5" thickBot="1">
      <c r="B35" s="605"/>
      <c r="C35" s="488">
        <v>25</v>
      </c>
      <c r="D35" s="104"/>
      <c r="E35" s="105"/>
      <c r="F35" s="105"/>
      <c r="G35" s="105"/>
      <c r="H35" s="56">
        <f t="shared" si="1"/>
        <v>0</v>
      </c>
      <c r="I35" s="57">
        <f t="shared" si="2"/>
        <v>0</v>
      </c>
      <c r="J35" s="58">
        <f t="shared" si="3"/>
        <v>0</v>
      </c>
      <c r="K35" s="60">
        <f t="shared" si="4"/>
      </c>
      <c r="L35" s="60">
        <f t="shared" si="5"/>
      </c>
      <c r="M35" s="60">
        <f t="shared" si="6"/>
      </c>
      <c r="N35" s="381">
        <f t="shared" si="13"/>
      </c>
      <c r="O35" s="528">
        <f t="shared" si="7"/>
      </c>
      <c r="P35" s="376">
        <f t="shared" si="8"/>
      </c>
      <c r="Q35" s="376">
        <f t="shared" si="9"/>
      </c>
      <c r="R35" s="376">
        <f t="shared" si="10"/>
      </c>
      <c r="S35" s="373">
        <f t="shared" si="11"/>
      </c>
      <c r="T35" s="51">
        <f t="shared" si="0"/>
      </c>
      <c r="U35" s="395">
        <f t="shared" si="12"/>
      </c>
      <c r="V35" s="119"/>
    </row>
    <row r="36" spans="2:22" ht="13.5" thickBot="1">
      <c r="B36" s="605"/>
      <c r="C36" s="488">
        <v>26</v>
      </c>
      <c r="D36" s="104"/>
      <c r="E36" s="105"/>
      <c r="F36" s="105"/>
      <c r="G36" s="105"/>
      <c r="H36" s="56">
        <f t="shared" si="1"/>
        <v>0</v>
      </c>
      <c r="I36" s="57">
        <f t="shared" si="2"/>
        <v>0</v>
      </c>
      <c r="J36" s="58">
        <f t="shared" si="3"/>
        <v>0</v>
      </c>
      <c r="K36" s="60">
        <f t="shared" si="4"/>
      </c>
      <c r="L36" s="60">
        <f t="shared" si="5"/>
      </c>
      <c r="M36" s="60">
        <f t="shared" si="6"/>
      </c>
      <c r="N36" s="381">
        <f t="shared" si="13"/>
      </c>
      <c r="O36" s="528">
        <f t="shared" si="7"/>
      </c>
      <c r="P36" s="376">
        <f t="shared" si="8"/>
      </c>
      <c r="Q36" s="376">
        <f t="shared" si="9"/>
      </c>
      <c r="R36" s="376">
        <f t="shared" si="10"/>
      </c>
      <c r="S36" s="373">
        <f t="shared" si="11"/>
      </c>
      <c r="T36" s="51">
        <f t="shared" si="0"/>
      </c>
      <c r="U36" s="395">
        <f t="shared" si="12"/>
      </c>
      <c r="V36" s="119"/>
    </row>
    <row r="37" spans="2:22" ht="13.5" thickBot="1">
      <c r="B37" s="605"/>
      <c r="C37" s="488">
        <v>27</v>
      </c>
      <c r="D37" s="104"/>
      <c r="E37" s="105"/>
      <c r="F37" s="105"/>
      <c r="G37" s="105"/>
      <c r="H37" s="56">
        <f t="shared" si="1"/>
        <v>0</v>
      </c>
      <c r="I37" s="57">
        <f t="shared" si="2"/>
        <v>0</v>
      </c>
      <c r="J37" s="58">
        <f t="shared" si="3"/>
        <v>0</v>
      </c>
      <c r="K37" s="60">
        <f t="shared" si="4"/>
      </c>
      <c r="L37" s="60">
        <f t="shared" si="5"/>
      </c>
      <c r="M37" s="60">
        <f t="shared" si="6"/>
      </c>
      <c r="N37" s="381">
        <f t="shared" si="13"/>
      </c>
      <c r="O37" s="528">
        <f t="shared" si="7"/>
      </c>
      <c r="P37" s="376">
        <f t="shared" si="8"/>
      </c>
      <c r="Q37" s="376">
        <f t="shared" si="9"/>
      </c>
      <c r="R37" s="376">
        <f t="shared" si="10"/>
      </c>
      <c r="S37" s="373">
        <f t="shared" si="11"/>
      </c>
      <c r="T37" s="51">
        <f t="shared" si="0"/>
      </c>
      <c r="U37" s="395">
        <f t="shared" si="12"/>
      </c>
      <c r="V37" s="119"/>
    </row>
    <row r="38" spans="2:22" ht="13.5" thickBot="1">
      <c r="B38" s="605"/>
      <c r="C38" s="488">
        <v>28</v>
      </c>
      <c r="D38" s="104"/>
      <c r="E38" s="105"/>
      <c r="F38" s="105"/>
      <c r="G38" s="105"/>
      <c r="H38" s="56">
        <f t="shared" si="1"/>
        <v>0</v>
      </c>
      <c r="I38" s="57">
        <f t="shared" si="2"/>
        <v>0</v>
      </c>
      <c r="J38" s="58">
        <f t="shared" si="3"/>
        <v>0</v>
      </c>
      <c r="K38" s="60">
        <f t="shared" si="4"/>
      </c>
      <c r="L38" s="60">
        <f t="shared" si="5"/>
      </c>
      <c r="M38" s="60">
        <f t="shared" si="6"/>
      </c>
      <c r="N38" s="381">
        <f t="shared" si="13"/>
      </c>
      <c r="O38" s="528">
        <f t="shared" si="7"/>
      </c>
      <c r="P38" s="376">
        <f t="shared" si="8"/>
      </c>
      <c r="Q38" s="376">
        <f t="shared" si="9"/>
      </c>
      <c r="R38" s="376">
        <f t="shared" si="10"/>
      </c>
      <c r="S38" s="373">
        <f t="shared" si="11"/>
      </c>
      <c r="T38" s="51">
        <f t="shared" si="0"/>
      </c>
      <c r="U38" s="395">
        <f t="shared" si="12"/>
      </c>
      <c r="V38" s="119"/>
    </row>
    <row r="39" spans="2:22" ht="13.5" thickBot="1">
      <c r="B39" s="605"/>
      <c r="C39" s="488">
        <v>29</v>
      </c>
      <c r="D39" s="104"/>
      <c r="E39" s="105"/>
      <c r="F39" s="105"/>
      <c r="G39" s="105"/>
      <c r="H39" s="56">
        <f t="shared" si="1"/>
        <v>0</v>
      </c>
      <c r="I39" s="57">
        <f t="shared" si="2"/>
        <v>0</v>
      </c>
      <c r="J39" s="58">
        <f t="shared" si="3"/>
        <v>0</v>
      </c>
      <c r="K39" s="60">
        <f t="shared" si="4"/>
      </c>
      <c r="L39" s="60">
        <f t="shared" si="5"/>
      </c>
      <c r="M39" s="60">
        <f t="shared" si="6"/>
      </c>
      <c r="N39" s="381">
        <f t="shared" si="13"/>
      </c>
      <c r="O39" s="528">
        <f t="shared" si="7"/>
      </c>
      <c r="P39" s="376">
        <f t="shared" si="8"/>
      </c>
      <c r="Q39" s="376">
        <f t="shared" si="9"/>
      </c>
      <c r="R39" s="376">
        <f t="shared" si="10"/>
      </c>
      <c r="S39" s="373">
        <f t="shared" si="11"/>
      </c>
      <c r="T39" s="51">
        <f t="shared" si="0"/>
      </c>
      <c r="U39" s="395">
        <f t="shared" si="12"/>
      </c>
      <c r="V39" s="119"/>
    </row>
    <row r="40" spans="2:22" ht="13.5" thickBot="1">
      <c r="B40" s="605"/>
      <c r="C40" s="488">
        <v>30</v>
      </c>
      <c r="D40" s="104"/>
      <c r="E40" s="105"/>
      <c r="F40" s="105"/>
      <c r="G40" s="105"/>
      <c r="H40" s="56">
        <f t="shared" si="1"/>
        <v>0</v>
      </c>
      <c r="I40" s="57">
        <f t="shared" si="2"/>
        <v>0</v>
      </c>
      <c r="J40" s="58">
        <f t="shared" si="3"/>
        <v>0</v>
      </c>
      <c r="K40" s="60">
        <f t="shared" si="4"/>
      </c>
      <c r="L40" s="60">
        <f t="shared" si="5"/>
      </c>
      <c r="M40" s="60">
        <f t="shared" si="6"/>
      </c>
      <c r="N40" s="381">
        <f t="shared" si="13"/>
      </c>
      <c r="O40" s="528">
        <f t="shared" si="7"/>
      </c>
      <c r="P40" s="376">
        <f t="shared" si="8"/>
      </c>
      <c r="Q40" s="376">
        <f t="shared" si="9"/>
      </c>
      <c r="R40" s="376">
        <f t="shared" si="10"/>
      </c>
      <c r="S40" s="373">
        <f t="shared" si="11"/>
      </c>
      <c r="T40" s="51">
        <f t="shared" si="0"/>
      </c>
      <c r="U40" s="395">
        <f t="shared" si="12"/>
      </c>
      <c r="V40" s="119"/>
    </row>
    <row r="41" spans="2:22" ht="13.5" thickBot="1">
      <c r="B41" s="605"/>
      <c r="C41" s="488">
        <v>31</v>
      </c>
      <c r="D41" s="104"/>
      <c r="E41" s="105"/>
      <c r="F41" s="105"/>
      <c r="G41" s="105"/>
      <c r="H41" s="56">
        <f t="shared" si="1"/>
        <v>0</v>
      </c>
      <c r="I41" s="57">
        <f t="shared" si="2"/>
        <v>0</v>
      </c>
      <c r="J41" s="58">
        <f t="shared" si="3"/>
        <v>0</v>
      </c>
      <c r="K41" s="60">
        <f t="shared" si="4"/>
      </c>
      <c r="L41" s="60">
        <f t="shared" si="5"/>
      </c>
      <c r="M41" s="60">
        <f t="shared" si="6"/>
      </c>
      <c r="N41" s="381">
        <f t="shared" si="13"/>
      </c>
      <c r="O41" s="528">
        <f t="shared" si="7"/>
      </c>
      <c r="P41" s="376">
        <f t="shared" si="8"/>
      </c>
      <c r="Q41" s="376">
        <f t="shared" si="9"/>
      </c>
      <c r="R41" s="376">
        <f t="shared" si="10"/>
      </c>
      <c r="S41" s="373">
        <f t="shared" si="11"/>
      </c>
      <c r="T41" s="51">
        <f t="shared" si="0"/>
      </c>
      <c r="U41" s="395">
        <f t="shared" si="12"/>
      </c>
      <c r="V41" s="119"/>
    </row>
    <row r="42" spans="2:22" ht="13.5" thickBot="1">
      <c r="B42" s="605"/>
      <c r="C42" s="488">
        <v>32</v>
      </c>
      <c r="D42" s="104"/>
      <c r="E42" s="105"/>
      <c r="F42" s="105"/>
      <c r="G42" s="105"/>
      <c r="H42" s="56">
        <f t="shared" si="1"/>
        <v>0</v>
      </c>
      <c r="I42" s="57">
        <f t="shared" si="2"/>
        <v>0</v>
      </c>
      <c r="J42" s="58">
        <f t="shared" si="3"/>
        <v>0</v>
      </c>
      <c r="K42" s="60">
        <f t="shared" si="4"/>
      </c>
      <c r="L42" s="60">
        <f t="shared" si="5"/>
      </c>
      <c r="M42" s="60">
        <f t="shared" si="6"/>
      </c>
      <c r="N42" s="381">
        <f t="shared" si="13"/>
      </c>
      <c r="O42" s="528">
        <f t="shared" si="7"/>
      </c>
      <c r="P42" s="376">
        <f t="shared" si="8"/>
      </c>
      <c r="Q42" s="376">
        <f t="shared" si="9"/>
      </c>
      <c r="R42" s="376">
        <f t="shared" si="10"/>
      </c>
      <c r="S42" s="373">
        <f t="shared" si="11"/>
      </c>
      <c r="T42" s="51">
        <f t="shared" si="0"/>
      </c>
      <c r="U42" s="395">
        <f t="shared" si="12"/>
      </c>
      <c r="V42" s="119"/>
    </row>
    <row r="43" spans="2:22" ht="13.5" thickBot="1">
      <c r="B43" s="605"/>
      <c r="C43" s="488">
        <v>33</v>
      </c>
      <c r="D43" s="104"/>
      <c r="E43" s="105"/>
      <c r="F43" s="105"/>
      <c r="G43" s="105"/>
      <c r="H43" s="56">
        <f t="shared" si="1"/>
        <v>0</v>
      </c>
      <c r="I43" s="57">
        <f t="shared" si="2"/>
        <v>0</v>
      </c>
      <c r="J43" s="58">
        <f t="shared" si="3"/>
        <v>0</v>
      </c>
      <c r="K43" s="60">
        <f t="shared" si="4"/>
      </c>
      <c r="L43" s="60">
        <f t="shared" si="5"/>
      </c>
      <c r="M43" s="60">
        <f t="shared" si="6"/>
      </c>
      <c r="N43" s="381">
        <f t="shared" si="13"/>
      </c>
      <c r="O43" s="528">
        <f t="shared" si="7"/>
      </c>
      <c r="P43" s="376">
        <f t="shared" si="8"/>
      </c>
      <c r="Q43" s="376">
        <f t="shared" si="9"/>
      </c>
      <c r="R43" s="376">
        <f t="shared" si="10"/>
      </c>
      <c r="S43" s="373">
        <f t="shared" si="11"/>
      </c>
      <c r="T43" s="51">
        <f aca="true" t="shared" si="14" ref="T43:T57">IF(N43="","",IF(N43&lt;2,"--  ",STDEV(P43:R43)))</f>
      </c>
      <c r="U43" s="395">
        <f t="shared" si="12"/>
      </c>
      <c r="V43" s="119"/>
    </row>
    <row r="44" spans="2:22" ht="13.5" thickBot="1">
      <c r="B44" s="605"/>
      <c r="C44" s="488">
        <v>34</v>
      </c>
      <c r="D44" s="104"/>
      <c r="E44" s="105"/>
      <c r="F44" s="105"/>
      <c r="G44" s="105"/>
      <c r="H44" s="56">
        <f t="shared" si="1"/>
        <v>0</v>
      </c>
      <c r="I44" s="57">
        <f t="shared" si="2"/>
        <v>0</v>
      </c>
      <c r="J44" s="58">
        <f t="shared" si="3"/>
        <v>0</v>
      </c>
      <c r="K44" s="60">
        <f t="shared" si="4"/>
      </c>
      <c r="L44" s="60">
        <f t="shared" si="5"/>
      </c>
      <c r="M44" s="60">
        <f t="shared" si="6"/>
      </c>
      <c r="N44" s="381">
        <f t="shared" si="13"/>
      </c>
      <c r="O44" s="528">
        <f t="shared" si="7"/>
      </c>
      <c r="P44" s="376">
        <f t="shared" si="8"/>
      </c>
      <c r="Q44" s="376">
        <f t="shared" si="9"/>
      </c>
      <c r="R44" s="376">
        <f t="shared" si="10"/>
      </c>
      <c r="S44" s="373">
        <f t="shared" si="11"/>
      </c>
      <c r="T44" s="51">
        <f t="shared" si="14"/>
      </c>
      <c r="U44" s="395">
        <f t="shared" si="12"/>
      </c>
      <c r="V44" s="119"/>
    </row>
    <row r="45" spans="2:22" ht="13.5" thickBot="1">
      <c r="B45" s="605"/>
      <c r="C45" s="488">
        <v>35</v>
      </c>
      <c r="D45" s="104"/>
      <c r="E45" s="105"/>
      <c r="F45" s="105"/>
      <c r="G45" s="105"/>
      <c r="H45" s="56">
        <f t="shared" si="1"/>
        <v>0</v>
      </c>
      <c r="I45" s="57">
        <f t="shared" si="2"/>
        <v>0</v>
      </c>
      <c r="J45" s="58">
        <f t="shared" si="3"/>
        <v>0</v>
      </c>
      <c r="K45" s="60">
        <f t="shared" si="4"/>
      </c>
      <c r="L45" s="60">
        <f t="shared" si="5"/>
      </c>
      <c r="M45" s="60">
        <f t="shared" si="6"/>
      </c>
      <c r="N45" s="381">
        <f t="shared" si="13"/>
      </c>
      <c r="O45" s="528">
        <f t="shared" si="7"/>
      </c>
      <c r="P45" s="376">
        <f t="shared" si="8"/>
      </c>
      <c r="Q45" s="376">
        <f t="shared" si="9"/>
      </c>
      <c r="R45" s="376">
        <f t="shared" si="10"/>
      </c>
      <c r="S45" s="373">
        <f t="shared" si="11"/>
      </c>
      <c r="T45" s="51">
        <f t="shared" si="14"/>
      </c>
      <c r="U45" s="395">
        <f t="shared" si="12"/>
      </c>
      <c r="V45" s="119"/>
    </row>
    <row r="46" spans="2:22" ht="13.5" thickBot="1">
      <c r="B46" s="605"/>
      <c r="C46" s="488">
        <v>36</v>
      </c>
      <c r="D46" s="104"/>
      <c r="E46" s="105"/>
      <c r="F46" s="105"/>
      <c r="G46" s="105"/>
      <c r="H46" s="56">
        <f t="shared" si="1"/>
        <v>0</v>
      </c>
      <c r="I46" s="57">
        <f t="shared" si="2"/>
        <v>0</v>
      </c>
      <c r="J46" s="58">
        <f t="shared" si="3"/>
        <v>0</v>
      </c>
      <c r="K46" s="60">
        <f t="shared" si="4"/>
      </c>
      <c r="L46" s="60">
        <f t="shared" si="5"/>
      </c>
      <c r="M46" s="60">
        <f t="shared" si="6"/>
      </c>
      <c r="N46" s="381">
        <f t="shared" si="13"/>
      </c>
      <c r="O46" s="528">
        <f t="shared" si="7"/>
      </c>
      <c r="P46" s="376">
        <f t="shared" si="8"/>
      </c>
      <c r="Q46" s="376">
        <f t="shared" si="9"/>
      </c>
      <c r="R46" s="376">
        <f t="shared" si="10"/>
      </c>
      <c r="S46" s="373">
        <f t="shared" si="11"/>
      </c>
      <c r="T46" s="51">
        <f t="shared" si="14"/>
      </c>
      <c r="U46" s="395">
        <f t="shared" si="12"/>
      </c>
      <c r="V46" s="119"/>
    </row>
    <row r="47" spans="2:22" ht="13.5" thickBot="1">
      <c r="B47" s="605"/>
      <c r="C47" s="488">
        <v>37</v>
      </c>
      <c r="D47" s="104"/>
      <c r="E47" s="105"/>
      <c r="F47" s="105"/>
      <c r="G47" s="105"/>
      <c r="H47" s="56">
        <f t="shared" si="1"/>
        <v>0</v>
      </c>
      <c r="I47" s="57">
        <f t="shared" si="2"/>
        <v>0</v>
      </c>
      <c r="J47" s="58">
        <f t="shared" si="3"/>
        <v>0</v>
      </c>
      <c r="K47" s="60">
        <f t="shared" si="4"/>
      </c>
      <c r="L47" s="60">
        <f t="shared" si="5"/>
      </c>
      <c r="M47" s="60">
        <f t="shared" si="6"/>
      </c>
      <c r="N47" s="381">
        <f t="shared" si="13"/>
      </c>
      <c r="O47" s="528">
        <f t="shared" si="7"/>
      </c>
      <c r="P47" s="376">
        <f t="shared" si="8"/>
      </c>
      <c r="Q47" s="376">
        <f t="shared" si="9"/>
      </c>
      <c r="R47" s="376">
        <f t="shared" si="10"/>
      </c>
      <c r="S47" s="373">
        <f t="shared" si="11"/>
      </c>
      <c r="T47" s="51">
        <f t="shared" si="14"/>
      </c>
      <c r="U47" s="395">
        <f t="shared" si="12"/>
      </c>
      <c r="V47" s="119"/>
    </row>
    <row r="48" spans="2:22" ht="13.5" thickBot="1">
      <c r="B48" s="605"/>
      <c r="C48" s="488">
        <v>38</v>
      </c>
      <c r="D48" s="104"/>
      <c r="E48" s="105"/>
      <c r="F48" s="105"/>
      <c r="G48" s="105"/>
      <c r="H48" s="56">
        <f t="shared" si="1"/>
        <v>0</v>
      </c>
      <c r="I48" s="57">
        <f t="shared" si="2"/>
        <v>0</v>
      </c>
      <c r="J48" s="58">
        <f t="shared" si="3"/>
        <v>0</v>
      </c>
      <c r="K48" s="60">
        <f t="shared" si="4"/>
      </c>
      <c r="L48" s="60">
        <f t="shared" si="5"/>
      </c>
      <c r="M48" s="60">
        <f t="shared" si="6"/>
      </c>
      <c r="N48" s="381">
        <f t="shared" si="13"/>
      </c>
      <c r="O48" s="528">
        <f t="shared" si="7"/>
      </c>
      <c r="P48" s="376">
        <f t="shared" si="8"/>
      </c>
      <c r="Q48" s="376">
        <f t="shared" si="9"/>
      </c>
      <c r="R48" s="376">
        <f t="shared" si="10"/>
      </c>
      <c r="S48" s="373">
        <f t="shared" si="11"/>
      </c>
      <c r="T48" s="51">
        <f t="shared" si="14"/>
      </c>
      <c r="U48" s="395">
        <f t="shared" si="12"/>
      </c>
      <c r="V48" s="119"/>
    </row>
    <row r="49" spans="2:22" ht="13.5" thickBot="1">
      <c r="B49" s="605"/>
      <c r="C49" s="488">
        <v>39</v>
      </c>
      <c r="D49" s="104"/>
      <c r="E49" s="105"/>
      <c r="F49" s="105"/>
      <c r="G49" s="105"/>
      <c r="H49" s="56">
        <f t="shared" si="1"/>
        <v>0</v>
      </c>
      <c r="I49" s="57">
        <f t="shared" si="2"/>
        <v>0</v>
      </c>
      <c r="J49" s="58">
        <f t="shared" si="3"/>
        <v>0</v>
      </c>
      <c r="K49" s="60">
        <f t="shared" si="4"/>
      </c>
      <c r="L49" s="60">
        <f t="shared" si="5"/>
      </c>
      <c r="M49" s="60">
        <f t="shared" si="6"/>
      </c>
      <c r="N49" s="381">
        <f t="shared" si="13"/>
      </c>
      <c r="O49" s="528">
        <f t="shared" si="7"/>
      </c>
      <c r="P49" s="376">
        <f t="shared" si="8"/>
      </c>
      <c r="Q49" s="376">
        <f t="shared" si="9"/>
      </c>
      <c r="R49" s="376">
        <f t="shared" si="10"/>
      </c>
      <c r="S49" s="373">
        <f t="shared" si="11"/>
      </c>
      <c r="T49" s="51">
        <f t="shared" si="14"/>
      </c>
      <c r="U49" s="395">
        <f t="shared" si="12"/>
      </c>
      <c r="V49" s="119"/>
    </row>
    <row r="50" spans="2:22" ht="13.5" thickBot="1">
      <c r="B50" s="605"/>
      <c r="C50" s="488">
        <v>40</v>
      </c>
      <c r="D50" s="104"/>
      <c r="E50" s="105"/>
      <c r="F50" s="105"/>
      <c r="G50" s="105"/>
      <c r="H50" s="56">
        <f t="shared" si="1"/>
        <v>0</v>
      </c>
      <c r="I50" s="57">
        <f t="shared" si="2"/>
        <v>0</v>
      </c>
      <c r="J50" s="58">
        <f t="shared" si="3"/>
        <v>0</v>
      </c>
      <c r="K50" s="60">
        <f t="shared" si="4"/>
      </c>
      <c r="L50" s="60">
        <f t="shared" si="5"/>
      </c>
      <c r="M50" s="60">
        <f t="shared" si="6"/>
      </c>
      <c r="N50" s="381">
        <f t="shared" si="13"/>
      </c>
      <c r="O50" s="528">
        <f t="shared" si="7"/>
      </c>
      <c r="P50" s="376">
        <f t="shared" si="8"/>
      </c>
      <c r="Q50" s="376">
        <f t="shared" si="9"/>
      </c>
      <c r="R50" s="376">
        <f t="shared" si="10"/>
      </c>
      <c r="S50" s="373">
        <f t="shared" si="11"/>
      </c>
      <c r="T50" s="51">
        <f t="shared" si="14"/>
      </c>
      <c r="U50" s="395">
        <f t="shared" si="12"/>
      </c>
      <c r="V50" s="119"/>
    </row>
    <row r="51" spans="2:22" ht="13.5" thickBot="1">
      <c r="B51" s="605"/>
      <c r="C51" s="488">
        <v>41</v>
      </c>
      <c r="D51" s="104"/>
      <c r="E51" s="105"/>
      <c r="F51" s="105"/>
      <c r="G51" s="105"/>
      <c r="H51" s="56">
        <f t="shared" si="1"/>
        <v>0</v>
      </c>
      <c r="I51" s="57">
        <f t="shared" si="2"/>
        <v>0</v>
      </c>
      <c r="J51" s="58">
        <f t="shared" si="3"/>
        <v>0</v>
      </c>
      <c r="K51" s="60">
        <f t="shared" si="4"/>
      </c>
      <c r="L51" s="60">
        <f t="shared" si="5"/>
      </c>
      <c r="M51" s="60">
        <f t="shared" si="6"/>
      </c>
      <c r="N51" s="381">
        <f t="shared" si="13"/>
      </c>
      <c r="O51" s="528">
        <f t="shared" si="7"/>
      </c>
      <c r="P51" s="376">
        <f t="shared" si="8"/>
      </c>
      <c r="Q51" s="376">
        <f t="shared" si="9"/>
      </c>
      <c r="R51" s="376">
        <f t="shared" si="10"/>
      </c>
      <c r="S51" s="373">
        <f t="shared" si="11"/>
      </c>
      <c r="T51" s="51">
        <f t="shared" si="14"/>
      </c>
      <c r="U51" s="395">
        <f t="shared" si="12"/>
      </c>
      <c r="V51" s="119"/>
    </row>
    <row r="52" spans="2:22" ht="13.5" thickBot="1">
      <c r="B52" s="605"/>
      <c r="C52" s="488">
        <v>42</v>
      </c>
      <c r="D52" s="104"/>
      <c r="E52" s="105"/>
      <c r="F52" s="105"/>
      <c r="G52" s="105"/>
      <c r="H52" s="56">
        <f t="shared" si="1"/>
        <v>0</v>
      </c>
      <c r="I52" s="57">
        <f t="shared" si="2"/>
        <v>0</v>
      </c>
      <c r="J52" s="58">
        <f t="shared" si="3"/>
        <v>0</v>
      </c>
      <c r="K52" s="60">
        <f t="shared" si="4"/>
      </c>
      <c r="L52" s="60">
        <f t="shared" si="5"/>
      </c>
      <c r="M52" s="60">
        <f t="shared" si="6"/>
      </c>
      <c r="N52" s="381">
        <f t="shared" si="13"/>
      </c>
      <c r="O52" s="528">
        <f t="shared" si="7"/>
      </c>
      <c r="P52" s="376">
        <f t="shared" si="8"/>
      </c>
      <c r="Q52" s="376">
        <f t="shared" si="9"/>
      </c>
      <c r="R52" s="376">
        <f t="shared" si="10"/>
      </c>
      <c r="S52" s="373">
        <f t="shared" si="11"/>
      </c>
      <c r="T52" s="51">
        <f t="shared" si="14"/>
      </c>
      <c r="U52" s="395">
        <f t="shared" si="12"/>
      </c>
      <c r="V52" s="119"/>
    </row>
    <row r="53" spans="2:22" ht="13.5" thickBot="1">
      <c r="B53" s="605"/>
      <c r="C53" s="488">
        <v>43</v>
      </c>
      <c r="D53" s="104"/>
      <c r="E53" s="105"/>
      <c r="F53" s="105"/>
      <c r="G53" s="105"/>
      <c r="H53" s="56">
        <f t="shared" si="1"/>
        <v>0</v>
      </c>
      <c r="I53" s="57">
        <f t="shared" si="2"/>
        <v>0</v>
      </c>
      <c r="J53" s="58">
        <f t="shared" si="3"/>
        <v>0</v>
      </c>
      <c r="K53" s="60">
        <f t="shared" si="4"/>
      </c>
      <c r="L53" s="60">
        <f t="shared" si="5"/>
      </c>
      <c r="M53" s="60">
        <f t="shared" si="6"/>
      </c>
      <c r="N53" s="381">
        <f t="shared" si="13"/>
      </c>
      <c r="O53" s="528">
        <f t="shared" si="7"/>
      </c>
      <c r="P53" s="376">
        <f t="shared" si="8"/>
      </c>
      <c r="Q53" s="376">
        <f t="shared" si="9"/>
      </c>
      <c r="R53" s="376">
        <f t="shared" si="10"/>
      </c>
      <c r="S53" s="373">
        <f t="shared" si="11"/>
      </c>
      <c r="T53" s="51">
        <f t="shared" si="14"/>
      </c>
      <c r="U53" s="395">
        <f t="shared" si="12"/>
      </c>
      <c r="V53" s="119"/>
    </row>
    <row r="54" spans="2:22" ht="13.5" thickBot="1">
      <c r="B54" s="605"/>
      <c r="C54" s="488">
        <v>44</v>
      </c>
      <c r="D54" s="104"/>
      <c r="E54" s="105"/>
      <c r="F54" s="105"/>
      <c r="G54" s="105"/>
      <c r="H54" s="56">
        <f t="shared" si="1"/>
        <v>0</v>
      </c>
      <c r="I54" s="57">
        <f t="shared" si="2"/>
        <v>0</v>
      </c>
      <c r="J54" s="58">
        <f t="shared" si="3"/>
        <v>0</v>
      </c>
      <c r="K54" s="60">
        <f t="shared" si="4"/>
      </c>
      <c r="L54" s="60">
        <f t="shared" si="5"/>
      </c>
      <c r="M54" s="60">
        <f t="shared" si="6"/>
      </c>
      <c r="N54" s="381">
        <f t="shared" si="13"/>
      </c>
      <c r="O54" s="528">
        <f t="shared" si="7"/>
      </c>
      <c r="P54" s="376">
        <f t="shared" si="8"/>
      </c>
      <c r="Q54" s="376">
        <f t="shared" si="9"/>
      </c>
      <c r="R54" s="376">
        <f t="shared" si="10"/>
      </c>
      <c r="S54" s="373">
        <f t="shared" si="11"/>
      </c>
      <c r="T54" s="51">
        <f t="shared" si="14"/>
      </c>
      <c r="U54" s="395">
        <f t="shared" si="12"/>
      </c>
      <c r="V54" s="119"/>
    </row>
    <row r="55" spans="2:22" ht="13.5" thickBot="1">
      <c r="B55" s="605"/>
      <c r="C55" s="488">
        <v>45</v>
      </c>
      <c r="D55" s="104"/>
      <c r="E55" s="105"/>
      <c r="F55" s="105"/>
      <c r="G55" s="105"/>
      <c r="H55" s="56">
        <f t="shared" si="1"/>
        <v>0</v>
      </c>
      <c r="I55" s="57">
        <f t="shared" si="2"/>
        <v>0</v>
      </c>
      <c r="J55" s="58">
        <f t="shared" si="3"/>
        <v>0</v>
      </c>
      <c r="K55" s="60">
        <f t="shared" si="4"/>
      </c>
      <c r="L55" s="60">
        <f t="shared" si="5"/>
      </c>
      <c r="M55" s="60">
        <f t="shared" si="6"/>
      </c>
      <c r="N55" s="381">
        <f t="shared" si="13"/>
      </c>
      <c r="O55" s="528">
        <f t="shared" si="7"/>
      </c>
      <c r="P55" s="376">
        <f t="shared" si="8"/>
      </c>
      <c r="Q55" s="376">
        <f t="shared" si="9"/>
      </c>
      <c r="R55" s="376">
        <f t="shared" si="10"/>
      </c>
      <c r="S55" s="373">
        <f t="shared" si="11"/>
      </c>
      <c r="T55" s="51">
        <f t="shared" si="14"/>
      </c>
      <c r="U55" s="395">
        <f t="shared" si="12"/>
      </c>
      <c r="V55" s="119"/>
    </row>
    <row r="56" spans="2:22" ht="13.5" thickBot="1">
      <c r="B56" s="606"/>
      <c r="C56" s="489">
        <v>46</v>
      </c>
      <c r="D56" s="106"/>
      <c r="E56" s="107"/>
      <c r="F56" s="107"/>
      <c r="G56" s="436"/>
      <c r="H56" s="68">
        <f t="shared" si="1"/>
        <v>0</v>
      </c>
      <c r="I56" s="69">
        <f t="shared" si="2"/>
        <v>0</v>
      </c>
      <c r="J56" s="70">
        <f t="shared" si="3"/>
        <v>0</v>
      </c>
      <c r="K56" s="71">
        <f t="shared" si="4"/>
      </c>
      <c r="L56" s="71">
        <f t="shared" si="5"/>
      </c>
      <c r="M56" s="71">
        <f t="shared" si="6"/>
      </c>
      <c r="N56" s="382">
        <f t="shared" si="13"/>
      </c>
      <c r="O56" s="529">
        <f t="shared" si="7"/>
      </c>
      <c r="P56" s="377">
        <f t="shared" si="8"/>
      </c>
      <c r="Q56" s="378">
        <f t="shared" si="9"/>
      </c>
      <c r="R56" s="378">
        <f t="shared" si="10"/>
      </c>
      <c r="S56" s="438">
        <f t="shared" si="11"/>
      </c>
      <c r="T56" s="52">
        <f t="shared" si="14"/>
      </c>
      <c r="U56" s="396">
        <f t="shared" si="12"/>
      </c>
      <c r="V56" s="124"/>
    </row>
    <row r="57" spans="2:22" ht="12.75">
      <c r="B57" s="605" t="s">
        <v>163</v>
      </c>
      <c r="C57" s="72">
        <v>47</v>
      </c>
      <c r="D57" s="108"/>
      <c r="E57" s="109"/>
      <c r="F57" s="109"/>
      <c r="G57" s="102"/>
      <c r="H57" s="90">
        <f t="shared" si="1"/>
        <v>0</v>
      </c>
      <c r="I57" s="91">
        <f t="shared" si="2"/>
        <v>0</v>
      </c>
      <c r="J57" s="92">
        <f t="shared" si="3"/>
        <v>0</v>
      </c>
      <c r="K57" s="59">
        <f t="shared" si="4"/>
      </c>
      <c r="L57" s="59">
        <f t="shared" si="5"/>
      </c>
      <c r="M57" s="59">
        <f t="shared" si="6"/>
      </c>
      <c r="N57" s="383">
        <f t="shared" si="13"/>
      </c>
      <c r="O57" s="527">
        <f t="shared" si="7"/>
      </c>
      <c r="P57" s="376">
        <f t="shared" si="8"/>
      </c>
      <c r="Q57" s="376">
        <f t="shared" si="9"/>
      </c>
      <c r="R57" s="376">
        <f t="shared" si="10"/>
      </c>
      <c r="S57" s="439">
        <f t="shared" si="11"/>
      </c>
      <c r="T57" s="50">
        <f t="shared" si="14"/>
      </c>
      <c r="U57" s="394">
        <f t="shared" si="12"/>
      </c>
      <c r="V57" s="118"/>
    </row>
    <row r="58" spans="2:22" ht="12.75">
      <c r="B58" s="605"/>
      <c r="C58" s="488">
        <v>48</v>
      </c>
      <c r="D58" s="108"/>
      <c r="E58" s="105"/>
      <c r="F58" s="105"/>
      <c r="G58" s="109"/>
      <c r="H58" s="90">
        <f aca="true" t="shared" si="15" ref="H58:H80">IF(OR(ISBLANK(E58),ISTEXT(E58)),0,E58)</f>
        <v>0</v>
      </c>
      <c r="I58" s="91">
        <f aca="true" t="shared" si="16" ref="I58:I80">IF(OR(ISBLANK(F58),ISTEXT(F58)),0,F58)</f>
        <v>0</v>
      </c>
      <c r="J58" s="92">
        <f aca="true" t="shared" si="17" ref="J58:J80">IF(OR(ISBLANK(G58),ISTEXT(G58)),0,G58)</f>
        <v>0</v>
      </c>
      <c r="K58" s="60">
        <f aca="true" t="shared" si="18" ref="K58:K80">IF(OR(H58+I58=0,H58+J58=0),"",IF(AND(OR(2*H58/(H58+I58)&lt;0.93,2*H58/(H58+I58)&gt;1.07),OR(2*H58/(H58+J58)&lt;0.93,2*H58/(H58+J58)&gt;1.07)),"OUT","OK"))</f>
      </c>
      <c r="L58" s="60">
        <f aca="true" t="shared" si="19" ref="L58:L80">IF(OR(I58+H58=0,I58+J58=0),"",IF(AND(OR(2*I58/(I58+H58)&lt;0.93,2*I58/(I58+H58)&gt;1.07),OR(2*I58/(I58+J58)&lt;0.93,2*I58/(I58+J58)&gt;1.07)),"OUT","OK"))</f>
      </c>
      <c r="M58" s="60">
        <f aca="true" t="shared" si="20" ref="M58:M80">IF(OR(J58+H58=0,J58+I58=0),"",IF(AND(OR(2*J58/(J58+H58)&lt;0.93,2*J58/(J58+H58)&gt;1.07),OR(2*J58/(J58+I58)&lt;0.93,2*J58/(J58+I58)&gt;1.07)),"OUT","OK"))</f>
      </c>
      <c r="N58" s="383">
        <f aca="true" t="shared" si="21" ref="N58:N80">IF(OR(COUNTIF(K58:M58,"OK")&gt;0,COUNTIF(K58:M58,"OUT")&gt;0),COUNTIF(K58:M58,"OK"),"")</f>
      </c>
      <c r="O58" s="528">
        <f aca="true" t="shared" si="22" ref="O58:O80">IF(N58="","",IF(OR(N58&lt;2,S58&lt;3,S58&gt;200),"NOT VALID","ok"))</f>
      </c>
      <c r="P58" s="376">
        <f aca="true" t="shared" si="23" ref="P58:P80">IF(K58="OK",E58,"")</f>
      </c>
      <c r="Q58" s="376">
        <f aca="true" t="shared" si="24" ref="Q58:Q80">IF(L58="OK",F58,"")</f>
      </c>
      <c r="R58" s="376">
        <f aca="true" t="shared" si="25" ref="R58:R80">IF(M58="OK",G58,"")</f>
      </c>
      <c r="S58" s="491">
        <f aca="true" t="shared" si="26" ref="S58:S80">IF(ISERROR(AVERAGE(P58:R58)),"",AVERAGE(P58:R58))</f>
      </c>
      <c r="T58" s="51">
        <f aca="true" t="shared" si="27" ref="T58:T80">IF(N58="","",IF(N58&lt;2,"--  ",STDEV(P58:R58)))</f>
      </c>
      <c r="U58" s="395">
        <f aca="true" t="shared" si="28" ref="U58:U80">IF(T58="","",IF(T58="--  ","--  ",T58/S58))</f>
      </c>
      <c r="V58" s="118"/>
    </row>
    <row r="59" spans="2:22" ht="12.75">
      <c r="B59" s="605"/>
      <c r="C59" s="488">
        <v>49</v>
      </c>
      <c r="D59" s="108"/>
      <c r="E59" s="105"/>
      <c r="F59" s="105"/>
      <c r="G59" s="109"/>
      <c r="H59" s="90">
        <f t="shared" si="15"/>
        <v>0</v>
      </c>
      <c r="I59" s="91">
        <f t="shared" si="16"/>
        <v>0</v>
      </c>
      <c r="J59" s="92">
        <f t="shared" si="17"/>
        <v>0</v>
      </c>
      <c r="K59" s="60">
        <f t="shared" si="18"/>
      </c>
      <c r="L59" s="60">
        <f t="shared" si="19"/>
      </c>
      <c r="M59" s="60">
        <f t="shared" si="20"/>
      </c>
      <c r="N59" s="383">
        <f t="shared" si="21"/>
      </c>
      <c r="O59" s="528">
        <f t="shared" si="22"/>
      </c>
      <c r="P59" s="376">
        <f t="shared" si="23"/>
      </c>
      <c r="Q59" s="376">
        <f t="shared" si="24"/>
      </c>
      <c r="R59" s="376">
        <f t="shared" si="25"/>
      </c>
      <c r="S59" s="491">
        <f t="shared" si="26"/>
      </c>
      <c r="T59" s="51">
        <f t="shared" si="27"/>
      </c>
      <c r="U59" s="395">
        <f t="shared" si="28"/>
      </c>
      <c r="V59" s="118"/>
    </row>
    <row r="60" spans="2:22" ht="12.75">
      <c r="B60" s="605"/>
      <c r="C60" s="488">
        <v>50</v>
      </c>
      <c r="D60" s="108"/>
      <c r="E60" s="105"/>
      <c r="F60" s="105"/>
      <c r="G60" s="109"/>
      <c r="H60" s="90">
        <f t="shared" si="15"/>
        <v>0</v>
      </c>
      <c r="I60" s="91">
        <f t="shared" si="16"/>
        <v>0</v>
      </c>
      <c r="J60" s="92">
        <f t="shared" si="17"/>
        <v>0</v>
      </c>
      <c r="K60" s="60">
        <f t="shared" si="18"/>
      </c>
      <c r="L60" s="60">
        <f t="shared" si="19"/>
      </c>
      <c r="M60" s="60">
        <f t="shared" si="20"/>
      </c>
      <c r="N60" s="383">
        <f t="shared" si="21"/>
      </c>
      <c r="O60" s="528">
        <f t="shared" si="22"/>
      </c>
      <c r="P60" s="376">
        <f t="shared" si="23"/>
      </c>
      <c r="Q60" s="376">
        <f t="shared" si="24"/>
      </c>
      <c r="R60" s="376">
        <f t="shared" si="25"/>
      </c>
      <c r="S60" s="491">
        <f t="shared" si="26"/>
      </c>
      <c r="T60" s="51">
        <f t="shared" si="27"/>
      </c>
      <c r="U60" s="395">
        <f t="shared" si="28"/>
      </c>
      <c r="V60" s="118"/>
    </row>
    <row r="61" spans="2:22" ht="12.75">
      <c r="B61" s="605"/>
      <c r="C61" s="488">
        <v>51</v>
      </c>
      <c r="D61" s="108"/>
      <c r="E61" s="105"/>
      <c r="F61" s="105"/>
      <c r="G61" s="109"/>
      <c r="H61" s="90">
        <f t="shared" si="15"/>
        <v>0</v>
      </c>
      <c r="I61" s="91">
        <f t="shared" si="16"/>
        <v>0</v>
      </c>
      <c r="J61" s="92">
        <f t="shared" si="17"/>
        <v>0</v>
      </c>
      <c r="K61" s="60">
        <f t="shared" si="18"/>
      </c>
      <c r="L61" s="60">
        <f t="shared" si="19"/>
      </c>
      <c r="M61" s="60">
        <f t="shared" si="20"/>
      </c>
      <c r="N61" s="383">
        <f t="shared" si="21"/>
      </c>
      <c r="O61" s="528">
        <f t="shared" si="22"/>
      </c>
      <c r="P61" s="376">
        <f t="shared" si="23"/>
      </c>
      <c r="Q61" s="376">
        <f t="shared" si="24"/>
      </c>
      <c r="R61" s="376">
        <f t="shared" si="25"/>
      </c>
      <c r="S61" s="491">
        <f t="shared" si="26"/>
      </c>
      <c r="T61" s="51">
        <f t="shared" si="27"/>
      </c>
      <c r="U61" s="395">
        <f t="shared" si="28"/>
      </c>
      <c r="V61" s="118"/>
    </row>
    <row r="62" spans="2:22" ht="12.75">
      <c r="B62" s="605"/>
      <c r="C62" s="488">
        <v>52</v>
      </c>
      <c r="D62" s="108"/>
      <c r="E62" s="105"/>
      <c r="F62" s="105"/>
      <c r="G62" s="109"/>
      <c r="H62" s="90">
        <f t="shared" si="15"/>
        <v>0</v>
      </c>
      <c r="I62" s="91">
        <f t="shared" si="16"/>
        <v>0</v>
      </c>
      <c r="J62" s="92">
        <f t="shared" si="17"/>
        <v>0</v>
      </c>
      <c r="K62" s="60">
        <f t="shared" si="18"/>
      </c>
      <c r="L62" s="60">
        <f t="shared" si="19"/>
      </c>
      <c r="M62" s="60">
        <f t="shared" si="20"/>
      </c>
      <c r="N62" s="383">
        <f t="shared" si="21"/>
      </c>
      <c r="O62" s="528">
        <f t="shared" si="22"/>
      </c>
      <c r="P62" s="376">
        <f t="shared" si="23"/>
      </c>
      <c r="Q62" s="376">
        <f t="shared" si="24"/>
      </c>
      <c r="R62" s="376">
        <f t="shared" si="25"/>
      </c>
      <c r="S62" s="491">
        <f t="shared" si="26"/>
      </c>
      <c r="T62" s="51">
        <f t="shared" si="27"/>
      </c>
      <c r="U62" s="395">
        <f t="shared" si="28"/>
      </c>
      <c r="V62" s="118"/>
    </row>
    <row r="63" spans="2:22" ht="12.75">
      <c r="B63" s="605"/>
      <c r="C63" s="488">
        <v>53</v>
      </c>
      <c r="D63" s="108"/>
      <c r="E63" s="105"/>
      <c r="F63" s="105"/>
      <c r="G63" s="109"/>
      <c r="H63" s="90">
        <f t="shared" si="15"/>
        <v>0</v>
      </c>
      <c r="I63" s="91">
        <f t="shared" si="16"/>
        <v>0</v>
      </c>
      <c r="J63" s="92">
        <f t="shared" si="17"/>
        <v>0</v>
      </c>
      <c r="K63" s="60">
        <f t="shared" si="18"/>
      </c>
      <c r="L63" s="60">
        <f t="shared" si="19"/>
      </c>
      <c r="M63" s="60">
        <f t="shared" si="20"/>
      </c>
      <c r="N63" s="383">
        <f t="shared" si="21"/>
      </c>
      <c r="O63" s="528">
        <f t="shared" si="22"/>
      </c>
      <c r="P63" s="376">
        <f t="shared" si="23"/>
      </c>
      <c r="Q63" s="376">
        <f t="shared" si="24"/>
      </c>
      <c r="R63" s="376">
        <f t="shared" si="25"/>
      </c>
      <c r="S63" s="491">
        <f t="shared" si="26"/>
      </c>
      <c r="T63" s="51">
        <f t="shared" si="27"/>
      </c>
      <c r="U63" s="395">
        <f t="shared" si="28"/>
      </c>
      <c r="V63" s="118"/>
    </row>
    <row r="64" spans="2:22" ht="12.75">
      <c r="B64" s="605"/>
      <c r="C64" s="488">
        <v>54</v>
      </c>
      <c r="D64" s="108"/>
      <c r="E64" s="109"/>
      <c r="F64" s="109"/>
      <c r="G64" s="109"/>
      <c r="H64" s="90">
        <f t="shared" si="15"/>
        <v>0</v>
      </c>
      <c r="I64" s="91">
        <f t="shared" si="16"/>
        <v>0</v>
      </c>
      <c r="J64" s="92">
        <f t="shared" si="17"/>
        <v>0</v>
      </c>
      <c r="K64" s="60">
        <f t="shared" si="18"/>
      </c>
      <c r="L64" s="60">
        <f t="shared" si="19"/>
      </c>
      <c r="M64" s="60">
        <f t="shared" si="20"/>
      </c>
      <c r="N64" s="383">
        <f t="shared" si="21"/>
      </c>
      <c r="O64" s="528">
        <f t="shared" si="22"/>
      </c>
      <c r="P64" s="376">
        <f t="shared" si="23"/>
      </c>
      <c r="Q64" s="376">
        <f t="shared" si="24"/>
      </c>
      <c r="R64" s="376">
        <f t="shared" si="25"/>
      </c>
      <c r="S64" s="491">
        <f t="shared" si="26"/>
      </c>
      <c r="T64" s="51">
        <f t="shared" si="27"/>
      </c>
      <c r="U64" s="395">
        <f t="shared" si="28"/>
      </c>
      <c r="V64" s="118"/>
    </row>
    <row r="65" spans="2:22" ht="12.75">
      <c r="B65" s="605"/>
      <c r="C65" s="488">
        <v>55</v>
      </c>
      <c r="D65" s="108"/>
      <c r="E65" s="105"/>
      <c r="F65" s="105"/>
      <c r="G65" s="109"/>
      <c r="H65" s="90">
        <f t="shared" si="15"/>
        <v>0</v>
      </c>
      <c r="I65" s="91">
        <f t="shared" si="16"/>
        <v>0</v>
      </c>
      <c r="J65" s="92">
        <f t="shared" si="17"/>
        <v>0</v>
      </c>
      <c r="K65" s="60">
        <f t="shared" si="18"/>
      </c>
      <c r="L65" s="60">
        <f t="shared" si="19"/>
      </c>
      <c r="M65" s="60">
        <f t="shared" si="20"/>
      </c>
      <c r="N65" s="383">
        <f t="shared" si="21"/>
      </c>
      <c r="O65" s="528">
        <f t="shared" si="22"/>
      </c>
      <c r="P65" s="376">
        <f t="shared" si="23"/>
      </c>
      <c r="Q65" s="376">
        <f t="shared" si="24"/>
      </c>
      <c r="R65" s="376">
        <f t="shared" si="25"/>
      </c>
      <c r="S65" s="491">
        <f t="shared" si="26"/>
      </c>
      <c r="T65" s="51">
        <f t="shared" si="27"/>
      </c>
      <c r="U65" s="395">
        <f t="shared" si="28"/>
      </c>
      <c r="V65" s="118"/>
    </row>
    <row r="66" spans="2:22" ht="12.75">
      <c r="B66" s="605"/>
      <c r="C66" s="488">
        <v>56</v>
      </c>
      <c r="D66" s="108"/>
      <c r="E66" s="105"/>
      <c r="F66" s="105"/>
      <c r="G66" s="109"/>
      <c r="H66" s="90">
        <f t="shared" si="15"/>
        <v>0</v>
      </c>
      <c r="I66" s="91">
        <f t="shared" si="16"/>
        <v>0</v>
      </c>
      <c r="J66" s="92">
        <f t="shared" si="17"/>
        <v>0</v>
      </c>
      <c r="K66" s="60">
        <f t="shared" si="18"/>
      </c>
      <c r="L66" s="60">
        <f t="shared" si="19"/>
      </c>
      <c r="M66" s="60">
        <f t="shared" si="20"/>
      </c>
      <c r="N66" s="383">
        <f t="shared" si="21"/>
      </c>
      <c r="O66" s="528">
        <f t="shared" si="22"/>
      </c>
      <c r="P66" s="376">
        <f t="shared" si="23"/>
      </c>
      <c r="Q66" s="376">
        <f t="shared" si="24"/>
      </c>
      <c r="R66" s="376">
        <f t="shared" si="25"/>
      </c>
      <c r="S66" s="491">
        <f t="shared" si="26"/>
      </c>
      <c r="T66" s="51">
        <f t="shared" si="27"/>
      </c>
      <c r="U66" s="395">
        <f t="shared" si="28"/>
      </c>
      <c r="V66" s="118"/>
    </row>
    <row r="67" spans="2:22" ht="12.75">
      <c r="B67" s="605"/>
      <c r="C67" s="488">
        <v>57</v>
      </c>
      <c r="D67" s="108"/>
      <c r="E67" s="105"/>
      <c r="F67" s="105"/>
      <c r="G67" s="109"/>
      <c r="H67" s="90">
        <f t="shared" si="15"/>
        <v>0</v>
      </c>
      <c r="I67" s="91">
        <f t="shared" si="16"/>
        <v>0</v>
      </c>
      <c r="J67" s="92">
        <f t="shared" si="17"/>
        <v>0</v>
      </c>
      <c r="K67" s="60">
        <f t="shared" si="18"/>
      </c>
      <c r="L67" s="60">
        <f t="shared" si="19"/>
      </c>
      <c r="M67" s="60">
        <f t="shared" si="20"/>
      </c>
      <c r="N67" s="383">
        <f t="shared" si="21"/>
      </c>
      <c r="O67" s="528">
        <f t="shared" si="22"/>
      </c>
      <c r="P67" s="376">
        <f t="shared" si="23"/>
      </c>
      <c r="Q67" s="376">
        <f t="shared" si="24"/>
      </c>
      <c r="R67" s="376">
        <f t="shared" si="25"/>
      </c>
      <c r="S67" s="491">
        <f t="shared" si="26"/>
      </c>
      <c r="T67" s="51">
        <f t="shared" si="27"/>
      </c>
      <c r="U67" s="395">
        <f t="shared" si="28"/>
      </c>
      <c r="V67" s="118"/>
    </row>
    <row r="68" spans="2:22" ht="12.75">
      <c r="B68" s="605"/>
      <c r="C68" s="488">
        <v>58</v>
      </c>
      <c r="D68" s="108"/>
      <c r="E68" s="105"/>
      <c r="F68" s="105"/>
      <c r="G68" s="109"/>
      <c r="H68" s="90">
        <f t="shared" si="15"/>
        <v>0</v>
      </c>
      <c r="I68" s="91">
        <f t="shared" si="16"/>
        <v>0</v>
      </c>
      <c r="J68" s="92">
        <f t="shared" si="17"/>
        <v>0</v>
      </c>
      <c r="K68" s="60">
        <f t="shared" si="18"/>
      </c>
      <c r="L68" s="60">
        <f t="shared" si="19"/>
      </c>
      <c r="M68" s="60">
        <f t="shared" si="20"/>
      </c>
      <c r="N68" s="383">
        <f t="shared" si="21"/>
      </c>
      <c r="O68" s="528">
        <f t="shared" si="22"/>
      </c>
      <c r="P68" s="376">
        <f t="shared" si="23"/>
      </c>
      <c r="Q68" s="376">
        <f t="shared" si="24"/>
      </c>
      <c r="R68" s="376">
        <f t="shared" si="25"/>
      </c>
      <c r="S68" s="491">
        <f t="shared" si="26"/>
      </c>
      <c r="T68" s="51">
        <f t="shared" si="27"/>
      </c>
      <c r="U68" s="395">
        <f t="shared" si="28"/>
      </c>
      <c r="V68" s="118"/>
    </row>
    <row r="69" spans="2:22" ht="12.75">
      <c r="B69" s="605"/>
      <c r="C69" s="488">
        <v>59</v>
      </c>
      <c r="D69" s="108"/>
      <c r="E69" s="105"/>
      <c r="F69" s="105"/>
      <c r="G69" s="109"/>
      <c r="H69" s="90">
        <f t="shared" si="15"/>
        <v>0</v>
      </c>
      <c r="I69" s="91">
        <f t="shared" si="16"/>
        <v>0</v>
      </c>
      <c r="J69" s="92">
        <f t="shared" si="17"/>
        <v>0</v>
      </c>
      <c r="K69" s="60">
        <f t="shared" si="18"/>
      </c>
      <c r="L69" s="60">
        <f t="shared" si="19"/>
      </c>
      <c r="M69" s="60">
        <f t="shared" si="20"/>
      </c>
      <c r="N69" s="383">
        <f t="shared" si="21"/>
      </c>
      <c r="O69" s="528">
        <f t="shared" si="22"/>
      </c>
      <c r="P69" s="376">
        <f t="shared" si="23"/>
      </c>
      <c r="Q69" s="376">
        <f t="shared" si="24"/>
      </c>
      <c r="R69" s="376">
        <f t="shared" si="25"/>
      </c>
      <c r="S69" s="491">
        <f t="shared" si="26"/>
      </c>
      <c r="T69" s="51">
        <f t="shared" si="27"/>
      </c>
      <c r="U69" s="395">
        <f t="shared" si="28"/>
      </c>
      <c r="V69" s="118"/>
    </row>
    <row r="70" spans="2:22" ht="12.75">
      <c r="B70" s="605"/>
      <c r="C70" s="488">
        <v>60</v>
      </c>
      <c r="D70" s="108"/>
      <c r="E70" s="105"/>
      <c r="F70" s="105"/>
      <c r="G70" s="109"/>
      <c r="H70" s="90">
        <f t="shared" si="15"/>
        <v>0</v>
      </c>
      <c r="I70" s="91">
        <f t="shared" si="16"/>
        <v>0</v>
      </c>
      <c r="J70" s="92">
        <f t="shared" si="17"/>
        <v>0</v>
      </c>
      <c r="K70" s="60">
        <f t="shared" si="18"/>
      </c>
      <c r="L70" s="60">
        <f t="shared" si="19"/>
      </c>
      <c r="M70" s="60">
        <f t="shared" si="20"/>
      </c>
      <c r="N70" s="383">
        <f t="shared" si="21"/>
      </c>
      <c r="O70" s="528">
        <f t="shared" si="22"/>
      </c>
      <c r="P70" s="376">
        <f t="shared" si="23"/>
      </c>
      <c r="Q70" s="376">
        <f t="shared" si="24"/>
      </c>
      <c r="R70" s="376">
        <f t="shared" si="25"/>
      </c>
      <c r="S70" s="491">
        <f t="shared" si="26"/>
      </c>
      <c r="T70" s="51">
        <f t="shared" si="27"/>
      </c>
      <c r="U70" s="395">
        <f t="shared" si="28"/>
      </c>
      <c r="V70" s="118"/>
    </row>
    <row r="71" spans="2:22" ht="12.75">
      <c r="B71" s="605"/>
      <c r="C71" s="488">
        <v>61</v>
      </c>
      <c r="D71" s="108"/>
      <c r="E71" s="109"/>
      <c r="F71" s="109"/>
      <c r="G71" s="109"/>
      <c r="H71" s="90">
        <f t="shared" si="15"/>
        <v>0</v>
      </c>
      <c r="I71" s="91">
        <f t="shared" si="16"/>
        <v>0</v>
      </c>
      <c r="J71" s="92">
        <f t="shared" si="17"/>
        <v>0</v>
      </c>
      <c r="K71" s="60">
        <f t="shared" si="18"/>
      </c>
      <c r="L71" s="60">
        <f t="shared" si="19"/>
      </c>
      <c r="M71" s="60">
        <f t="shared" si="20"/>
      </c>
      <c r="N71" s="383">
        <f t="shared" si="21"/>
      </c>
      <c r="O71" s="528">
        <f t="shared" si="22"/>
      </c>
      <c r="P71" s="376">
        <f t="shared" si="23"/>
      </c>
      <c r="Q71" s="376">
        <f t="shared" si="24"/>
      </c>
      <c r="R71" s="376">
        <f t="shared" si="25"/>
      </c>
      <c r="S71" s="491">
        <f t="shared" si="26"/>
      </c>
      <c r="T71" s="51">
        <f t="shared" si="27"/>
      </c>
      <c r="U71" s="395">
        <f t="shared" si="28"/>
      </c>
      <c r="V71" s="118"/>
    </row>
    <row r="72" spans="2:22" ht="12.75">
      <c r="B72" s="605"/>
      <c r="C72" s="488">
        <v>62</v>
      </c>
      <c r="D72" s="108"/>
      <c r="E72" s="109"/>
      <c r="F72" s="109"/>
      <c r="G72" s="109"/>
      <c r="H72" s="90">
        <f t="shared" si="15"/>
        <v>0</v>
      </c>
      <c r="I72" s="91">
        <f t="shared" si="16"/>
        <v>0</v>
      </c>
      <c r="J72" s="92">
        <f t="shared" si="17"/>
        <v>0</v>
      </c>
      <c r="K72" s="60">
        <f t="shared" si="18"/>
      </c>
      <c r="L72" s="60">
        <f t="shared" si="19"/>
      </c>
      <c r="M72" s="60">
        <f t="shared" si="20"/>
      </c>
      <c r="N72" s="383">
        <f t="shared" si="21"/>
      </c>
      <c r="O72" s="528">
        <f t="shared" si="22"/>
      </c>
      <c r="P72" s="376">
        <f t="shared" si="23"/>
      </c>
      <c r="Q72" s="376">
        <f t="shared" si="24"/>
      </c>
      <c r="R72" s="376">
        <f t="shared" si="25"/>
      </c>
      <c r="S72" s="491">
        <f t="shared" si="26"/>
      </c>
      <c r="T72" s="51">
        <f t="shared" si="27"/>
      </c>
      <c r="U72" s="395">
        <f t="shared" si="28"/>
      </c>
      <c r="V72" s="118"/>
    </row>
    <row r="73" spans="2:22" ht="12.75">
      <c r="B73" s="605"/>
      <c r="C73" s="488">
        <v>63</v>
      </c>
      <c r="D73" s="108"/>
      <c r="E73" s="109"/>
      <c r="F73" s="109"/>
      <c r="G73" s="109"/>
      <c r="H73" s="90">
        <f t="shared" si="15"/>
        <v>0</v>
      </c>
      <c r="I73" s="91">
        <f t="shared" si="16"/>
        <v>0</v>
      </c>
      <c r="J73" s="92">
        <f t="shared" si="17"/>
        <v>0</v>
      </c>
      <c r="K73" s="60">
        <f t="shared" si="18"/>
      </c>
      <c r="L73" s="60">
        <f t="shared" si="19"/>
      </c>
      <c r="M73" s="60">
        <f t="shared" si="20"/>
      </c>
      <c r="N73" s="383">
        <f t="shared" si="21"/>
      </c>
      <c r="O73" s="528">
        <f t="shared" si="22"/>
      </c>
      <c r="P73" s="376">
        <f t="shared" si="23"/>
      </c>
      <c r="Q73" s="376">
        <f t="shared" si="24"/>
      </c>
      <c r="R73" s="376">
        <f t="shared" si="25"/>
      </c>
      <c r="S73" s="491">
        <f t="shared" si="26"/>
      </c>
      <c r="T73" s="51">
        <f t="shared" si="27"/>
      </c>
      <c r="U73" s="395">
        <f t="shared" si="28"/>
      </c>
      <c r="V73" s="118"/>
    </row>
    <row r="74" spans="2:22" ht="12.75">
      <c r="B74" s="605"/>
      <c r="C74" s="488">
        <v>64</v>
      </c>
      <c r="D74" s="108"/>
      <c r="E74" s="109"/>
      <c r="F74" s="109"/>
      <c r="G74" s="109"/>
      <c r="H74" s="90">
        <f t="shared" si="15"/>
        <v>0</v>
      </c>
      <c r="I74" s="91">
        <f t="shared" si="16"/>
        <v>0</v>
      </c>
      <c r="J74" s="92">
        <f t="shared" si="17"/>
        <v>0</v>
      </c>
      <c r="K74" s="60">
        <f t="shared" si="18"/>
      </c>
      <c r="L74" s="60">
        <f t="shared" si="19"/>
      </c>
      <c r="M74" s="60">
        <f t="shared" si="20"/>
      </c>
      <c r="N74" s="383">
        <f t="shared" si="21"/>
      </c>
      <c r="O74" s="528">
        <f t="shared" si="22"/>
      </c>
      <c r="P74" s="376">
        <f t="shared" si="23"/>
      </c>
      <c r="Q74" s="376">
        <f t="shared" si="24"/>
      </c>
      <c r="R74" s="376">
        <f t="shared" si="25"/>
      </c>
      <c r="S74" s="491">
        <f t="shared" si="26"/>
      </c>
      <c r="T74" s="51">
        <f t="shared" si="27"/>
      </c>
      <c r="U74" s="395">
        <f t="shared" si="28"/>
      </c>
      <c r="V74" s="118"/>
    </row>
    <row r="75" spans="2:22" ht="12.75">
      <c r="B75" s="605"/>
      <c r="C75" s="488">
        <v>65</v>
      </c>
      <c r="D75" s="108"/>
      <c r="E75" s="109"/>
      <c r="F75" s="109"/>
      <c r="G75" s="109"/>
      <c r="H75" s="90">
        <f t="shared" si="15"/>
        <v>0</v>
      </c>
      <c r="I75" s="91">
        <f t="shared" si="16"/>
        <v>0</v>
      </c>
      <c r="J75" s="92">
        <f t="shared" si="17"/>
        <v>0</v>
      </c>
      <c r="K75" s="60">
        <f t="shared" si="18"/>
      </c>
      <c r="L75" s="60">
        <f t="shared" si="19"/>
      </c>
      <c r="M75" s="60">
        <f t="shared" si="20"/>
      </c>
      <c r="N75" s="383">
        <f t="shared" si="21"/>
      </c>
      <c r="O75" s="528">
        <f t="shared" si="22"/>
      </c>
      <c r="P75" s="376">
        <f t="shared" si="23"/>
      </c>
      <c r="Q75" s="376">
        <f t="shared" si="24"/>
      </c>
      <c r="R75" s="376">
        <f t="shared" si="25"/>
      </c>
      <c r="S75" s="491">
        <f t="shared" si="26"/>
      </c>
      <c r="T75" s="51">
        <f t="shared" si="27"/>
      </c>
      <c r="U75" s="395">
        <f t="shared" si="28"/>
      </c>
      <c r="V75" s="118"/>
    </row>
    <row r="76" spans="2:22" ht="12.75">
      <c r="B76" s="605"/>
      <c r="C76" s="488">
        <v>66</v>
      </c>
      <c r="D76" s="108"/>
      <c r="E76" s="109"/>
      <c r="F76" s="109"/>
      <c r="G76" s="109"/>
      <c r="H76" s="90">
        <f t="shared" si="15"/>
        <v>0</v>
      </c>
      <c r="I76" s="91">
        <f t="shared" si="16"/>
        <v>0</v>
      </c>
      <c r="J76" s="92">
        <f t="shared" si="17"/>
        <v>0</v>
      </c>
      <c r="K76" s="60">
        <f t="shared" si="18"/>
      </c>
      <c r="L76" s="60">
        <f t="shared" si="19"/>
      </c>
      <c r="M76" s="60">
        <f t="shared" si="20"/>
      </c>
      <c r="N76" s="383">
        <f t="shared" si="21"/>
      </c>
      <c r="O76" s="528">
        <f t="shared" si="22"/>
      </c>
      <c r="P76" s="376">
        <f t="shared" si="23"/>
      </c>
      <c r="Q76" s="376">
        <f t="shared" si="24"/>
      </c>
      <c r="R76" s="376">
        <f t="shared" si="25"/>
      </c>
      <c r="S76" s="491">
        <f t="shared" si="26"/>
      </c>
      <c r="T76" s="51">
        <f t="shared" si="27"/>
      </c>
      <c r="U76" s="395">
        <f t="shared" si="28"/>
      </c>
      <c r="V76" s="118"/>
    </row>
    <row r="77" spans="2:22" ht="12.75">
      <c r="B77" s="605"/>
      <c r="C77" s="488">
        <v>67</v>
      </c>
      <c r="D77" s="108"/>
      <c r="E77" s="109"/>
      <c r="F77" s="109"/>
      <c r="G77" s="109"/>
      <c r="H77" s="90">
        <f t="shared" si="15"/>
        <v>0</v>
      </c>
      <c r="I77" s="91">
        <f t="shared" si="16"/>
        <v>0</v>
      </c>
      <c r="J77" s="92">
        <f t="shared" si="17"/>
        <v>0</v>
      </c>
      <c r="K77" s="60">
        <f t="shared" si="18"/>
      </c>
      <c r="L77" s="60">
        <f t="shared" si="19"/>
      </c>
      <c r="M77" s="60">
        <f t="shared" si="20"/>
      </c>
      <c r="N77" s="383">
        <f t="shared" si="21"/>
      </c>
      <c r="O77" s="528">
        <f t="shared" si="22"/>
      </c>
      <c r="P77" s="376">
        <f t="shared" si="23"/>
      </c>
      <c r="Q77" s="376">
        <f t="shared" si="24"/>
      </c>
      <c r="R77" s="376">
        <f t="shared" si="25"/>
      </c>
      <c r="S77" s="491">
        <f t="shared" si="26"/>
      </c>
      <c r="T77" s="51">
        <f t="shared" si="27"/>
      </c>
      <c r="U77" s="395">
        <f t="shared" si="28"/>
      </c>
      <c r="V77" s="118"/>
    </row>
    <row r="78" spans="2:22" ht="12.75">
      <c r="B78" s="605"/>
      <c r="C78" s="488">
        <v>68</v>
      </c>
      <c r="D78" s="104"/>
      <c r="E78" s="105"/>
      <c r="F78" s="105"/>
      <c r="G78" s="105"/>
      <c r="H78" s="90">
        <f t="shared" si="15"/>
        <v>0</v>
      </c>
      <c r="I78" s="91">
        <f t="shared" si="16"/>
        <v>0</v>
      </c>
      <c r="J78" s="92">
        <f t="shared" si="17"/>
        <v>0</v>
      </c>
      <c r="K78" s="60">
        <f t="shared" si="18"/>
      </c>
      <c r="L78" s="60">
        <f t="shared" si="19"/>
      </c>
      <c r="M78" s="60">
        <f t="shared" si="20"/>
      </c>
      <c r="N78" s="383">
        <f t="shared" si="21"/>
      </c>
      <c r="O78" s="528">
        <f t="shared" si="22"/>
      </c>
      <c r="P78" s="376">
        <f t="shared" si="23"/>
      </c>
      <c r="Q78" s="376">
        <f t="shared" si="24"/>
      </c>
      <c r="R78" s="376">
        <f t="shared" si="25"/>
      </c>
      <c r="S78" s="491">
        <f t="shared" si="26"/>
      </c>
      <c r="T78" s="51">
        <f t="shared" si="27"/>
      </c>
      <c r="U78" s="395">
        <f t="shared" si="28"/>
      </c>
      <c r="V78" s="119"/>
    </row>
    <row r="79" spans="2:22" ht="12.75">
      <c r="B79" s="605"/>
      <c r="C79" s="488">
        <v>69</v>
      </c>
      <c r="D79" s="104"/>
      <c r="E79" s="105"/>
      <c r="F79" s="105"/>
      <c r="G79" s="105"/>
      <c r="H79" s="90">
        <f t="shared" si="15"/>
        <v>0</v>
      </c>
      <c r="I79" s="91">
        <f t="shared" si="16"/>
        <v>0</v>
      </c>
      <c r="J79" s="92">
        <f t="shared" si="17"/>
        <v>0</v>
      </c>
      <c r="K79" s="60">
        <f t="shared" si="18"/>
      </c>
      <c r="L79" s="60">
        <f t="shared" si="19"/>
      </c>
      <c r="M79" s="60">
        <f t="shared" si="20"/>
      </c>
      <c r="N79" s="383">
        <f t="shared" si="21"/>
      </c>
      <c r="O79" s="528">
        <f t="shared" si="22"/>
      </c>
      <c r="P79" s="376">
        <f t="shared" si="23"/>
      </c>
      <c r="Q79" s="376">
        <f t="shared" si="24"/>
      </c>
      <c r="R79" s="376">
        <f t="shared" si="25"/>
      </c>
      <c r="S79" s="491">
        <f t="shared" si="26"/>
      </c>
      <c r="T79" s="51">
        <f t="shared" si="27"/>
      </c>
      <c r="U79" s="395">
        <f t="shared" si="28"/>
      </c>
      <c r="V79" s="119"/>
    </row>
    <row r="80" spans="2:22" ht="13.5" thickBot="1">
      <c r="B80" s="607"/>
      <c r="C80" s="490">
        <v>70</v>
      </c>
      <c r="D80" s="110"/>
      <c r="E80" s="126"/>
      <c r="F80" s="126"/>
      <c r="G80" s="126"/>
      <c r="H80" s="502">
        <f t="shared" si="15"/>
        <v>0</v>
      </c>
      <c r="I80" s="503">
        <f t="shared" si="16"/>
        <v>0</v>
      </c>
      <c r="J80" s="504">
        <f t="shared" si="17"/>
        <v>0</v>
      </c>
      <c r="K80" s="369">
        <f t="shared" si="18"/>
      </c>
      <c r="L80" s="369">
        <f t="shared" si="19"/>
      </c>
      <c r="M80" s="369">
        <f t="shared" si="20"/>
      </c>
      <c r="N80" s="492">
        <f t="shared" si="21"/>
      </c>
      <c r="O80" s="530">
        <f t="shared" si="22"/>
      </c>
      <c r="P80" s="379">
        <f t="shared" si="23"/>
      </c>
      <c r="Q80" s="379">
        <f t="shared" si="24"/>
      </c>
      <c r="R80" s="379">
        <f t="shared" si="25"/>
      </c>
      <c r="S80" s="493">
        <f t="shared" si="26"/>
      </c>
      <c r="T80" s="128">
        <f t="shared" si="27"/>
      </c>
      <c r="U80" s="393">
        <f t="shared" si="28"/>
      </c>
      <c r="V80" s="120"/>
    </row>
    <row r="81" ht="14.25" thickBot="1" thickTop="1"/>
    <row r="82" spans="15:21" ht="13.5" thickBot="1">
      <c r="O82" s="88" t="s">
        <v>32</v>
      </c>
      <c r="P82" s="95"/>
      <c r="Q82" s="95"/>
      <c r="R82" s="95"/>
      <c r="S82" s="95" t="s">
        <v>33</v>
      </c>
      <c r="T82" s="86" t="s">
        <v>13</v>
      </c>
      <c r="U82" s="87" t="s">
        <v>14</v>
      </c>
    </row>
    <row r="83" spans="4:21" ht="12.75">
      <c r="D83" s="47" t="s">
        <v>31</v>
      </c>
      <c r="E83" s="72">
        <f>COUNT(E11:E80)</f>
        <v>0</v>
      </c>
      <c r="F83" s="72">
        <f>COUNT(F11:F80)</f>
        <v>0</v>
      </c>
      <c r="G83" s="73">
        <f>COUNT(G11:G80)</f>
        <v>0</v>
      </c>
      <c r="N83" s="83" t="s">
        <v>31</v>
      </c>
      <c r="O83" s="72">
        <f>COUNTIF(O11:O80,"ok")</f>
        <v>0</v>
      </c>
      <c r="P83" s="96"/>
      <c r="Q83" s="96"/>
      <c r="R83" s="96"/>
      <c r="S83" s="72">
        <f>COUNT(S11:S80)</f>
        <v>0</v>
      </c>
      <c r="T83" s="72">
        <f>COUNT(T11:T80)</f>
        <v>0</v>
      </c>
      <c r="U83" s="73">
        <f>COUNT(U11:U80)</f>
        <v>0</v>
      </c>
    </row>
    <row r="84" spans="4:21" ht="12.75">
      <c r="D84" s="48" t="s">
        <v>29</v>
      </c>
      <c r="E84" s="74">
        <f>MAX(E$11:E$80)</f>
        <v>0</v>
      </c>
      <c r="F84" s="74">
        <f>MAX(F$11:F$80)</f>
        <v>0</v>
      </c>
      <c r="G84" s="75">
        <f>MAX(G$11:G$80)</f>
        <v>0</v>
      </c>
      <c r="N84" s="85" t="s">
        <v>29</v>
      </c>
      <c r="O84" s="79"/>
      <c r="P84" s="97"/>
      <c r="Q84" s="97"/>
      <c r="R84" s="97"/>
      <c r="S84" s="74">
        <f>MAX(S$11:S$80)</f>
        <v>0</v>
      </c>
      <c r="T84" s="74">
        <f>MAX(T$11:T$80)</f>
        <v>0</v>
      </c>
      <c r="U84" s="80">
        <f>MAX(U$11:U$80)</f>
        <v>0</v>
      </c>
    </row>
    <row r="85" spans="4:21" ht="12.75">
      <c r="D85" s="48" t="s">
        <v>30</v>
      </c>
      <c r="E85" s="74">
        <f>MIN(E$11:E$80)</f>
        <v>0</v>
      </c>
      <c r="F85" s="74">
        <f>MIN(F$11:F$80)</f>
        <v>0</v>
      </c>
      <c r="G85" s="75">
        <f>MIN(G$11:G$80)</f>
        <v>0</v>
      </c>
      <c r="N85" s="85" t="s">
        <v>30</v>
      </c>
      <c r="O85" s="79"/>
      <c r="P85" s="97"/>
      <c r="Q85" s="97"/>
      <c r="R85" s="97"/>
      <c r="S85" s="74">
        <f>MIN(S$11:S$80)</f>
        <v>0</v>
      </c>
      <c r="T85" s="74">
        <f>MIN(T$11:T$80)</f>
        <v>0</v>
      </c>
      <c r="U85" s="80">
        <f>MIN(U$11:U$80)</f>
        <v>0</v>
      </c>
    </row>
    <row r="86" spans="4:21" ht="13.5" thickBot="1">
      <c r="D86" s="49" t="s">
        <v>12</v>
      </c>
      <c r="E86" s="76">
        <f>IF(ISERROR(AVERAGE(E11:E80)),"",AVERAGE(E11:E80))</f>
      </c>
      <c r="F86" s="76">
        <f>IF(ISERROR(AVERAGE(F11:F80)),"",AVERAGE(F11:F80))</f>
      </c>
      <c r="G86" s="77">
        <f>IF(ISERROR(AVERAGE(G11:G80)),"",AVERAGE(G11:G80))</f>
      </c>
      <c r="N86" s="84" t="s">
        <v>12</v>
      </c>
      <c r="O86" s="81"/>
      <c r="P86" s="98"/>
      <c r="Q86" s="98"/>
      <c r="R86" s="98"/>
      <c r="S86" s="76">
        <f>IF(ISERROR(AVERAGE(S11:S80)),"",AVERAGE(S11:S80))</f>
      </c>
      <c r="T86" s="76">
        <f>IF(ISERROR(AVERAGE(T11:T80)),"",AVERAGE(T11:T80))</f>
      </c>
      <c r="U86" s="82">
        <f>IF(ISERROR(AVERAGE(U11:U80)),"",AVERAGE(U11:U80))</f>
      </c>
    </row>
  </sheetData>
  <sheetProtection sheet="1" objects="1" scenarios="1" selectLockedCells="1"/>
  <mergeCells count="6">
    <mergeCell ref="B11:B33"/>
    <mergeCell ref="B34:B56"/>
    <mergeCell ref="B57:B80"/>
    <mergeCell ref="F5:S5"/>
    <mergeCell ref="F6:S6"/>
    <mergeCell ref="F7:S7"/>
  </mergeCells>
  <conditionalFormatting sqref="O11:O80">
    <cfRule type="cellIs" priority="1" dxfId="0" operator="equal" stopIfTrue="1">
      <formula>"NOT VALID"</formula>
    </cfRule>
  </conditionalFormatting>
  <conditionalFormatting sqref="K11:M80 E11:G80">
    <cfRule type="cellIs" priority="2" dxfId="1" operator="equal" stopIfTrue="1">
      <formula>"OUT"</formula>
    </cfRule>
  </conditionalFormatting>
  <conditionalFormatting sqref="S11:S80">
    <cfRule type="cellIs" priority="3" dxfId="1" operator="notBetween" stopIfTrue="1">
      <formula>3</formula>
      <formula>200</formula>
    </cfRule>
  </conditionalFormatting>
  <conditionalFormatting sqref="T11:T80">
    <cfRule type="expression" priority="4" dxfId="0" stopIfTrue="1">
      <formula>O11="NOT VALID"</formula>
    </cfRule>
  </conditionalFormatting>
  <conditionalFormatting sqref="U11:U80">
    <cfRule type="expression" priority="5" dxfId="0" stopIfTrue="1">
      <formula>O11="NOT VALID"</formula>
    </cfRule>
  </conditionalFormatting>
  <printOptions/>
  <pageMargins left="0.75" right="0.75" top="1" bottom="1" header="0.5" footer="0.5"/>
  <pageSetup fitToHeight="1" fitToWidth="1" horizontalDpi="600" verticalDpi="600" orientation="portrait" scale="58" r:id="rId3"/>
  <legacyDrawing r:id="rId2"/>
</worksheet>
</file>

<file path=xl/worksheets/sheet4.xml><?xml version="1.0" encoding="utf-8"?>
<worksheet xmlns="http://schemas.openxmlformats.org/spreadsheetml/2006/main" xmlns:r="http://schemas.openxmlformats.org/officeDocument/2006/relationships">
  <sheetPr codeName="Sheet3">
    <tabColor indexed="15"/>
    <pageSetUpPr fitToPage="1"/>
  </sheetPr>
  <dimension ref="B1:S86"/>
  <sheetViews>
    <sheetView workbookViewId="0" topLeftCell="A1">
      <pane ySplit="10" topLeftCell="BM11" activePane="bottomLeft" state="frozen"/>
      <selection pane="topLeft" activeCell="A1" sqref="A1"/>
      <selection pane="bottomLeft" activeCell="E11" sqref="E11"/>
    </sheetView>
  </sheetViews>
  <sheetFormatPr defaultColWidth="9.140625" defaultRowHeight="12.75"/>
  <cols>
    <col min="1" max="1" width="1.7109375" style="0" customWidth="1"/>
    <col min="2" max="2" width="3.57421875" style="0" customWidth="1"/>
    <col min="3" max="3" width="3.7109375" style="0" customWidth="1"/>
    <col min="4" max="4" width="8.140625" style="0" customWidth="1"/>
    <col min="5" max="5" width="9.00390625" style="0" customWidth="1"/>
    <col min="6" max="7" width="9.421875" style="0" customWidth="1"/>
    <col min="8" max="8" width="5.57421875" style="0" hidden="1" customWidth="1"/>
    <col min="9" max="10" width="5.7109375" style="0" hidden="1" customWidth="1"/>
    <col min="13" max="13" width="9.7109375" style="0" customWidth="1"/>
    <col min="14" max="14" width="7.8515625" style="0" customWidth="1"/>
    <col min="15" max="15" width="9.00390625" style="0" customWidth="1"/>
    <col min="16" max="16" width="7.421875" style="0" customWidth="1"/>
    <col min="17" max="17" width="8.7109375" style="0" customWidth="1"/>
    <col min="18" max="18" width="7.140625" style="0" customWidth="1"/>
    <col min="19" max="19" width="33.57421875" style="0" customWidth="1"/>
  </cols>
  <sheetData>
    <row r="1" ht="13.5" customHeight="1">
      <c r="P1" s="183" t="str">
        <f>IF(ISBLANK(Title!G17),"Note: Please enter PM size category on Title sheet.","")</f>
        <v>Note: Please enter PM size category on Title sheet.</v>
      </c>
    </row>
    <row r="2" spans="7:16" ht="15.75" customHeight="1">
      <c r="G2" s="32" t="s">
        <v>36</v>
      </c>
      <c r="P2" s="183" t="str">
        <f>IF(ISBLANK(Title!G18),"Note: Please enter Class II or III on Title sheet.","")</f>
        <v>Note: Please enter Class II or III on Title sheet.</v>
      </c>
    </row>
    <row r="3" ht="15" customHeight="1">
      <c r="P3" s="183" t="str">
        <f>IF(ISBLANK(Title!G23),"Note: Please enter site A, B, C, or D on Title sheet.","")</f>
        <v>Note: Please enter site A, B, C, or D on Title sheet.</v>
      </c>
    </row>
    <row r="4" ht="4.5" customHeight="1" thickBot="1"/>
    <row r="5" spans="4:16" ht="12.75">
      <c r="D5" s="9" t="s">
        <v>2</v>
      </c>
      <c r="E5" s="29"/>
      <c r="F5" s="608">
        <f>'Raw FRM data'!F5</f>
      </c>
      <c r="G5" s="615"/>
      <c r="H5" s="615"/>
      <c r="I5" s="615"/>
      <c r="J5" s="615"/>
      <c r="K5" s="615"/>
      <c r="L5" s="615"/>
      <c r="M5" s="609"/>
      <c r="N5" s="609"/>
      <c r="O5" s="609"/>
      <c r="P5" s="610"/>
    </row>
    <row r="6" spans="4:16" ht="12.75">
      <c r="D6" s="28" t="s">
        <v>7</v>
      </c>
      <c r="E6" s="30"/>
      <c r="F6" s="611">
        <f>'Raw FRM data'!F6</f>
      </c>
      <c r="G6" s="616"/>
      <c r="H6" s="616"/>
      <c r="I6" s="616"/>
      <c r="J6" s="616"/>
      <c r="K6" s="616"/>
      <c r="L6" s="616"/>
      <c r="M6" s="612"/>
      <c r="N6" s="612"/>
      <c r="O6" s="612"/>
      <c r="P6" s="613"/>
    </row>
    <row r="7" spans="4:16" ht="13.5" thickBot="1">
      <c r="D7" s="14" t="s">
        <v>6</v>
      </c>
      <c r="E7" s="31"/>
      <c r="F7" s="617">
        <f>'Raw FRM data'!F7</f>
      </c>
      <c r="G7" s="618"/>
      <c r="H7" s="618"/>
      <c r="I7" s="618"/>
      <c r="J7" s="618"/>
      <c r="K7" s="618"/>
      <c r="L7" s="618"/>
      <c r="M7" s="619"/>
      <c r="N7" s="619"/>
      <c r="O7" s="619"/>
      <c r="P7" s="620"/>
    </row>
    <row r="8" ht="13.5" thickBot="1"/>
    <row r="9" spans="2:19" ht="15" thickTop="1">
      <c r="B9" s="33"/>
      <c r="C9" s="34" t="s">
        <v>17</v>
      </c>
      <c r="D9" s="35" t="s">
        <v>27</v>
      </c>
      <c r="E9" s="36" t="s">
        <v>128</v>
      </c>
      <c r="F9" s="37"/>
      <c r="G9" s="100"/>
      <c r="H9" s="99" t="s">
        <v>23</v>
      </c>
      <c r="I9" s="25"/>
      <c r="J9" s="25"/>
      <c r="K9" s="346" t="s">
        <v>37</v>
      </c>
      <c r="L9" s="346"/>
      <c r="M9" s="347"/>
      <c r="N9" s="115" t="s">
        <v>38</v>
      </c>
      <c r="O9" s="35" t="s">
        <v>43</v>
      </c>
      <c r="P9" s="39" t="s">
        <v>12</v>
      </c>
      <c r="Q9" s="35" t="s">
        <v>13</v>
      </c>
      <c r="R9" s="39" t="s">
        <v>14</v>
      </c>
      <c r="S9" s="122"/>
    </row>
    <row r="10" spans="2:19" ht="15" thickBot="1">
      <c r="B10" s="40"/>
      <c r="C10" s="41" t="s">
        <v>16</v>
      </c>
      <c r="D10" s="250" t="s">
        <v>8</v>
      </c>
      <c r="E10" s="43" t="s">
        <v>40</v>
      </c>
      <c r="F10" s="44" t="s">
        <v>41</v>
      </c>
      <c r="G10" s="101" t="s">
        <v>42</v>
      </c>
      <c r="H10" s="26">
        <v>1</v>
      </c>
      <c r="I10" s="27">
        <v>2</v>
      </c>
      <c r="J10" s="27">
        <v>3</v>
      </c>
      <c r="K10" s="348" t="s">
        <v>9</v>
      </c>
      <c r="L10" s="348" t="s">
        <v>10</v>
      </c>
      <c r="M10" s="349" t="s">
        <v>11</v>
      </c>
      <c r="N10" s="116" t="s">
        <v>39</v>
      </c>
      <c r="O10" s="42" t="s">
        <v>24</v>
      </c>
      <c r="P10" s="46" t="s">
        <v>28</v>
      </c>
      <c r="Q10" s="42" t="s">
        <v>18</v>
      </c>
      <c r="R10" s="46" t="s">
        <v>19</v>
      </c>
      <c r="S10" s="117" t="s">
        <v>164</v>
      </c>
    </row>
    <row r="11" spans="2:19" ht="12.75">
      <c r="B11" s="602" t="s">
        <v>46</v>
      </c>
      <c r="C11" s="72">
        <v>1</v>
      </c>
      <c r="D11" s="249">
        <f>IF(ISBLANK('Raw FRM data'!D11),"",'Raw FRM data'!D11)</f>
      </c>
      <c r="E11" s="102"/>
      <c r="F11" s="102"/>
      <c r="G11" s="111"/>
      <c r="H11" s="505">
        <f>IF(OR(ISBLANK(E11),ISTEXT(E11)),0,E11)</f>
        <v>0</v>
      </c>
      <c r="I11" s="506">
        <f>IF(OR(ISBLANK(F11),ISTEXT(F11)),0,F11)</f>
        <v>0</v>
      </c>
      <c r="J11" s="506">
        <f>IF(OR(ISBLANK(G11),ISTEXT(G11)),0,G11)</f>
        <v>0</v>
      </c>
      <c r="K11" s="350">
        <f>IF(OR(H11+I11=0,H11+J11=0),"",IF(AND(OR(2*H11/(H11+I11)&lt;0.93,2*H11/(H11+I11)&gt;1.07),OR(2*H11/(H11+J11)&lt;0.93,2*H11/(H11+J11)&gt;1.07)),"OUT","OK"))</f>
      </c>
      <c r="L11" s="350">
        <f>IF(OR(I11+H11=0,I11+J11=0),"",IF(AND(OR(2*I11/(I11+H11)&lt;0.93,2*I11/(I11+H11)&gt;1.07),OR(2*I11/(I11+J11)&lt;0.93,2*I11/(I11+J11)&gt;1.07)),"OUT","OK"))</f>
      </c>
      <c r="M11" s="351">
        <f>IF(OR(J11+H11=0,J11+I11=0),"",IF(AND(OR(2*J11/(J11+H11)&lt;0.93,2*J11/(J11+H11)&gt;1.07),OR(2*J11/(J11+I11)&lt;0.93,2*J11/(J11+I11)&gt;1.07)),"OUT","OK"))</f>
      </c>
      <c r="N11" s="53">
        <f>IF(COUNT(E11:G11),COUNT(E11:G11),"")</f>
      </c>
      <c r="O11" s="531">
        <f>IF(N11="","",IF(OR('Raw FRM data'!S11&lt;3,'Raw FRM data'!S11&gt;200,N11&lt;2),"NOT VALID","ok"))</f>
      </c>
      <c r="P11" s="388">
        <f>IF(ISERROR(AVERAGE(E11:G11)),"",AVERAGE(E11:G11))</f>
      </c>
      <c r="Q11" s="50">
        <f>IF(N11="","",IF(N11&lt;2,"--  ",STDEV(E11:G11)))</f>
      </c>
      <c r="R11" s="477">
        <f>IF(Q11="","",IF(Q11="--  ","--  ",Q11/P11))</f>
      </c>
      <c r="S11" s="118"/>
    </row>
    <row r="12" spans="2:19" ht="12.75">
      <c r="B12" s="603"/>
      <c r="C12" s="488">
        <v>2</v>
      </c>
      <c r="D12" s="251">
        <f>IF(ISBLANK('Raw FRM data'!D12),"",'Raw FRM data'!D12)</f>
      </c>
      <c r="E12" s="105"/>
      <c r="F12" s="105"/>
      <c r="G12" s="112"/>
      <c r="H12" s="507">
        <f aca="true" t="shared" si="0" ref="H12:J80">IF(OR(ISBLANK(E12),ISTEXT(E12)),0,E12)</f>
        <v>0</v>
      </c>
      <c r="I12" s="508">
        <f t="shared" si="0"/>
        <v>0</v>
      </c>
      <c r="J12" s="508">
        <f t="shared" si="0"/>
        <v>0</v>
      </c>
      <c r="K12" s="352">
        <f aca="true" t="shared" si="1" ref="K12:K57">IF(OR(H12+I12=0,H12+J12=0),"",IF(AND(OR(2*H12/(H12+I12)&lt;0.93,2*H12/(H12+I12)&gt;1.07),OR(2*H12/(H12+J12)&lt;0.93,2*H12/(H12+J12)&gt;1.07)),"OUT","OK"))</f>
      </c>
      <c r="L12" s="352">
        <f aca="true" t="shared" si="2" ref="L12:L57">IF(OR(I12+H12=0,I12+J12=0),"",IF(AND(OR(2*I12/(I12+H12)&lt;0.93,2*I12/(I12+H12)&gt;1.07),OR(2*I12/(I12+J12)&lt;0.93,2*I12/(I12+J12)&gt;1.07)),"OUT","OK"))</f>
      </c>
      <c r="M12" s="353">
        <f aca="true" t="shared" si="3" ref="M12:M57">IF(OR(J12+H12=0,J12+I12=0),"",IF(AND(OR(2*J12/(J12+H12)&lt;0.93,2*J12/(J12+H12)&gt;1.07),OR(2*J12/(J12+I12)&lt;0.93,2*J12/(J12+I12)&gt;1.07)),"OUT","OK"))</f>
      </c>
      <c r="N12" s="54">
        <f aca="true" t="shared" si="4" ref="N12:N57">IF(COUNT(E12:G12),COUNT(E12:G12),"")</f>
      </c>
      <c r="O12" s="532">
        <f>IF(N12="","",IF(OR('Raw FRM data'!S12&lt;3,'Raw FRM data'!S12&gt;200,N12&lt;2),"NOT VALID","ok"))</f>
      </c>
      <c r="P12" s="388">
        <f aca="true" t="shared" si="5" ref="P12:P57">IF(ISERROR(AVERAGE(E12:G12)),"",AVERAGE(E12:G12))</f>
      </c>
      <c r="Q12" s="51">
        <f>IF(N12="","",IF(N12&lt;2,"--  ",STDEV(E12:G12)))</f>
      </c>
      <c r="R12" s="477">
        <f aca="true" t="shared" si="6" ref="R12:R57">IF(Q12="","",IF(Q12="--  ","--  ",Q12/P12))</f>
      </c>
      <c r="S12" s="119"/>
    </row>
    <row r="13" spans="2:19" ht="12.75">
      <c r="B13" s="603"/>
      <c r="C13" s="488">
        <v>3</v>
      </c>
      <c r="D13" s="251">
        <f>IF(ISBLANK('Raw FRM data'!D13),"",'Raw FRM data'!D13)</f>
      </c>
      <c r="E13" s="105"/>
      <c r="F13" s="105"/>
      <c r="G13" s="112"/>
      <c r="H13" s="507">
        <f t="shared" si="0"/>
        <v>0</v>
      </c>
      <c r="I13" s="508">
        <f t="shared" si="0"/>
        <v>0</v>
      </c>
      <c r="J13" s="508">
        <f t="shared" si="0"/>
        <v>0</v>
      </c>
      <c r="K13" s="352">
        <f t="shared" si="1"/>
      </c>
      <c r="L13" s="352">
        <f t="shared" si="2"/>
      </c>
      <c r="M13" s="353">
        <f t="shared" si="3"/>
      </c>
      <c r="N13" s="54">
        <f t="shared" si="4"/>
      </c>
      <c r="O13" s="532">
        <f>IF(N13="","",IF(OR('Raw FRM data'!S13&lt;3,'Raw FRM data'!S13&gt;200,N13&lt;2),"NOT VALID","ok"))</f>
      </c>
      <c r="P13" s="388">
        <f t="shared" si="5"/>
      </c>
      <c r="Q13" s="51">
        <f>IF(N13="","",IF(N13&lt;2,"--  ",STDEV(E13:G13)))</f>
      </c>
      <c r="R13" s="477">
        <f t="shared" si="6"/>
      </c>
      <c r="S13" s="119"/>
    </row>
    <row r="14" spans="2:19" ht="12.75">
      <c r="B14" s="603"/>
      <c r="C14" s="488">
        <v>4</v>
      </c>
      <c r="D14" s="251">
        <f>IF(ISBLANK('Raw FRM data'!D14),"",'Raw FRM data'!D14)</f>
      </c>
      <c r="E14" s="105"/>
      <c r="F14" s="105"/>
      <c r="G14" s="112"/>
      <c r="H14" s="507">
        <f t="shared" si="0"/>
        <v>0</v>
      </c>
      <c r="I14" s="508">
        <f t="shared" si="0"/>
        <v>0</v>
      </c>
      <c r="J14" s="508">
        <f t="shared" si="0"/>
        <v>0</v>
      </c>
      <c r="K14" s="352">
        <f t="shared" si="1"/>
      </c>
      <c r="L14" s="352">
        <f t="shared" si="2"/>
      </c>
      <c r="M14" s="353">
        <f t="shared" si="3"/>
      </c>
      <c r="N14" s="54">
        <f t="shared" si="4"/>
      </c>
      <c r="O14" s="532">
        <f>IF(N14="","",IF(OR('Raw FRM data'!S14&lt;3,'Raw FRM data'!S14&gt;200,N14&lt;2),"NOT VALID","ok"))</f>
      </c>
      <c r="P14" s="388">
        <f t="shared" si="5"/>
      </c>
      <c r="Q14" s="51">
        <f aca="true" t="shared" si="7" ref="Q14:Q57">IF(N14="","",IF(N14&lt;2,"--  ",STDEV(E14:G14)))</f>
      </c>
      <c r="R14" s="477">
        <f t="shared" si="6"/>
      </c>
      <c r="S14" s="119"/>
    </row>
    <row r="15" spans="2:19" ht="12.75">
      <c r="B15" s="603"/>
      <c r="C15" s="488">
        <v>5</v>
      </c>
      <c r="D15" s="251">
        <f>IF(ISBLANK('Raw FRM data'!D15),"",'Raw FRM data'!D15)</f>
      </c>
      <c r="E15" s="105"/>
      <c r="F15" s="105"/>
      <c r="G15" s="112"/>
      <c r="H15" s="507">
        <f t="shared" si="0"/>
        <v>0</v>
      </c>
      <c r="I15" s="508">
        <f t="shared" si="0"/>
        <v>0</v>
      </c>
      <c r="J15" s="508">
        <f t="shared" si="0"/>
        <v>0</v>
      </c>
      <c r="K15" s="352">
        <f t="shared" si="1"/>
      </c>
      <c r="L15" s="352">
        <f t="shared" si="2"/>
      </c>
      <c r="M15" s="353">
        <f t="shared" si="3"/>
      </c>
      <c r="N15" s="54">
        <f t="shared" si="4"/>
      </c>
      <c r="O15" s="532">
        <f>IF(N15="","",IF(OR('Raw FRM data'!S15&lt;3,'Raw FRM data'!S15&gt;200,N15&lt;2),"NOT VALID","ok"))</f>
      </c>
      <c r="P15" s="388">
        <f t="shared" si="5"/>
      </c>
      <c r="Q15" s="51">
        <f t="shared" si="7"/>
      </c>
      <c r="R15" s="477">
        <f t="shared" si="6"/>
      </c>
      <c r="S15" s="119"/>
    </row>
    <row r="16" spans="2:19" ht="12.75">
      <c r="B16" s="603"/>
      <c r="C16" s="488">
        <v>6</v>
      </c>
      <c r="D16" s="251">
        <f>IF(ISBLANK('Raw FRM data'!D16),"",'Raw FRM data'!D16)</f>
      </c>
      <c r="E16" s="105"/>
      <c r="F16" s="105"/>
      <c r="G16" s="112"/>
      <c r="H16" s="507">
        <f t="shared" si="0"/>
        <v>0</v>
      </c>
      <c r="I16" s="508">
        <f t="shared" si="0"/>
        <v>0</v>
      </c>
      <c r="J16" s="508">
        <f t="shared" si="0"/>
        <v>0</v>
      </c>
      <c r="K16" s="352">
        <f t="shared" si="1"/>
      </c>
      <c r="L16" s="352">
        <f t="shared" si="2"/>
      </c>
      <c r="M16" s="353">
        <f t="shared" si="3"/>
      </c>
      <c r="N16" s="54">
        <f t="shared" si="4"/>
      </c>
      <c r="O16" s="532">
        <f>IF(N16="","",IF(OR('Raw FRM data'!S16&lt;3,'Raw FRM data'!S16&gt;200,N16&lt;2),"NOT VALID","ok"))</f>
      </c>
      <c r="P16" s="388">
        <f t="shared" si="5"/>
      </c>
      <c r="Q16" s="51">
        <f t="shared" si="7"/>
      </c>
      <c r="R16" s="477">
        <f t="shared" si="6"/>
      </c>
      <c r="S16" s="119"/>
    </row>
    <row r="17" spans="2:19" ht="12.75">
      <c r="B17" s="603"/>
      <c r="C17" s="488">
        <v>7</v>
      </c>
      <c r="D17" s="251">
        <f>IF(ISBLANK('Raw FRM data'!D17),"",'Raw FRM data'!D17)</f>
      </c>
      <c r="E17" s="105"/>
      <c r="F17" s="105"/>
      <c r="G17" s="112"/>
      <c r="H17" s="507">
        <f t="shared" si="0"/>
        <v>0</v>
      </c>
      <c r="I17" s="508">
        <f t="shared" si="0"/>
        <v>0</v>
      </c>
      <c r="J17" s="508">
        <f t="shared" si="0"/>
        <v>0</v>
      </c>
      <c r="K17" s="352">
        <f t="shared" si="1"/>
      </c>
      <c r="L17" s="352">
        <f t="shared" si="2"/>
      </c>
      <c r="M17" s="353">
        <f t="shared" si="3"/>
      </c>
      <c r="N17" s="54">
        <f t="shared" si="4"/>
      </c>
      <c r="O17" s="532">
        <f>IF(N17="","",IF(OR('Raw FRM data'!S17&lt;3,'Raw FRM data'!S17&gt;200,N17&lt;2),"NOT VALID","ok"))</f>
      </c>
      <c r="P17" s="388">
        <f t="shared" si="5"/>
      </c>
      <c r="Q17" s="51">
        <f t="shared" si="7"/>
      </c>
      <c r="R17" s="477">
        <f t="shared" si="6"/>
      </c>
      <c r="S17" s="119"/>
    </row>
    <row r="18" spans="2:19" ht="12.75">
      <c r="B18" s="603"/>
      <c r="C18" s="488">
        <v>8</v>
      </c>
      <c r="D18" s="251">
        <f>IF(ISBLANK('Raw FRM data'!D18),"",'Raw FRM data'!D18)</f>
      </c>
      <c r="E18" s="105"/>
      <c r="F18" s="105"/>
      <c r="G18" s="112"/>
      <c r="H18" s="507">
        <f t="shared" si="0"/>
        <v>0</v>
      </c>
      <c r="I18" s="508">
        <f t="shared" si="0"/>
        <v>0</v>
      </c>
      <c r="J18" s="508">
        <f t="shared" si="0"/>
        <v>0</v>
      </c>
      <c r="K18" s="352">
        <f t="shared" si="1"/>
      </c>
      <c r="L18" s="352">
        <f t="shared" si="2"/>
      </c>
      <c r="M18" s="353">
        <f t="shared" si="3"/>
      </c>
      <c r="N18" s="54">
        <f t="shared" si="4"/>
      </c>
      <c r="O18" s="532">
        <f>IF(N18="","",IF(OR('Raw FRM data'!S18&lt;3,'Raw FRM data'!S18&gt;200,N18&lt;2),"NOT VALID","ok"))</f>
      </c>
      <c r="P18" s="388">
        <f t="shared" si="5"/>
      </c>
      <c r="Q18" s="51">
        <f t="shared" si="7"/>
      </c>
      <c r="R18" s="477">
        <f t="shared" si="6"/>
      </c>
      <c r="S18" s="119"/>
    </row>
    <row r="19" spans="2:19" ht="12.75">
      <c r="B19" s="603"/>
      <c r="C19" s="488">
        <v>9</v>
      </c>
      <c r="D19" s="251">
        <f>IF(ISBLANK('Raw FRM data'!D19),"",'Raw FRM data'!D19)</f>
      </c>
      <c r="E19" s="105"/>
      <c r="F19" s="105"/>
      <c r="G19" s="112"/>
      <c r="H19" s="507">
        <f t="shared" si="0"/>
        <v>0</v>
      </c>
      <c r="I19" s="508">
        <f t="shared" si="0"/>
        <v>0</v>
      </c>
      <c r="J19" s="508">
        <f t="shared" si="0"/>
        <v>0</v>
      </c>
      <c r="K19" s="352">
        <f t="shared" si="1"/>
      </c>
      <c r="L19" s="352">
        <f t="shared" si="2"/>
      </c>
      <c r="M19" s="353">
        <f t="shared" si="3"/>
      </c>
      <c r="N19" s="54">
        <f t="shared" si="4"/>
      </c>
      <c r="O19" s="532">
        <f>IF(N19="","",IF(OR('Raw FRM data'!S19&lt;3,'Raw FRM data'!S19&gt;200,N19&lt;2),"NOT VALID","ok"))</f>
      </c>
      <c r="P19" s="388">
        <f t="shared" si="5"/>
      </c>
      <c r="Q19" s="51">
        <f t="shared" si="7"/>
      </c>
      <c r="R19" s="477">
        <f t="shared" si="6"/>
      </c>
      <c r="S19" s="119"/>
    </row>
    <row r="20" spans="2:19" ht="12.75">
      <c r="B20" s="603"/>
      <c r="C20" s="488">
        <v>10</v>
      </c>
      <c r="D20" s="251">
        <f>IF(ISBLANK('Raw FRM data'!D20),"",'Raw FRM data'!D20)</f>
      </c>
      <c r="E20" s="105"/>
      <c r="F20" s="105"/>
      <c r="G20" s="112"/>
      <c r="H20" s="507">
        <f t="shared" si="0"/>
        <v>0</v>
      </c>
      <c r="I20" s="508">
        <f t="shared" si="0"/>
        <v>0</v>
      </c>
      <c r="J20" s="508">
        <f t="shared" si="0"/>
        <v>0</v>
      </c>
      <c r="K20" s="352">
        <f t="shared" si="1"/>
      </c>
      <c r="L20" s="352">
        <f t="shared" si="2"/>
      </c>
      <c r="M20" s="353">
        <f t="shared" si="3"/>
      </c>
      <c r="N20" s="54">
        <f t="shared" si="4"/>
      </c>
      <c r="O20" s="532">
        <f>IF(N20="","",IF(OR('Raw FRM data'!S20&lt;3,'Raw FRM data'!S20&gt;200,N20&lt;2),"NOT VALID","ok"))</f>
      </c>
      <c r="P20" s="388">
        <f t="shared" si="5"/>
      </c>
      <c r="Q20" s="51">
        <f t="shared" si="7"/>
      </c>
      <c r="R20" s="477">
        <f t="shared" si="6"/>
      </c>
      <c r="S20" s="119"/>
    </row>
    <row r="21" spans="2:19" ht="12.75">
      <c r="B21" s="603"/>
      <c r="C21" s="488">
        <v>11</v>
      </c>
      <c r="D21" s="251">
        <f>IF(ISBLANK('Raw FRM data'!D21),"",'Raw FRM data'!D21)</f>
      </c>
      <c r="E21" s="105"/>
      <c r="F21" s="105"/>
      <c r="G21" s="112"/>
      <c r="H21" s="507">
        <f t="shared" si="0"/>
        <v>0</v>
      </c>
      <c r="I21" s="508">
        <f t="shared" si="0"/>
        <v>0</v>
      </c>
      <c r="J21" s="508">
        <f t="shared" si="0"/>
        <v>0</v>
      </c>
      <c r="K21" s="352">
        <f t="shared" si="1"/>
      </c>
      <c r="L21" s="352">
        <f t="shared" si="2"/>
      </c>
      <c r="M21" s="353">
        <f t="shared" si="3"/>
      </c>
      <c r="N21" s="54">
        <f t="shared" si="4"/>
      </c>
      <c r="O21" s="532">
        <f>IF(N21="","",IF(OR('Raw FRM data'!S21&lt;3,'Raw FRM data'!S21&gt;200,N21&lt;2),"NOT VALID","ok"))</f>
      </c>
      <c r="P21" s="388">
        <f t="shared" si="5"/>
      </c>
      <c r="Q21" s="51">
        <f t="shared" si="7"/>
      </c>
      <c r="R21" s="477">
        <f t="shared" si="6"/>
      </c>
      <c r="S21" s="119"/>
    </row>
    <row r="22" spans="2:19" ht="12.75">
      <c r="B22" s="603"/>
      <c r="C22" s="488">
        <v>12</v>
      </c>
      <c r="D22" s="251">
        <f>IF(ISBLANK('Raw FRM data'!D22),"",'Raw FRM data'!D22)</f>
      </c>
      <c r="E22" s="105"/>
      <c r="F22" s="105"/>
      <c r="G22" s="112"/>
      <c r="H22" s="507">
        <f t="shared" si="0"/>
        <v>0</v>
      </c>
      <c r="I22" s="508">
        <f t="shared" si="0"/>
        <v>0</v>
      </c>
      <c r="J22" s="508">
        <f t="shared" si="0"/>
        <v>0</v>
      </c>
      <c r="K22" s="352">
        <f t="shared" si="1"/>
      </c>
      <c r="L22" s="352">
        <f t="shared" si="2"/>
      </c>
      <c r="M22" s="353">
        <f t="shared" si="3"/>
      </c>
      <c r="N22" s="54">
        <f t="shared" si="4"/>
      </c>
      <c r="O22" s="532">
        <f>IF(N22="","",IF(OR('Raw FRM data'!S22&lt;3,'Raw FRM data'!S22&gt;200,N22&lt;2),"NOT VALID","ok"))</f>
      </c>
      <c r="P22" s="388">
        <f t="shared" si="5"/>
      </c>
      <c r="Q22" s="51">
        <f t="shared" si="7"/>
      </c>
      <c r="R22" s="477">
        <f t="shared" si="6"/>
      </c>
      <c r="S22" s="119"/>
    </row>
    <row r="23" spans="2:19" ht="12.75">
      <c r="B23" s="603"/>
      <c r="C23" s="488">
        <v>13</v>
      </c>
      <c r="D23" s="251">
        <f>IF(ISBLANK('Raw FRM data'!D23),"",'Raw FRM data'!D23)</f>
      </c>
      <c r="E23" s="105"/>
      <c r="F23" s="105"/>
      <c r="G23" s="112"/>
      <c r="H23" s="507">
        <f t="shared" si="0"/>
        <v>0</v>
      </c>
      <c r="I23" s="508">
        <f t="shared" si="0"/>
        <v>0</v>
      </c>
      <c r="J23" s="508">
        <f t="shared" si="0"/>
        <v>0</v>
      </c>
      <c r="K23" s="352">
        <f t="shared" si="1"/>
      </c>
      <c r="L23" s="352">
        <f t="shared" si="2"/>
      </c>
      <c r="M23" s="353">
        <f t="shared" si="3"/>
      </c>
      <c r="N23" s="54">
        <f t="shared" si="4"/>
      </c>
      <c r="O23" s="532">
        <f>IF(N23="","",IF(OR('Raw FRM data'!S23&lt;3,'Raw FRM data'!S23&gt;200,N23&lt;2),"NOT VALID","ok"))</f>
      </c>
      <c r="P23" s="388">
        <f t="shared" si="5"/>
      </c>
      <c r="Q23" s="51">
        <f t="shared" si="7"/>
      </c>
      <c r="R23" s="477">
        <f t="shared" si="6"/>
      </c>
      <c r="S23" s="119"/>
    </row>
    <row r="24" spans="2:19" ht="12.75">
      <c r="B24" s="603"/>
      <c r="C24" s="488">
        <v>14</v>
      </c>
      <c r="D24" s="251">
        <f>IF(ISBLANK('Raw FRM data'!D24),"",'Raw FRM data'!D24)</f>
      </c>
      <c r="E24" s="105"/>
      <c r="F24" s="105"/>
      <c r="G24" s="112"/>
      <c r="H24" s="507">
        <f t="shared" si="0"/>
        <v>0</v>
      </c>
      <c r="I24" s="508">
        <f t="shared" si="0"/>
        <v>0</v>
      </c>
      <c r="J24" s="508">
        <f t="shared" si="0"/>
        <v>0</v>
      </c>
      <c r="K24" s="352">
        <f t="shared" si="1"/>
      </c>
      <c r="L24" s="352">
        <f t="shared" si="2"/>
      </c>
      <c r="M24" s="353">
        <f t="shared" si="3"/>
      </c>
      <c r="N24" s="54">
        <f t="shared" si="4"/>
      </c>
      <c r="O24" s="532">
        <f>IF(N24="","",IF(OR('Raw FRM data'!S24&lt;3,'Raw FRM data'!S24&gt;200,N24&lt;2),"NOT VALID","ok"))</f>
      </c>
      <c r="P24" s="388">
        <f t="shared" si="5"/>
      </c>
      <c r="Q24" s="51">
        <f t="shared" si="7"/>
      </c>
      <c r="R24" s="477">
        <f t="shared" si="6"/>
      </c>
      <c r="S24" s="119"/>
    </row>
    <row r="25" spans="2:19" ht="12.75">
      <c r="B25" s="603"/>
      <c r="C25" s="488">
        <v>15</v>
      </c>
      <c r="D25" s="251">
        <f>IF(ISBLANK('Raw FRM data'!D25),"",'Raw FRM data'!D25)</f>
      </c>
      <c r="E25" s="105"/>
      <c r="F25" s="105"/>
      <c r="G25" s="112"/>
      <c r="H25" s="507">
        <f t="shared" si="0"/>
        <v>0</v>
      </c>
      <c r="I25" s="508">
        <f t="shared" si="0"/>
        <v>0</v>
      </c>
      <c r="J25" s="508">
        <f t="shared" si="0"/>
        <v>0</v>
      </c>
      <c r="K25" s="352">
        <f t="shared" si="1"/>
      </c>
      <c r="L25" s="352">
        <f t="shared" si="2"/>
      </c>
      <c r="M25" s="353">
        <f t="shared" si="3"/>
      </c>
      <c r="N25" s="54">
        <f t="shared" si="4"/>
      </c>
      <c r="O25" s="532">
        <f>IF(N25="","",IF(OR('Raw FRM data'!S25&lt;3,'Raw FRM data'!S25&gt;200,N25&lt;2),"NOT VALID","ok"))</f>
      </c>
      <c r="P25" s="388">
        <f t="shared" si="5"/>
      </c>
      <c r="Q25" s="51">
        <f t="shared" si="7"/>
      </c>
      <c r="R25" s="477">
        <f t="shared" si="6"/>
      </c>
      <c r="S25" s="119"/>
    </row>
    <row r="26" spans="2:19" ht="12.75">
      <c r="B26" s="603"/>
      <c r="C26" s="488">
        <v>16</v>
      </c>
      <c r="D26" s="251">
        <f>IF(ISBLANK('Raw FRM data'!D26),"",'Raw FRM data'!D26)</f>
      </c>
      <c r="E26" s="105"/>
      <c r="F26" s="105"/>
      <c r="G26" s="112"/>
      <c r="H26" s="507">
        <f t="shared" si="0"/>
        <v>0</v>
      </c>
      <c r="I26" s="508">
        <f t="shared" si="0"/>
        <v>0</v>
      </c>
      <c r="J26" s="508">
        <f t="shared" si="0"/>
        <v>0</v>
      </c>
      <c r="K26" s="352">
        <f t="shared" si="1"/>
      </c>
      <c r="L26" s="352">
        <f t="shared" si="2"/>
      </c>
      <c r="M26" s="353">
        <f t="shared" si="3"/>
      </c>
      <c r="N26" s="54">
        <f t="shared" si="4"/>
      </c>
      <c r="O26" s="532">
        <f>IF(N26="","",IF(OR('Raw FRM data'!S26&lt;3,'Raw FRM data'!S26&gt;200,N26&lt;2),"NOT VALID","ok"))</f>
      </c>
      <c r="P26" s="388">
        <f t="shared" si="5"/>
      </c>
      <c r="Q26" s="51">
        <f t="shared" si="7"/>
      </c>
      <c r="R26" s="477">
        <f t="shared" si="6"/>
      </c>
      <c r="S26" s="119"/>
    </row>
    <row r="27" spans="2:19" ht="12.75">
      <c r="B27" s="603"/>
      <c r="C27" s="488">
        <v>17</v>
      </c>
      <c r="D27" s="251">
        <f>IF(ISBLANK('Raw FRM data'!D27),"",'Raw FRM data'!D27)</f>
      </c>
      <c r="E27" s="105"/>
      <c r="F27" s="105"/>
      <c r="G27" s="112"/>
      <c r="H27" s="507">
        <f t="shared" si="0"/>
        <v>0</v>
      </c>
      <c r="I27" s="508">
        <f t="shared" si="0"/>
        <v>0</v>
      </c>
      <c r="J27" s="508">
        <f t="shared" si="0"/>
        <v>0</v>
      </c>
      <c r="K27" s="352">
        <f t="shared" si="1"/>
      </c>
      <c r="L27" s="352">
        <f t="shared" si="2"/>
      </c>
      <c r="M27" s="353">
        <f t="shared" si="3"/>
      </c>
      <c r="N27" s="54">
        <f t="shared" si="4"/>
      </c>
      <c r="O27" s="532">
        <f>IF(N27="","",IF(OR('Raw FRM data'!S27&lt;3,'Raw FRM data'!S27&gt;200,N27&lt;2),"NOT VALID","ok"))</f>
      </c>
      <c r="P27" s="388">
        <f t="shared" si="5"/>
      </c>
      <c r="Q27" s="51">
        <f t="shared" si="7"/>
      </c>
      <c r="R27" s="477">
        <f t="shared" si="6"/>
      </c>
      <c r="S27" s="119"/>
    </row>
    <row r="28" spans="2:19" ht="12.75">
      <c r="B28" s="603"/>
      <c r="C28" s="488">
        <v>18</v>
      </c>
      <c r="D28" s="251">
        <f>IF(ISBLANK('Raw FRM data'!D28),"",'Raw FRM data'!D28)</f>
      </c>
      <c r="E28" s="105"/>
      <c r="F28" s="105"/>
      <c r="G28" s="112"/>
      <c r="H28" s="507">
        <f t="shared" si="0"/>
        <v>0</v>
      </c>
      <c r="I28" s="508">
        <f t="shared" si="0"/>
        <v>0</v>
      </c>
      <c r="J28" s="508">
        <f t="shared" si="0"/>
        <v>0</v>
      </c>
      <c r="K28" s="352">
        <f t="shared" si="1"/>
      </c>
      <c r="L28" s="352">
        <f t="shared" si="2"/>
      </c>
      <c r="M28" s="353">
        <f t="shared" si="3"/>
      </c>
      <c r="N28" s="54">
        <f t="shared" si="4"/>
      </c>
      <c r="O28" s="532">
        <f>IF(N28="","",IF(OR('Raw FRM data'!S28&lt;3,'Raw FRM data'!S28&gt;200,N28&lt;2),"NOT VALID","ok"))</f>
      </c>
      <c r="P28" s="388">
        <f t="shared" si="5"/>
      </c>
      <c r="Q28" s="51">
        <f t="shared" si="7"/>
      </c>
      <c r="R28" s="477">
        <f t="shared" si="6"/>
      </c>
      <c r="S28" s="119"/>
    </row>
    <row r="29" spans="2:19" ht="12.75">
      <c r="B29" s="603"/>
      <c r="C29" s="488">
        <v>19</v>
      </c>
      <c r="D29" s="251">
        <f>IF(ISBLANK('Raw FRM data'!D29),"",'Raw FRM data'!D29)</f>
      </c>
      <c r="E29" s="105"/>
      <c r="F29" s="105"/>
      <c r="G29" s="112"/>
      <c r="H29" s="507">
        <f t="shared" si="0"/>
        <v>0</v>
      </c>
      <c r="I29" s="508">
        <f t="shared" si="0"/>
        <v>0</v>
      </c>
      <c r="J29" s="508">
        <f t="shared" si="0"/>
        <v>0</v>
      </c>
      <c r="K29" s="352">
        <f t="shared" si="1"/>
      </c>
      <c r="L29" s="352">
        <f t="shared" si="2"/>
      </c>
      <c r="M29" s="353">
        <f t="shared" si="3"/>
      </c>
      <c r="N29" s="54">
        <f t="shared" si="4"/>
      </c>
      <c r="O29" s="532">
        <f>IF(N29="","",IF(OR('Raw FRM data'!S29&lt;3,'Raw FRM data'!S29&gt;200,N29&lt;2),"NOT VALID","ok"))</f>
      </c>
      <c r="P29" s="388">
        <f t="shared" si="5"/>
      </c>
      <c r="Q29" s="51">
        <f t="shared" si="7"/>
      </c>
      <c r="R29" s="477">
        <f t="shared" si="6"/>
      </c>
      <c r="S29" s="119"/>
    </row>
    <row r="30" spans="2:19" ht="12.75">
      <c r="B30" s="603"/>
      <c r="C30" s="488">
        <v>20</v>
      </c>
      <c r="D30" s="251">
        <f>IF(ISBLANK('Raw FRM data'!D30),"",'Raw FRM data'!D30)</f>
      </c>
      <c r="E30" s="105"/>
      <c r="F30" s="105"/>
      <c r="G30" s="112"/>
      <c r="H30" s="507">
        <f t="shared" si="0"/>
        <v>0</v>
      </c>
      <c r="I30" s="508">
        <f t="shared" si="0"/>
        <v>0</v>
      </c>
      <c r="J30" s="508">
        <f t="shared" si="0"/>
        <v>0</v>
      </c>
      <c r="K30" s="352">
        <f t="shared" si="1"/>
      </c>
      <c r="L30" s="352">
        <f t="shared" si="2"/>
      </c>
      <c r="M30" s="353">
        <f t="shared" si="3"/>
      </c>
      <c r="N30" s="54">
        <f t="shared" si="4"/>
      </c>
      <c r="O30" s="532">
        <f>IF(N30="","",IF(OR('Raw FRM data'!S30&lt;3,'Raw FRM data'!S30&gt;200,N30&lt;2),"NOT VALID","ok"))</f>
      </c>
      <c r="P30" s="388">
        <f t="shared" si="5"/>
      </c>
      <c r="Q30" s="51">
        <f t="shared" si="7"/>
      </c>
      <c r="R30" s="477">
        <f t="shared" si="6"/>
      </c>
      <c r="S30" s="119"/>
    </row>
    <row r="31" spans="2:19" ht="12.75">
      <c r="B31" s="603"/>
      <c r="C31" s="488">
        <v>21</v>
      </c>
      <c r="D31" s="251">
        <f>IF(ISBLANK('Raw FRM data'!D31),"",'Raw FRM data'!D31)</f>
      </c>
      <c r="E31" s="105"/>
      <c r="F31" s="105"/>
      <c r="G31" s="112"/>
      <c r="H31" s="507">
        <f t="shared" si="0"/>
        <v>0</v>
      </c>
      <c r="I31" s="508">
        <f t="shared" si="0"/>
        <v>0</v>
      </c>
      <c r="J31" s="508">
        <f t="shared" si="0"/>
        <v>0</v>
      </c>
      <c r="K31" s="352">
        <f t="shared" si="1"/>
      </c>
      <c r="L31" s="352">
        <f t="shared" si="2"/>
      </c>
      <c r="M31" s="353">
        <f t="shared" si="3"/>
      </c>
      <c r="N31" s="54">
        <f t="shared" si="4"/>
      </c>
      <c r="O31" s="532">
        <f>IF(N31="","",IF(OR('Raw FRM data'!S31&lt;3,'Raw FRM data'!S31&gt;200,N31&lt;2),"NOT VALID","ok"))</f>
      </c>
      <c r="P31" s="388">
        <f t="shared" si="5"/>
      </c>
      <c r="Q31" s="51">
        <f t="shared" si="7"/>
      </c>
      <c r="R31" s="477">
        <f t="shared" si="6"/>
      </c>
      <c r="S31" s="119"/>
    </row>
    <row r="32" spans="2:19" ht="12.75">
      <c r="B32" s="603"/>
      <c r="C32" s="488">
        <v>22</v>
      </c>
      <c r="D32" s="251">
        <f>IF(ISBLANK('Raw FRM data'!D32),"",'Raw FRM data'!D32)</f>
      </c>
      <c r="E32" s="105"/>
      <c r="F32" s="105"/>
      <c r="G32" s="112"/>
      <c r="H32" s="507">
        <f t="shared" si="0"/>
        <v>0</v>
      </c>
      <c r="I32" s="508">
        <f t="shared" si="0"/>
        <v>0</v>
      </c>
      <c r="J32" s="508">
        <f t="shared" si="0"/>
        <v>0</v>
      </c>
      <c r="K32" s="352">
        <f t="shared" si="1"/>
      </c>
      <c r="L32" s="352">
        <f t="shared" si="2"/>
      </c>
      <c r="M32" s="353">
        <f t="shared" si="3"/>
      </c>
      <c r="N32" s="54">
        <f t="shared" si="4"/>
      </c>
      <c r="O32" s="532">
        <f>IF(N32="","",IF(OR('Raw FRM data'!S32&lt;3,'Raw FRM data'!S32&gt;200,N32&lt;2),"NOT VALID","ok"))</f>
      </c>
      <c r="P32" s="388">
        <f t="shared" si="5"/>
      </c>
      <c r="Q32" s="51">
        <f t="shared" si="7"/>
      </c>
      <c r="R32" s="477">
        <f t="shared" si="6"/>
      </c>
      <c r="S32" s="119"/>
    </row>
    <row r="33" spans="2:19" ht="13.5" thickBot="1">
      <c r="B33" s="604"/>
      <c r="C33" s="489">
        <v>23</v>
      </c>
      <c r="D33" s="252">
        <f>IF(ISBLANK('Raw FRM data'!D33),"",'Raw FRM data'!D33)</f>
      </c>
      <c r="E33" s="107"/>
      <c r="F33" s="107"/>
      <c r="G33" s="113"/>
      <c r="H33" s="511">
        <f t="shared" si="0"/>
        <v>0</v>
      </c>
      <c r="I33" s="512">
        <f t="shared" si="0"/>
        <v>0</v>
      </c>
      <c r="J33" s="512">
        <f t="shared" si="0"/>
        <v>0</v>
      </c>
      <c r="K33" s="348">
        <f t="shared" si="1"/>
      </c>
      <c r="L33" s="348">
        <f t="shared" si="2"/>
      </c>
      <c r="M33" s="349">
        <f t="shared" si="3"/>
      </c>
      <c r="N33" s="55">
        <f t="shared" si="4"/>
      </c>
      <c r="O33" s="533">
        <f>IF(N33="","",IF(OR('Raw FRM data'!S33&lt;3,'Raw FRM data'!S33&gt;200,N33&lt;2),"NOT VALID","ok"))</f>
      </c>
      <c r="P33" s="398">
        <f t="shared" si="5"/>
      </c>
      <c r="Q33" s="52">
        <f t="shared" si="7"/>
      </c>
      <c r="R33" s="482">
        <f t="shared" si="6"/>
      </c>
      <c r="S33" s="124"/>
    </row>
    <row r="34" spans="2:19" ht="12.75">
      <c r="B34" s="602" t="s">
        <v>47</v>
      </c>
      <c r="C34" s="72">
        <v>24</v>
      </c>
      <c r="D34" s="249">
        <f>IF(ISBLANK('Raw FRM data'!D34),"",'Raw FRM data'!D34)</f>
      </c>
      <c r="E34" s="102"/>
      <c r="F34" s="102"/>
      <c r="G34" s="111"/>
      <c r="H34" s="505">
        <f t="shared" si="0"/>
        <v>0</v>
      </c>
      <c r="I34" s="506">
        <f t="shared" si="0"/>
        <v>0</v>
      </c>
      <c r="J34" s="506">
        <f t="shared" si="0"/>
        <v>0</v>
      </c>
      <c r="K34" s="350">
        <f t="shared" si="1"/>
      </c>
      <c r="L34" s="350">
        <f t="shared" si="2"/>
      </c>
      <c r="M34" s="351">
        <f t="shared" si="3"/>
      </c>
      <c r="N34" s="123">
        <f t="shared" si="4"/>
      </c>
      <c r="O34" s="534">
        <f>IF(N34="","",IF(OR('Raw FRM data'!S34&lt;3,'Raw FRM data'!S34&gt;200,N34&lt;2),"NOT VALID","ok"))</f>
      </c>
      <c r="P34" s="397">
        <f t="shared" si="5"/>
      </c>
      <c r="Q34" s="94">
        <f t="shared" si="7"/>
      </c>
      <c r="R34" s="481">
        <f t="shared" si="6"/>
      </c>
      <c r="S34" s="118"/>
    </row>
    <row r="35" spans="2:19" ht="12.75">
      <c r="B35" s="605"/>
      <c r="C35" s="488">
        <v>25</v>
      </c>
      <c r="D35" s="251">
        <f>IF(ISBLANK('Raw FRM data'!D35),"",'Raw FRM data'!D35)</f>
      </c>
      <c r="E35" s="105"/>
      <c r="F35" s="105"/>
      <c r="G35" s="112"/>
      <c r="H35" s="507">
        <f t="shared" si="0"/>
        <v>0</v>
      </c>
      <c r="I35" s="508">
        <f t="shared" si="0"/>
        <v>0</v>
      </c>
      <c r="J35" s="508">
        <f t="shared" si="0"/>
        <v>0</v>
      </c>
      <c r="K35" s="352">
        <f t="shared" si="1"/>
      </c>
      <c r="L35" s="352">
        <f t="shared" si="2"/>
      </c>
      <c r="M35" s="353">
        <f t="shared" si="3"/>
      </c>
      <c r="N35" s="54">
        <f t="shared" si="4"/>
      </c>
      <c r="O35" s="532">
        <f>IF(N35="","",IF(OR('Raw FRM data'!S35&lt;3,'Raw FRM data'!S35&gt;200,N35&lt;2),"NOT VALID","ok"))</f>
      </c>
      <c r="P35" s="388">
        <f t="shared" si="5"/>
      </c>
      <c r="Q35" s="51">
        <f t="shared" si="7"/>
      </c>
      <c r="R35" s="477">
        <f t="shared" si="6"/>
      </c>
      <c r="S35" s="119"/>
    </row>
    <row r="36" spans="2:19" ht="12.75">
      <c r="B36" s="605"/>
      <c r="C36" s="488">
        <v>26</v>
      </c>
      <c r="D36" s="251">
        <f>IF(ISBLANK('Raw FRM data'!D36),"",'Raw FRM data'!D36)</f>
      </c>
      <c r="E36" s="105"/>
      <c r="F36" s="105"/>
      <c r="G36" s="112"/>
      <c r="H36" s="507">
        <f t="shared" si="0"/>
        <v>0</v>
      </c>
      <c r="I36" s="508">
        <f t="shared" si="0"/>
        <v>0</v>
      </c>
      <c r="J36" s="508">
        <f t="shared" si="0"/>
        <v>0</v>
      </c>
      <c r="K36" s="352">
        <f t="shared" si="1"/>
      </c>
      <c r="L36" s="352">
        <f t="shared" si="2"/>
      </c>
      <c r="M36" s="353">
        <f t="shared" si="3"/>
      </c>
      <c r="N36" s="54">
        <f t="shared" si="4"/>
      </c>
      <c r="O36" s="532">
        <f>IF(N36="","",IF(OR('Raw FRM data'!S36&lt;3,'Raw FRM data'!S36&gt;200,N36&lt;2),"NOT VALID","ok"))</f>
      </c>
      <c r="P36" s="388">
        <f t="shared" si="5"/>
      </c>
      <c r="Q36" s="51">
        <f t="shared" si="7"/>
      </c>
      <c r="R36" s="477">
        <f t="shared" si="6"/>
      </c>
      <c r="S36" s="119"/>
    </row>
    <row r="37" spans="2:19" ht="12.75">
      <c r="B37" s="605"/>
      <c r="C37" s="488">
        <v>27</v>
      </c>
      <c r="D37" s="251">
        <f>IF(ISBLANK('Raw FRM data'!D37),"",'Raw FRM data'!D37)</f>
      </c>
      <c r="E37" s="105"/>
      <c r="F37" s="105"/>
      <c r="G37" s="112"/>
      <c r="H37" s="507">
        <f t="shared" si="0"/>
        <v>0</v>
      </c>
      <c r="I37" s="508">
        <f t="shared" si="0"/>
        <v>0</v>
      </c>
      <c r="J37" s="508">
        <f t="shared" si="0"/>
        <v>0</v>
      </c>
      <c r="K37" s="352">
        <f t="shared" si="1"/>
      </c>
      <c r="L37" s="352">
        <f t="shared" si="2"/>
      </c>
      <c r="M37" s="353">
        <f t="shared" si="3"/>
      </c>
      <c r="N37" s="54">
        <f t="shared" si="4"/>
      </c>
      <c r="O37" s="532">
        <f>IF(N37="","",IF(OR('Raw FRM data'!S37&lt;3,'Raw FRM data'!S37&gt;200,N37&lt;2),"NOT VALID","ok"))</f>
      </c>
      <c r="P37" s="388">
        <f t="shared" si="5"/>
      </c>
      <c r="Q37" s="51">
        <f t="shared" si="7"/>
      </c>
      <c r="R37" s="477">
        <f t="shared" si="6"/>
      </c>
      <c r="S37" s="119"/>
    </row>
    <row r="38" spans="2:19" ht="12.75">
      <c r="B38" s="605"/>
      <c r="C38" s="488">
        <v>28</v>
      </c>
      <c r="D38" s="251">
        <f>IF(ISBLANK('Raw FRM data'!D38),"",'Raw FRM data'!D38)</f>
      </c>
      <c r="E38" s="105"/>
      <c r="F38" s="105"/>
      <c r="G38" s="112"/>
      <c r="H38" s="507">
        <f t="shared" si="0"/>
        <v>0</v>
      </c>
      <c r="I38" s="508">
        <f t="shared" si="0"/>
        <v>0</v>
      </c>
      <c r="J38" s="508">
        <f t="shared" si="0"/>
        <v>0</v>
      </c>
      <c r="K38" s="352">
        <f t="shared" si="1"/>
      </c>
      <c r="L38" s="352">
        <f t="shared" si="2"/>
      </c>
      <c r="M38" s="353">
        <f t="shared" si="3"/>
      </c>
      <c r="N38" s="54">
        <f t="shared" si="4"/>
      </c>
      <c r="O38" s="532">
        <f>IF(N38="","",IF(OR('Raw FRM data'!S38&lt;3,'Raw FRM data'!S38&gt;200,N38&lt;2),"NOT VALID","ok"))</f>
      </c>
      <c r="P38" s="388">
        <f t="shared" si="5"/>
      </c>
      <c r="Q38" s="51">
        <f t="shared" si="7"/>
      </c>
      <c r="R38" s="477">
        <f t="shared" si="6"/>
      </c>
      <c r="S38" s="119"/>
    </row>
    <row r="39" spans="2:19" ht="12.75">
      <c r="B39" s="605"/>
      <c r="C39" s="488">
        <v>29</v>
      </c>
      <c r="D39" s="251">
        <f>IF(ISBLANK('Raw FRM data'!D39),"",'Raw FRM data'!D39)</f>
      </c>
      <c r="E39" s="105"/>
      <c r="F39" s="105"/>
      <c r="G39" s="112"/>
      <c r="H39" s="507">
        <f t="shared" si="0"/>
        <v>0</v>
      </c>
      <c r="I39" s="508">
        <f t="shared" si="0"/>
        <v>0</v>
      </c>
      <c r="J39" s="508">
        <f t="shared" si="0"/>
        <v>0</v>
      </c>
      <c r="K39" s="352">
        <f t="shared" si="1"/>
      </c>
      <c r="L39" s="352">
        <f t="shared" si="2"/>
      </c>
      <c r="M39" s="353">
        <f t="shared" si="3"/>
      </c>
      <c r="N39" s="54">
        <f t="shared" si="4"/>
      </c>
      <c r="O39" s="532">
        <f>IF(N39="","",IF(OR('Raw FRM data'!S39&lt;3,'Raw FRM data'!S39&gt;200,N39&lt;2),"NOT VALID","ok"))</f>
      </c>
      <c r="P39" s="388">
        <f t="shared" si="5"/>
      </c>
      <c r="Q39" s="51">
        <f t="shared" si="7"/>
      </c>
      <c r="R39" s="477">
        <f t="shared" si="6"/>
      </c>
      <c r="S39" s="119"/>
    </row>
    <row r="40" spans="2:19" ht="12.75">
      <c r="B40" s="605"/>
      <c r="C40" s="488">
        <v>30</v>
      </c>
      <c r="D40" s="251">
        <f>IF(ISBLANK('Raw FRM data'!D40),"",'Raw FRM data'!D40)</f>
      </c>
      <c r="E40" s="105"/>
      <c r="F40" s="105"/>
      <c r="G40" s="112"/>
      <c r="H40" s="507">
        <f t="shared" si="0"/>
        <v>0</v>
      </c>
      <c r="I40" s="508">
        <f t="shared" si="0"/>
        <v>0</v>
      </c>
      <c r="J40" s="508">
        <f t="shared" si="0"/>
        <v>0</v>
      </c>
      <c r="K40" s="352">
        <f t="shared" si="1"/>
      </c>
      <c r="L40" s="352">
        <f t="shared" si="2"/>
      </c>
      <c r="M40" s="353">
        <f t="shared" si="3"/>
      </c>
      <c r="N40" s="54">
        <f t="shared" si="4"/>
      </c>
      <c r="O40" s="532">
        <f>IF(N40="","",IF(OR('Raw FRM data'!S40&lt;3,'Raw FRM data'!S40&gt;200,N40&lt;2),"NOT VALID","ok"))</f>
      </c>
      <c r="P40" s="388">
        <f t="shared" si="5"/>
      </c>
      <c r="Q40" s="51">
        <f t="shared" si="7"/>
      </c>
      <c r="R40" s="477">
        <f t="shared" si="6"/>
      </c>
      <c r="S40" s="119"/>
    </row>
    <row r="41" spans="2:19" ht="12.75">
      <c r="B41" s="605"/>
      <c r="C41" s="488">
        <v>31</v>
      </c>
      <c r="D41" s="251">
        <f>IF(ISBLANK('Raw FRM data'!D41),"",'Raw FRM data'!D41)</f>
      </c>
      <c r="E41" s="109"/>
      <c r="F41" s="109"/>
      <c r="G41" s="112"/>
      <c r="H41" s="507">
        <f t="shared" si="0"/>
        <v>0</v>
      </c>
      <c r="I41" s="508">
        <f t="shared" si="0"/>
        <v>0</v>
      </c>
      <c r="J41" s="508">
        <f t="shared" si="0"/>
        <v>0</v>
      </c>
      <c r="K41" s="352">
        <f t="shared" si="1"/>
      </c>
      <c r="L41" s="352">
        <f t="shared" si="2"/>
      </c>
      <c r="M41" s="353">
        <f t="shared" si="3"/>
      </c>
      <c r="N41" s="54">
        <f t="shared" si="4"/>
      </c>
      <c r="O41" s="532">
        <f>IF(N41="","",IF(OR('Raw FRM data'!S41&lt;3,'Raw FRM data'!S41&gt;200,N41&lt;2),"NOT VALID","ok"))</f>
      </c>
      <c r="P41" s="388">
        <f t="shared" si="5"/>
      </c>
      <c r="Q41" s="51">
        <f t="shared" si="7"/>
      </c>
      <c r="R41" s="477">
        <f t="shared" si="6"/>
      </c>
      <c r="S41" s="119"/>
    </row>
    <row r="42" spans="2:19" ht="12.75">
      <c r="B42" s="605"/>
      <c r="C42" s="488">
        <v>32</v>
      </c>
      <c r="D42" s="251">
        <f>IF(ISBLANK('Raw FRM data'!D42),"",'Raw FRM data'!D42)</f>
      </c>
      <c r="E42" s="105"/>
      <c r="F42" s="105"/>
      <c r="G42" s="112"/>
      <c r="H42" s="507">
        <f t="shared" si="0"/>
        <v>0</v>
      </c>
      <c r="I42" s="508">
        <f t="shared" si="0"/>
        <v>0</v>
      </c>
      <c r="J42" s="508">
        <f t="shared" si="0"/>
        <v>0</v>
      </c>
      <c r="K42" s="352">
        <f t="shared" si="1"/>
      </c>
      <c r="L42" s="352">
        <f t="shared" si="2"/>
      </c>
      <c r="M42" s="353">
        <f t="shared" si="3"/>
      </c>
      <c r="N42" s="54">
        <f t="shared" si="4"/>
      </c>
      <c r="O42" s="532">
        <f>IF(N42="","",IF(OR('Raw FRM data'!S42&lt;3,'Raw FRM data'!S42&gt;200,N42&lt;2),"NOT VALID","ok"))</f>
      </c>
      <c r="P42" s="388">
        <f t="shared" si="5"/>
      </c>
      <c r="Q42" s="51">
        <f t="shared" si="7"/>
      </c>
      <c r="R42" s="477">
        <f t="shared" si="6"/>
      </c>
      <c r="S42" s="119"/>
    </row>
    <row r="43" spans="2:19" ht="12.75">
      <c r="B43" s="605"/>
      <c r="C43" s="488">
        <v>33</v>
      </c>
      <c r="D43" s="251">
        <f>IF(ISBLANK('Raw FRM data'!D43),"",'Raw FRM data'!D43)</f>
      </c>
      <c r="E43" s="105"/>
      <c r="F43" s="105"/>
      <c r="G43" s="112"/>
      <c r="H43" s="507">
        <f t="shared" si="0"/>
        <v>0</v>
      </c>
      <c r="I43" s="508">
        <f t="shared" si="0"/>
        <v>0</v>
      </c>
      <c r="J43" s="508">
        <f t="shared" si="0"/>
        <v>0</v>
      </c>
      <c r="K43" s="352">
        <f t="shared" si="1"/>
      </c>
      <c r="L43" s="352">
        <f t="shared" si="2"/>
      </c>
      <c r="M43" s="353">
        <f t="shared" si="3"/>
      </c>
      <c r="N43" s="54">
        <f t="shared" si="4"/>
      </c>
      <c r="O43" s="532">
        <f>IF(N43="","",IF(OR('Raw FRM data'!S43&lt;3,'Raw FRM data'!S43&gt;200,N43&lt;2),"NOT VALID","ok"))</f>
      </c>
      <c r="P43" s="388">
        <f t="shared" si="5"/>
      </c>
      <c r="Q43" s="51">
        <f t="shared" si="7"/>
      </c>
      <c r="R43" s="477">
        <f t="shared" si="6"/>
      </c>
      <c r="S43" s="119"/>
    </row>
    <row r="44" spans="2:19" ht="12.75">
      <c r="B44" s="605"/>
      <c r="C44" s="488">
        <v>34</v>
      </c>
      <c r="D44" s="251">
        <f>IF(ISBLANK('Raw FRM data'!D44),"",'Raw FRM data'!D44)</f>
      </c>
      <c r="E44" s="105"/>
      <c r="F44" s="105"/>
      <c r="G44" s="112"/>
      <c r="H44" s="507">
        <f t="shared" si="0"/>
        <v>0</v>
      </c>
      <c r="I44" s="508">
        <f t="shared" si="0"/>
        <v>0</v>
      </c>
      <c r="J44" s="508">
        <f t="shared" si="0"/>
        <v>0</v>
      </c>
      <c r="K44" s="352">
        <f t="shared" si="1"/>
      </c>
      <c r="L44" s="352">
        <f t="shared" si="2"/>
      </c>
      <c r="M44" s="353">
        <f t="shared" si="3"/>
      </c>
      <c r="N44" s="54">
        <f t="shared" si="4"/>
      </c>
      <c r="O44" s="532">
        <f>IF(N44="","",IF(OR('Raw FRM data'!S44&lt;3,'Raw FRM data'!S44&gt;200,N44&lt;2),"NOT VALID","ok"))</f>
      </c>
      <c r="P44" s="388">
        <f t="shared" si="5"/>
      </c>
      <c r="Q44" s="51">
        <f t="shared" si="7"/>
      </c>
      <c r="R44" s="477">
        <f t="shared" si="6"/>
      </c>
      <c r="S44" s="119"/>
    </row>
    <row r="45" spans="2:19" ht="12.75">
      <c r="B45" s="605"/>
      <c r="C45" s="488">
        <v>35</v>
      </c>
      <c r="D45" s="251">
        <f>IF(ISBLANK('Raw FRM data'!D45),"",'Raw FRM data'!D45)</f>
      </c>
      <c r="E45" s="105"/>
      <c r="F45" s="105"/>
      <c r="G45" s="112"/>
      <c r="H45" s="507">
        <f t="shared" si="0"/>
        <v>0</v>
      </c>
      <c r="I45" s="508">
        <f t="shared" si="0"/>
        <v>0</v>
      </c>
      <c r="J45" s="508">
        <f t="shared" si="0"/>
        <v>0</v>
      </c>
      <c r="K45" s="352">
        <f t="shared" si="1"/>
      </c>
      <c r="L45" s="352">
        <f t="shared" si="2"/>
      </c>
      <c r="M45" s="353">
        <f t="shared" si="3"/>
      </c>
      <c r="N45" s="54">
        <f t="shared" si="4"/>
      </c>
      <c r="O45" s="532">
        <f>IF(N45="","",IF(OR('Raw FRM data'!S45&lt;3,'Raw FRM data'!S45&gt;200,N45&lt;2),"NOT VALID","ok"))</f>
      </c>
      <c r="P45" s="388">
        <f t="shared" si="5"/>
      </c>
      <c r="Q45" s="51">
        <f t="shared" si="7"/>
      </c>
      <c r="R45" s="477">
        <f t="shared" si="6"/>
      </c>
      <c r="S45" s="119"/>
    </row>
    <row r="46" spans="2:19" ht="12.75">
      <c r="B46" s="605"/>
      <c r="C46" s="488">
        <v>36</v>
      </c>
      <c r="D46" s="251">
        <f>IF(ISBLANK('Raw FRM data'!D46),"",'Raw FRM data'!D46)</f>
      </c>
      <c r="E46" s="105"/>
      <c r="F46" s="105"/>
      <c r="G46" s="112"/>
      <c r="H46" s="507">
        <f t="shared" si="0"/>
        <v>0</v>
      </c>
      <c r="I46" s="508">
        <f t="shared" si="0"/>
        <v>0</v>
      </c>
      <c r="J46" s="508">
        <f t="shared" si="0"/>
        <v>0</v>
      </c>
      <c r="K46" s="352">
        <f t="shared" si="1"/>
      </c>
      <c r="L46" s="352">
        <f t="shared" si="2"/>
      </c>
      <c r="M46" s="353">
        <f t="shared" si="3"/>
      </c>
      <c r="N46" s="54">
        <f t="shared" si="4"/>
      </c>
      <c r="O46" s="532">
        <f>IF(N46="","",IF(OR('Raw FRM data'!S46&lt;3,'Raw FRM data'!S46&gt;200,N46&lt;2),"NOT VALID","ok"))</f>
      </c>
      <c r="P46" s="388">
        <f t="shared" si="5"/>
      </c>
      <c r="Q46" s="51">
        <f t="shared" si="7"/>
      </c>
      <c r="R46" s="477">
        <f t="shared" si="6"/>
      </c>
      <c r="S46" s="119"/>
    </row>
    <row r="47" spans="2:19" ht="12.75">
      <c r="B47" s="605"/>
      <c r="C47" s="488">
        <v>37</v>
      </c>
      <c r="D47" s="251">
        <f>IF(ISBLANK('Raw FRM data'!D47),"",'Raw FRM data'!D47)</f>
      </c>
      <c r="E47" s="105"/>
      <c r="F47" s="105"/>
      <c r="G47" s="112"/>
      <c r="H47" s="507">
        <f t="shared" si="0"/>
        <v>0</v>
      </c>
      <c r="I47" s="508">
        <f t="shared" si="0"/>
        <v>0</v>
      </c>
      <c r="J47" s="508">
        <f t="shared" si="0"/>
        <v>0</v>
      </c>
      <c r="K47" s="352">
        <f t="shared" si="1"/>
      </c>
      <c r="L47" s="352">
        <f t="shared" si="2"/>
      </c>
      <c r="M47" s="353">
        <f t="shared" si="3"/>
      </c>
      <c r="N47" s="54">
        <f t="shared" si="4"/>
      </c>
      <c r="O47" s="532">
        <f>IF(N47="","",IF(OR('Raw FRM data'!S47&lt;3,'Raw FRM data'!S47&gt;200,N47&lt;2),"NOT VALID","ok"))</f>
      </c>
      <c r="P47" s="388">
        <f t="shared" si="5"/>
      </c>
      <c r="Q47" s="51">
        <f t="shared" si="7"/>
      </c>
      <c r="R47" s="477">
        <f t="shared" si="6"/>
      </c>
      <c r="S47" s="119"/>
    </row>
    <row r="48" spans="2:19" ht="12.75">
      <c r="B48" s="605"/>
      <c r="C48" s="488">
        <v>38</v>
      </c>
      <c r="D48" s="251">
        <f>IF(ISBLANK('Raw FRM data'!D48),"",'Raw FRM data'!D48)</f>
      </c>
      <c r="E48" s="105"/>
      <c r="F48" s="105"/>
      <c r="G48" s="112"/>
      <c r="H48" s="507">
        <f t="shared" si="0"/>
        <v>0</v>
      </c>
      <c r="I48" s="508">
        <f t="shared" si="0"/>
        <v>0</v>
      </c>
      <c r="J48" s="508">
        <f t="shared" si="0"/>
        <v>0</v>
      </c>
      <c r="K48" s="352">
        <f t="shared" si="1"/>
      </c>
      <c r="L48" s="352">
        <f t="shared" si="2"/>
      </c>
      <c r="M48" s="353">
        <f t="shared" si="3"/>
      </c>
      <c r="N48" s="54">
        <f t="shared" si="4"/>
      </c>
      <c r="O48" s="532">
        <f>IF(N48="","",IF(OR('Raw FRM data'!S48&lt;3,'Raw FRM data'!S48&gt;200,N48&lt;2),"NOT VALID","ok"))</f>
      </c>
      <c r="P48" s="388">
        <f t="shared" si="5"/>
      </c>
      <c r="Q48" s="51">
        <f t="shared" si="7"/>
      </c>
      <c r="R48" s="477">
        <f t="shared" si="6"/>
      </c>
      <c r="S48" s="119"/>
    </row>
    <row r="49" spans="2:19" ht="12.75">
      <c r="B49" s="605"/>
      <c r="C49" s="488">
        <v>39</v>
      </c>
      <c r="D49" s="251">
        <f>IF(ISBLANK('Raw FRM data'!D49),"",'Raw FRM data'!D49)</f>
      </c>
      <c r="E49" s="105"/>
      <c r="F49" s="105"/>
      <c r="G49" s="112"/>
      <c r="H49" s="507">
        <f t="shared" si="0"/>
        <v>0</v>
      </c>
      <c r="I49" s="508">
        <f t="shared" si="0"/>
        <v>0</v>
      </c>
      <c r="J49" s="508">
        <f t="shared" si="0"/>
        <v>0</v>
      </c>
      <c r="K49" s="352">
        <f t="shared" si="1"/>
      </c>
      <c r="L49" s="352">
        <f t="shared" si="2"/>
      </c>
      <c r="M49" s="353">
        <f t="shared" si="3"/>
      </c>
      <c r="N49" s="54">
        <f t="shared" si="4"/>
      </c>
      <c r="O49" s="532">
        <f>IF(N49="","",IF(OR('Raw FRM data'!S49&lt;3,'Raw FRM data'!S49&gt;200,N49&lt;2),"NOT VALID","ok"))</f>
      </c>
      <c r="P49" s="388">
        <f t="shared" si="5"/>
      </c>
      <c r="Q49" s="51">
        <f t="shared" si="7"/>
      </c>
      <c r="R49" s="477">
        <f t="shared" si="6"/>
      </c>
      <c r="S49" s="119"/>
    </row>
    <row r="50" spans="2:19" ht="12.75">
      <c r="B50" s="605"/>
      <c r="C50" s="488">
        <v>40</v>
      </c>
      <c r="D50" s="251">
        <f>IF(ISBLANK('Raw FRM data'!D50),"",'Raw FRM data'!D50)</f>
      </c>
      <c r="E50" s="105"/>
      <c r="F50" s="105"/>
      <c r="G50" s="112"/>
      <c r="H50" s="507">
        <f t="shared" si="0"/>
        <v>0</v>
      </c>
      <c r="I50" s="508">
        <f t="shared" si="0"/>
        <v>0</v>
      </c>
      <c r="J50" s="508">
        <f t="shared" si="0"/>
        <v>0</v>
      </c>
      <c r="K50" s="352">
        <f t="shared" si="1"/>
      </c>
      <c r="L50" s="352">
        <f t="shared" si="2"/>
      </c>
      <c r="M50" s="353">
        <f t="shared" si="3"/>
      </c>
      <c r="N50" s="54">
        <f t="shared" si="4"/>
      </c>
      <c r="O50" s="532">
        <f>IF(N50="","",IF(OR('Raw FRM data'!S50&lt;3,'Raw FRM data'!S50&gt;200,N50&lt;2),"NOT VALID","ok"))</f>
      </c>
      <c r="P50" s="388">
        <f t="shared" si="5"/>
      </c>
      <c r="Q50" s="51">
        <f t="shared" si="7"/>
      </c>
      <c r="R50" s="477">
        <f t="shared" si="6"/>
      </c>
      <c r="S50" s="119"/>
    </row>
    <row r="51" spans="2:19" ht="12.75">
      <c r="B51" s="605"/>
      <c r="C51" s="488">
        <v>41</v>
      </c>
      <c r="D51" s="251">
        <f>IF(ISBLANK('Raw FRM data'!D51),"",'Raw FRM data'!D51)</f>
      </c>
      <c r="E51" s="105"/>
      <c r="F51" s="105"/>
      <c r="G51" s="112"/>
      <c r="H51" s="507">
        <f t="shared" si="0"/>
        <v>0</v>
      </c>
      <c r="I51" s="508">
        <f t="shared" si="0"/>
        <v>0</v>
      </c>
      <c r="J51" s="508">
        <f t="shared" si="0"/>
        <v>0</v>
      </c>
      <c r="K51" s="352">
        <f t="shared" si="1"/>
      </c>
      <c r="L51" s="352">
        <f t="shared" si="2"/>
      </c>
      <c r="M51" s="353">
        <f t="shared" si="3"/>
      </c>
      <c r="N51" s="54">
        <f t="shared" si="4"/>
      </c>
      <c r="O51" s="532">
        <f>IF(N51="","",IF(OR('Raw FRM data'!S51&lt;3,'Raw FRM data'!S51&gt;200,N51&lt;2),"NOT VALID","ok"))</f>
      </c>
      <c r="P51" s="388">
        <f t="shared" si="5"/>
      </c>
      <c r="Q51" s="51">
        <f t="shared" si="7"/>
      </c>
      <c r="R51" s="477">
        <f t="shared" si="6"/>
      </c>
      <c r="S51" s="119"/>
    </row>
    <row r="52" spans="2:19" ht="12.75">
      <c r="B52" s="605"/>
      <c r="C52" s="488">
        <v>42</v>
      </c>
      <c r="D52" s="251">
        <f>IF(ISBLANK('Raw FRM data'!D52),"",'Raw FRM data'!D52)</f>
      </c>
      <c r="E52" s="105"/>
      <c r="F52" s="105"/>
      <c r="G52" s="112"/>
      <c r="H52" s="507">
        <f t="shared" si="0"/>
        <v>0</v>
      </c>
      <c r="I52" s="508">
        <f t="shared" si="0"/>
        <v>0</v>
      </c>
      <c r="J52" s="508">
        <f t="shared" si="0"/>
        <v>0</v>
      </c>
      <c r="K52" s="352">
        <f t="shared" si="1"/>
      </c>
      <c r="L52" s="352">
        <f t="shared" si="2"/>
      </c>
      <c r="M52" s="353">
        <f t="shared" si="3"/>
      </c>
      <c r="N52" s="54">
        <f t="shared" si="4"/>
      </c>
      <c r="O52" s="532">
        <f>IF(N52="","",IF(OR('Raw FRM data'!S52&lt;3,'Raw FRM data'!S52&gt;200,N52&lt;2),"NOT VALID","ok"))</f>
      </c>
      <c r="P52" s="388">
        <f t="shared" si="5"/>
      </c>
      <c r="Q52" s="51">
        <f t="shared" si="7"/>
      </c>
      <c r="R52" s="477">
        <f t="shared" si="6"/>
      </c>
      <c r="S52" s="119"/>
    </row>
    <row r="53" spans="2:19" ht="12.75">
      <c r="B53" s="605"/>
      <c r="C53" s="488">
        <v>43</v>
      </c>
      <c r="D53" s="251">
        <f>IF(ISBLANK('Raw FRM data'!D53),"",'Raw FRM data'!D53)</f>
      </c>
      <c r="E53" s="105"/>
      <c r="F53" s="105"/>
      <c r="G53" s="112"/>
      <c r="H53" s="507">
        <f t="shared" si="0"/>
        <v>0</v>
      </c>
      <c r="I53" s="508">
        <f t="shared" si="0"/>
        <v>0</v>
      </c>
      <c r="J53" s="508">
        <f t="shared" si="0"/>
        <v>0</v>
      </c>
      <c r="K53" s="352">
        <f t="shared" si="1"/>
      </c>
      <c r="L53" s="352">
        <f t="shared" si="2"/>
      </c>
      <c r="M53" s="353">
        <f t="shared" si="3"/>
      </c>
      <c r="N53" s="54">
        <f t="shared" si="4"/>
      </c>
      <c r="O53" s="532">
        <f>IF(N53="","",IF(OR('Raw FRM data'!S53&lt;3,'Raw FRM data'!S53&gt;200,N53&lt;2),"NOT VALID","ok"))</f>
      </c>
      <c r="P53" s="388">
        <f t="shared" si="5"/>
      </c>
      <c r="Q53" s="51">
        <f t="shared" si="7"/>
      </c>
      <c r="R53" s="477">
        <f t="shared" si="6"/>
      </c>
      <c r="S53" s="119"/>
    </row>
    <row r="54" spans="2:19" ht="12.75">
      <c r="B54" s="605"/>
      <c r="C54" s="488">
        <v>44</v>
      </c>
      <c r="D54" s="251">
        <f>IF(ISBLANK('Raw FRM data'!D54),"",'Raw FRM data'!D54)</f>
      </c>
      <c r="E54" s="105"/>
      <c r="F54" s="105"/>
      <c r="G54" s="112"/>
      <c r="H54" s="507">
        <f t="shared" si="0"/>
        <v>0</v>
      </c>
      <c r="I54" s="508">
        <f t="shared" si="0"/>
        <v>0</v>
      </c>
      <c r="J54" s="508">
        <f t="shared" si="0"/>
        <v>0</v>
      </c>
      <c r="K54" s="352">
        <f t="shared" si="1"/>
      </c>
      <c r="L54" s="352">
        <f t="shared" si="2"/>
      </c>
      <c r="M54" s="353">
        <f t="shared" si="3"/>
      </c>
      <c r="N54" s="54">
        <f t="shared" si="4"/>
      </c>
      <c r="O54" s="532">
        <f>IF(N54="","",IF(OR('Raw FRM data'!S54&lt;3,'Raw FRM data'!S54&gt;200,N54&lt;2),"NOT VALID","ok"))</f>
      </c>
      <c r="P54" s="388">
        <f t="shared" si="5"/>
      </c>
      <c r="Q54" s="51">
        <f t="shared" si="7"/>
      </c>
      <c r="R54" s="477">
        <f t="shared" si="6"/>
      </c>
      <c r="S54" s="119"/>
    </row>
    <row r="55" spans="2:19" ht="12.75">
      <c r="B55" s="605"/>
      <c r="C55" s="488">
        <v>45</v>
      </c>
      <c r="D55" s="251">
        <f>IF(ISBLANK('Raw FRM data'!D55),"",'Raw FRM data'!D55)</f>
      </c>
      <c r="E55" s="105"/>
      <c r="F55" s="105"/>
      <c r="G55" s="112"/>
      <c r="H55" s="507">
        <f t="shared" si="0"/>
        <v>0</v>
      </c>
      <c r="I55" s="508">
        <f t="shared" si="0"/>
        <v>0</v>
      </c>
      <c r="J55" s="508">
        <f t="shared" si="0"/>
        <v>0</v>
      </c>
      <c r="K55" s="352">
        <f t="shared" si="1"/>
      </c>
      <c r="L55" s="352">
        <f t="shared" si="2"/>
      </c>
      <c r="M55" s="353">
        <f t="shared" si="3"/>
      </c>
      <c r="N55" s="54">
        <f t="shared" si="4"/>
      </c>
      <c r="O55" s="532">
        <f>IF(N55="","",IF(OR('Raw FRM data'!S55&lt;3,'Raw FRM data'!S55&gt;200,N55&lt;2),"NOT VALID","ok"))</f>
      </c>
      <c r="P55" s="388">
        <f t="shared" si="5"/>
      </c>
      <c r="Q55" s="51">
        <f t="shared" si="7"/>
      </c>
      <c r="R55" s="477">
        <f t="shared" si="6"/>
      </c>
      <c r="S55" s="119"/>
    </row>
    <row r="56" spans="2:19" ht="13.5" thickBot="1">
      <c r="B56" s="606"/>
      <c r="C56" s="489">
        <v>46</v>
      </c>
      <c r="D56" s="252">
        <f>IF(ISBLANK('Raw FRM data'!D56),"",'Raw FRM data'!D56)</f>
      </c>
      <c r="E56" s="107"/>
      <c r="F56" s="107"/>
      <c r="G56" s="113"/>
      <c r="H56" s="511">
        <f t="shared" si="0"/>
        <v>0</v>
      </c>
      <c r="I56" s="512">
        <f t="shared" si="0"/>
        <v>0</v>
      </c>
      <c r="J56" s="512">
        <f t="shared" si="0"/>
        <v>0</v>
      </c>
      <c r="K56" s="348">
        <f t="shared" si="1"/>
      </c>
      <c r="L56" s="348">
        <f t="shared" si="2"/>
      </c>
      <c r="M56" s="349">
        <f t="shared" si="3"/>
      </c>
      <c r="N56" s="55">
        <f t="shared" si="4"/>
      </c>
      <c r="O56" s="533">
        <f>IF(N56="","",IF(OR('Raw FRM data'!S56&lt;3,'Raw FRM data'!S56&gt;200,N56&lt;2),"NOT VALID","ok"))</f>
      </c>
      <c r="P56" s="399">
        <f t="shared" si="5"/>
      </c>
      <c r="Q56" s="52">
        <f t="shared" si="7"/>
      </c>
      <c r="R56" s="478">
        <f t="shared" si="6"/>
      </c>
      <c r="S56" s="124"/>
    </row>
    <row r="57" spans="2:19" ht="12.75">
      <c r="B57" s="605" t="s">
        <v>163</v>
      </c>
      <c r="C57" s="72">
        <v>47</v>
      </c>
      <c r="D57" s="249">
        <f>IF(ISBLANK('Raw FRM data'!D57),"",'Raw FRM data'!D57)</f>
      </c>
      <c r="E57" s="109"/>
      <c r="F57" s="109"/>
      <c r="G57" s="114"/>
      <c r="H57" s="505">
        <f t="shared" si="0"/>
        <v>0</v>
      </c>
      <c r="I57" s="506">
        <f t="shared" si="0"/>
        <v>0</v>
      </c>
      <c r="J57" s="506">
        <f t="shared" si="0"/>
        <v>0</v>
      </c>
      <c r="K57" s="354">
        <f t="shared" si="1"/>
      </c>
      <c r="L57" s="354">
        <f t="shared" si="2"/>
      </c>
      <c r="M57" s="355">
        <f t="shared" si="3"/>
      </c>
      <c r="N57" s="123">
        <f t="shared" si="4"/>
      </c>
      <c r="O57" s="534">
        <f>IF(N57="","",IF(OR('Raw FRM data'!S57&lt;3,'Raw FRM data'!S57&gt;200,N57&lt;2),"NOT VALID","ok"))</f>
      </c>
      <c r="P57" s="400">
        <f t="shared" si="5"/>
      </c>
      <c r="Q57" s="50">
        <f t="shared" si="7"/>
      </c>
      <c r="R57" s="479">
        <f t="shared" si="6"/>
      </c>
      <c r="S57" s="118"/>
    </row>
    <row r="58" spans="2:19" ht="12.75">
      <c r="B58" s="605"/>
      <c r="C58" s="488">
        <v>48</v>
      </c>
      <c r="D58" s="251">
        <f>IF(ISBLANK('Raw FRM data'!D58),"",'Raw FRM data'!D58)</f>
      </c>
      <c r="E58" s="105"/>
      <c r="F58" s="105"/>
      <c r="G58" s="114"/>
      <c r="H58" s="507">
        <f aca="true" t="shared" si="8" ref="H58:H77">IF(OR(ISBLANK(E58),ISTEXT(E58)),0,E58)</f>
        <v>0</v>
      </c>
      <c r="I58" s="508">
        <f aca="true" t="shared" si="9" ref="I58:I77">IF(OR(ISBLANK(F58),ISTEXT(F58)),0,F58)</f>
        <v>0</v>
      </c>
      <c r="J58" s="508">
        <f aca="true" t="shared" si="10" ref="J58:J77">IF(OR(ISBLANK(G58),ISTEXT(G58)),0,G58)</f>
        <v>0</v>
      </c>
      <c r="K58" s="354">
        <f aca="true" t="shared" si="11" ref="K58:K80">IF(OR(H58+I58=0,H58+J58=0),"",IF(AND(OR(2*H58/(H58+I58)&lt;0.93,2*H58/(H58+I58)&gt;1.07),OR(2*H58/(H58+J58)&lt;0.93,2*H58/(H58+J58)&gt;1.07)),"OUT","OK"))</f>
      </c>
      <c r="L58" s="354">
        <f aca="true" t="shared" si="12" ref="L58:L80">IF(OR(I58+H58=0,I58+J58=0),"",IF(AND(OR(2*I58/(I58+H58)&lt;0.93,2*I58/(I58+H58)&gt;1.07),OR(2*I58/(I58+J58)&lt;0.93,2*I58/(I58+J58)&gt;1.07)),"OUT","OK"))</f>
      </c>
      <c r="M58" s="355">
        <f aca="true" t="shared" si="13" ref="M58:M80">IF(OR(J58+H58=0,J58+I58=0),"",IF(AND(OR(2*J58/(J58+H58)&lt;0.93,2*J58/(J58+H58)&gt;1.07),OR(2*J58/(J58+I58)&lt;0.93,2*J58/(J58+I58)&gt;1.07)),"OUT","OK"))</f>
      </c>
      <c r="N58" s="123">
        <f aca="true" t="shared" si="14" ref="N58:N80">IF(COUNT(E58:G58),COUNT(E58:G58),"")</f>
      </c>
      <c r="O58" s="534">
        <f>IF(N58="","",IF(OR('Raw FRM data'!S58&lt;3,'Raw FRM data'!S58&gt;200,N58&lt;2),"NOT VALID","ok"))</f>
      </c>
      <c r="P58" s="388">
        <f aca="true" t="shared" si="15" ref="P58:P80">IF(ISERROR(AVERAGE(E58:G58)),"",AVERAGE(E58:G58))</f>
      </c>
      <c r="Q58" s="51">
        <f aca="true" t="shared" si="16" ref="Q58:Q80">IF(N58="","",IF(N58&lt;2,"--  ",STDEV(E58:G58)))</f>
      </c>
      <c r="R58" s="477">
        <f aca="true" t="shared" si="17" ref="R58:R80">IF(Q58="","",IF(Q58="--  ","--  ",Q58/P58))</f>
      </c>
      <c r="S58" s="118"/>
    </row>
    <row r="59" spans="2:19" ht="12.75">
      <c r="B59" s="605"/>
      <c r="C59" s="488">
        <v>49</v>
      </c>
      <c r="D59" s="251">
        <f>IF(ISBLANK('Raw FRM data'!D59),"",'Raw FRM data'!D59)</f>
      </c>
      <c r="E59" s="105"/>
      <c r="F59" s="105"/>
      <c r="G59" s="114"/>
      <c r="H59" s="507">
        <f t="shared" si="8"/>
        <v>0</v>
      </c>
      <c r="I59" s="508">
        <f t="shared" si="9"/>
        <v>0</v>
      </c>
      <c r="J59" s="508">
        <f t="shared" si="10"/>
        <v>0</v>
      </c>
      <c r="K59" s="354">
        <f t="shared" si="11"/>
      </c>
      <c r="L59" s="354">
        <f t="shared" si="12"/>
      </c>
      <c r="M59" s="355">
        <f t="shared" si="13"/>
      </c>
      <c r="N59" s="123">
        <f t="shared" si="14"/>
      </c>
      <c r="O59" s="534">
        <f>IF(N59="","",IF(OR('Raw FRM data'!S59&lt;3,'Raw FRM data'!S59&gt;200,N59&lt;2),"NOT VALID","ok"))</f>
      </c>
      <c r="P59" s="388">
        <f t="shared" si="15"/>
      </c>
      <c r="Q59" s="51">
        <f t="shared" si="16"/>
      </c>
      <c r="R59" s="477">
        <f t="shared" si="17"/>
      </c>
      <c r="S59" s="118"/>
    </row>
    <row r="60" spans="2:19" ht="12.75">
      <c r="B60" s="605"/>
      <c r="C60" s="488">
        <v>50</v>
      </c>
      <c r="D60" s="251">
        <f>IF(ISBLANK('Raw FRM data'!D60),"",'Raw FRM data'!D60)</f>
      </c>
      <c r="E60" s="105"/>
      <c r="F60" s="105"/>
      <c r="G60" s="114"/>
      <c r="H60" s="507">
        <f t="shared" si="8"/>
        <v>0</v>
      </c>
      <c r="I60" s="508">
        <f t="shared" si="9"/>
        <v>0</v>
      </c>
      <c r="J60" s="508">
        <f t="shared" si="10"/>
        <v>0</v>
      </c>
      <c r="K60" s="354">
        <f t="shared" si="11"/>
      </c>
      <c r="L60" s="354">
        <f t="shared" si="12"/>
      </c>
      <c r="M60" s="355">
        <f t="shared" si="13"/>
      </c>
      <c r="N60" s="123">
        <f t="shared" si="14"/>
      </c>
      <c r="O60" s="534">
        <f>IF(N60="","",IF(OR('Raw FRM data'!S60&lt;3,'Raw FRM data'!S60&gt;200,N60&lt;2),"NOT VALID","ok"))</f>
      </c>
      <c r="P60" s="388">
        <f t="shared" si="15"/>
      </c>
      <c r="Q60" s="51">
        <f t="shared" si="16"/>
      </c>
      <c r="R60" s="477">
        <f t="shared" si="17"/>
      </c>
      <c r="S60" s="118"/>
    </row>
    <row r="61" spans="2:19" ht="12.75">
      <c r="B61" s="605"/>
      <c r="C61" s="488">
        <v>51</v>
      </c>
      <c r="D61" s="251">
        <f>IF(ISBLANK('Raw FRM data'!D61),"",'Raw FRM data'!D61)</f>
      </c>
      <c r="E61" s="105"/>
      <c r="F61" s="105"/>
      <c r="G61" s="114"/>
      <c r="H61" s="507">
        <f t="shared" si="8"/>
        <v>0</v>
      </c>
      <c r="I61" s="508">
        <f t="shared" si="9"/>
        <v>0</v>
      </c>
      <c r="J61" s="508">
        <f t="shared" si="10"/>
        <v>0</v>
      </c>
      <c r="K61" s="354">
        <f t="shared" si="11"/>
      </c>
      <c r="L61" s="354">
        <f t="shared" si="12"/>
      </c>
      <c r="M61" s="355">
        <f t="shared" si="13"/>
      </c>
      <c r="N61" s="123">
        <f t="shared" si="14"/>
      </c>
      <c r="O61" s="534">
        <f>IF(N61="","",IF(OR('Raw FRM data'!S61&lt;3,'Raw FRM data'!S61&gt;200,N61&lt;2),"NOT VALID","ok"))</f>
      </c>
      <c r="P61" s="388">
        <f t="shared" si="15"/>
      </c>
      <c r="Q61" s="51">
        <f t="shared" si="16"/>
      </c>
      <c r="R61" s="477">
        <f t="shared" si="17"/>
      </c>
      <c r="S61" s="118"/>
    </row>
    <row r="62" spans="2:19" ht="12.75">
      <c r="B62" s="605"/>
      <c r="C62" s="488">
        <v>52</v>
      </c>
      <c r="D62" s="251">
        <f>IF(ISBLANK('Raw FRM data'!D62),"",'Raw FRM data'!D62)</f>
      </c>
      <c r="E62" s="105"/>
      <c r="F62" s="105"/>
      <c r="G62" s="114"/>
      <c r="H62" s="507">
        <f t="shared" si="8"/>
        <v>0</v>
      </c>
      <c r="I62" s="508">
        <f t="shared" si="9"/>
        <v>0</v>
      </c>
      <c r="J62" s="508">
        <f t="shared" si="10"/>
        <v>0</v>
      </c>
      <c r="K62" s="354">
        <f t="shared" si="11"/>
      </c>
      <c r="L62" s="354">
        <f t="shared" si="12"/>
      </c>
      <c r="M62" s="355">
        <f t="shared" si="13"/>
      </c>
      <c r="N62" s="123">
        <f t="shared" si="14"/>
      </c>
      <c r="O62" s="534">
        <f>IF(N62="","",IF(OR('Raw FRM data'!S62&lt;3,'Raw FRM data'!S62&gt;200,N62&lt;2),"NOT VALID","ok"))</f>
      </c>
      <c r="P62" s="388">
        <f t="shared" si="15"/>
      </c>
      <c r="Q62" s="51">
        <f t="shared" si="16"/>
      </c>
      <c r="R62" s="477">
        <f t="shared" si="17"/>
      </c>
      <c r="S62" s="118"/>
    </row>
    <row r="63" spans="2:19" ht="12.75">
      <c r="B63" s="605"/>
      <c r="C63" s="488">
        <v>53</v>
      </c>
      <c r="D63" s="251">
        <f>IF(ISBLANK('Raw FRM data'!D63),"",'Raw FRM data'!D63)</f>
      </c>
      <c r="E63" s="105"/>
      <c r="F63" s="105"/>
      <c r="G63" s="114"/>
      <c r="H63" s="507">
        <f t="shared" si="8"/>
        <v>0</v>
      </c>
      <c r="I63" s="508">
        <f t="shared" si="9"/>
        <v>0</v>
      </c>
      <c r="J63" s="508">
        <f t="shared" si="10"/>
        <v>0</v>
      </c>
      <c r="K63" s="354">
        <f t="shared" si="11"/>
      </c>
      <c r="L63" s="354">
        <f t="shared" si="12"/>
      </c>
      <c r="M63" s="355">
        <f t="shared" si="13"/>
      </c>
      <c r="N63" s="123">
        <f t="shared" si="14"/>
      </c>
      <c r="O63" s="534">
        <f>IF(N63="","",IF(OR('Raw FRM data'!S63&lt;3,'Raw FRM data'!S63&gt;200,N63&lt;2),"NOT VALID","ok"))</f>
      </c>
      <c r="P63" s="388">
        <f t="shared" si="15"/>
      </c>
      <c r="Q63" s="51">
        <f t="shared" si="16"/>
      </c>
      <c r="R63" s="477">
        <f t="shared" si="17"/>
      </c>
      <c r="S63" s="118"/>
    </row>
    <row r="64" spans="2:19" ht="12.75">
      <c r="B64" s="605"/>
      <c r="C64" s="488">
        <v>54</v>
      </c>
      <c r="D64" s="251">
        <f>IF(ISBLANK('Raw FRM data'!D64),"",'Raw FRM data'!D64)</f>
      </c>
      <c r="E64" s="109"/>
      <c r="F64" s="109"/>
      <c r="G64" s="114"/>
      <c r="H64" s="507">
        <f t="shared" si="8"/>
        <v>0</v>
      </c>
      <c r="I64" s="508">
        <f t="shared" si="9"/>
        <v>0</v>
      </c>
      <c r="J64" s="508">
        <f t="shared" si="10"/>
        <v>0</v>
      </c>
      <c r="K64" s="354">
        <f t="shared" si="11"/>
      </c>
      <c r="L64" s="354">
        <f t="shared" si="12"/>
      </c>
      <c r="M64" s="355">
        <f t="shared" si="13"/>
      </c>
      <c r="N64" s="123">
        <f t="shared" si="14"/>
      </c>
      <c r="O64" s="534">
        <f>IF(N64="","",IF(OR('Raw FRM data'!S64&lt;3,'Raw FRM data'!S64&gt;200,N64&lt;2),"NOT VALID","ok"))</f>
      </c>
      <c r="P64" s="388">
        <f t="shared" si="15"/>
      </c>
      <c r="Q64" s="51">
        <f t="shared" si="16"/>
      </c>
      <c r="R64" s="477">
        <f t="shared" si="17"/>
      </c>
      <c r="S64" s="118"/>
    </row>
    <row r="65" spans="2:19" ht="12.75">
      <c r="B65" s="605"/>
      <c r="C65" s="488">
        <v>55</v>
      </c>
      <c r="D65" s="251">
        <f>IF(ISBLANK('Raw FRM data'!D65),"",'Raw FRM data'!D65)</f>
      </c>
      <c r="E65" s="105"/>
      <c r="F65" s="105"/>
      <c r="G65" s="114"/>
      <c r="H65" s="507">
        <f t="shared" si="8"/>
        <v>0</v>
      </c>
      <c r="I65" s="508">
        <f t="shared" si="9"/>
        <v>0</v>
      </c>
      <c r="J65" s="508">
        <f t="shared" si="10"/>
        <v>0</v>
      </c>
      <c r="K65" s="354">
        <f t="shared" si="11"/>
      </c>
      <c r="L65" s="354">
        <f t="shared" si="12"/>
      </c>
      <c r="M65" s="355">
        <f t="shared" si="13"/>
      </c>
      <c r="N65" s="123">
        <f t="shared" si="14"/>
      </c>
      <c r="O65" s="534">
        <f>IF(N65="","",IF(OR('Raw FRM data'!S65&lt;3,'Raw FRM data'!S65&gt;200,N65&lt;2),"NOT VALID","ok"))</f>
      </c>
      <c r="P65" s="388">
        <f t="shared" si="15"/>
      </c>
      <c r="Q65" s="51">
        <f t="shared" si="16"/>
      </c>
      <c r="R65" s="477">
        <f t="shared" si="17"/>
      </c>
      <c r="S65" s="118"/>
    </row>
    <row r="66" spans="2:19" ht="12.75">
      <c r="B66" s="605"/>
      <c r="C66" s="488">
        <v>56</v>
      </c>
      <c r="D66" s="251">
        <f>IF(ISBLANK('Raw FRM data'!D66),"",'Raw FRM data'!D66)</f>
      </c>
      <c r="E66" s="105"/>
      <c r="F66" s="105"/>
      <c r="G66" s="114"/>
      <c r="H66" s="507">
        <f t="shared" si="8"/>
        <v>0</v>
      </c>
      <c r="I66" s="508">
        <f t="shared" si="9"/>
        <v>0</v>
      </c>
      <c r="J66" s="508">
        <f t="shared" si="10"/>
        <v>0</v>
      </c>
      <c r="K66" s="354">
        <f t="shared" si="11"/>
      </c>
      <c r="L66" s="354">
        <f t="shared" si="12"/>
      </c>
      <c r="M66" s="355">
        <f t="shared" si="13"/>
      </c>
      <c r="N66" s="123">
        <f t="shared" si="14"/>
      </c>
      <c r="O66" s="534">
        <f>IF(N66="","",IF(OR('Raw FRM data'!S66&lt;3,'Raw FRM data'!S66&gt;200,N66&lt;2),"NOT VALID","ok"))</f>
      </c>
      <c r="P66" s="388">
        <f t="shared" si="15"/>
      </c>
      <c r="Q66" s="51">
        <f t="shared" si="16"/>
      </c>
      <c r="R66" s="477">
        <f t="shared" si="17"/>
      </c>
      <c r="S66" s="118"/>
    </row>
    <row r="67" spans="2:19" ht="12.75">
      <c r="B67" s="605"/>
      <c r="C67" s="488">
        <v>57</v>
      </c>
      <c r="D67" s="251">
        <f>IF(ISBLANK('Raw FRM data'!D67),"",'Raw FRM data'!D67)</f>
      </c>
      <c r="E67" s="105"/>
      <c r="F67" s="105"/>
      <c r="G67" s="114"/>
      <c r="H67" s="507">
        <f t="shared" si="8"/>
        <v>0</v>
      </c>
      <c r="I67" s="508">
        <f t="shared" si="9"/>
        <v>0</v>
      </c>
      <c r="J67" s="508">
        <f t="shared" si="10"/>
        <v>0</v>
      </c>
      <c r="K67" s="354">
        <f t="shared" si="11"/>
      </c>
      <c r="L67" s="354">
        <f t="shared" si="12"/>
      </c>
      <c r="M67" s="355">
        <f t="shared" si="13"/>
      </c>
      <c r="N67" s="123">
        <f t="shared" si="14"/>
      </c>
      <c r="O67" s="534">
        <f>IF(N67="","",IF(OR('Raw FRM data'!S67&lt;3,'Raw FRM data'!S67&gt;200,N67&lt;2),"NOT VALID","ok"))</f>
      </c>
      <c r="P67" s="388">
        <f t="shared" si="15"/>
      </c>
      <c r="Q67" s="51">
        <f t="shared" si="16"/>
      </c>
      <c r="R67" s="477">
        <f t="shared" si="17"/>
      </c>
      <c r="S67" s="118"/>
    </row>
    <row r="68" spans="2:19" ht="12.75">
      <c r="B68" s="605"/>
      <c r="C68" s="488">
        <v>58</v>
      </c>
      <c r="D68" s="251">
        <f>IF(ISBLANK('Raw FRM data'!D68),"",'Raw FRM data'!D68)</f>
      </c>
      <c r="E68" s="105"/>
      <c r="F68" s="105"/>
      <c r="G68" s="114"/>
      <c r="H68" s="507">
        <f t="shared" si="8"/>
        <v>0</v>
      </c>
      <c r="I68" s="508">
        <f t="shared" si="9"/>
        <v>0</v>
      </c>
      <c r="J68" s="508">
        <f t="shared" si="10"/>
        <v>0</v>
      </c>
      <c r="K68" s="354">
        <f t="shared" si="11"/>
      </c>
      <c r="L68" s="354">
        <f t="shared" si="12"/>
      </c>
      <c r="M68" s="355">
        <f t="shared" si="13"/>
      </c>
      <c r="N68" s="123">
        <f t="shared" si="14"/>
      </c>
      <c r="O68" s="534">
        <f>IF(N68="","",IF(OR('Raw FRM data'!S68&lt;3,'Raw FRM data'!S68&gt;200,N68&lt;2),"NOT VALID","ok"))</f>
      </c>
      <c r="P68" s="388">
        <f t="shared" si="15"/>
      </c>
      <c r="Q68" s="51">
        <f t="shared" si="16"/>
      </c>
      <c r="R68" s="477">
        <f t="shared" si="17"/>
      </c>
      <c r="S68" s="118"/>
    </row>
    <row r="69" spans="2:19" ht="12.75">
      <c r="B69" s="605"/>
      <c r="C69" s="488">
        <v>59</v>
      </c>
      <c r="D69" s="251">
        <f>IF(ISBLANK('Raw FRM data'!D69),"",'Raw FRM data'!D69)</f>
      </c>
      <c r="E69" s="105"/>
      <c r="F69" s="105"/>
      <c r="G69" s="114"/>
      <c r="H69" s="507">
        <f t="shared" si="8"/>
        <v>0</v>
      </c>
      <c r="I69" s="508">
        <f t="shared" si="9"/>
        <v>0</v>
      </c>
      <c r="J69" s="508">
        <f t="shared" si="10"/>
        <v>0</v>
      </c>
      <c r="K69" s="354">
        <f t="shared" si="11"/>
      </c>
      <c r="L69" s="354">
        <f t="shared" si="12"/>
      </c>
      <c r="M69" s="355">
        <f t="shared" si="13"/>
      </c>
      <c r="N69" s="123">
        <f t="shared" si="14"/>
      </c>
      <c r="O69" s="534">
        <f>IF(N69="","",IF(OR('Raw FRM data'!S69&lt;3,'Raw FRM data'!S69&gt;200,N69&lt;2),"NOT VALID","ok"))</f>
      </c>
      <c r="P69" s="388">
        <f t="shared" si="15"/>
      </c>
      <c r="Q69" s="51">
        <f t="shared" si="16"/>
      </c>
      <c r="R69" s="477">
        <f t="shared" si="17"/>
      </c>
      <c r="S69" s="118"/>
    </row>
    <row r="70" spans="2:19" ht="12.75">
      <c r="B70" s="605"/>
      <c r="C70" s="488">
        <v>60</v>
      </c>
      <c r="D70" s="251">
        <f>IF(ISBLANK('Raw FRM data'!D70),"",'Raw FRM data'!D70)</f>
      </c>
      <c r="E70" s="105"/>
      <c r="F70" s="105"/>
      <c r="G70" s="114"/>
      <c r="H70" s="507">
        <f t="shared" si="8"/>
        <v>0</v>
      </c>
      <c r="I70" s="508">
        <f t="shared" si="9"/>
        <v>0</v>
      </c>
      <c r="J70" s="508">
        <f t="shared" si="10"/>
        <v>0</v>
      </c>
      <c r="K70" s="354">
        <f t="shared" si="11"/>
      </c>
      <c r="L70" s="354">
        <f t="shared" si="12"/>
      </c>
      <c r="M70" s="355">
        <f t="shared" si="13"/>
      </c>
      <c r="N70" s="123">
        <f t="shared" si="14"/>
      </c>
      <c r="O70" s="534">
        <f>IF(N70="","",IF(OR('Raw FRM data'!S70&lt;3,'Raw FRM data'!S70&gt;200,N70&lt;2),"NOT VALID","ok"))</f>
      </c>
      <c r="P70" s="388">
        <f t="shared" si="15"/>
      </c>
      <c r="Q70" s="51">
        <f t="shared" si="16"/>
      </c>
      <c r="R70" s="477">
        <f t="shared" si="17"/>
      </c>
      <c r="S70" s="118"/>
    </row>
    <row r="71" spans="2:19" ht="12.75">
      <c r="B71" s="605"/>
      <c r="C71" s="488">
        <v>61</v>
      </c>
      <c r="D71" s="251">
        <f>IF(ISBLANK('Raw FRM data'!D71),"",'Raw FRM data'!D71)</f>
      </c>
      <c r="E71" s="109"/>
      <c r="F71" s="109"/>
      <c r="G71" s="114"/>
      <c r="H71" s="507">
        <f t="shared" si="8"/>
        <v>0</v>
      </c>
      <c r="I71" s="508">
        <f t="shared" si="9"/>
        <v>0</v>
      </c>
      <c r="J71" s="508">
        <f t="shared" si="10"/>
        <v>0</v>
      </c>
      <c r="K71" s="354">
        <f t="shared" si="11"/>
      </c>
      <c r="L71" s="354">
        <f t="shared" si="12"/>
      </c>
      <c r="M71" s="355">
        <f t="shared" si="13"/>
      </c>
      <c r="N71" s="123">
        <f t="shared" si="14"/>
      </c>
      <c r="O71" s="534">
        <f>IF(N71="","",IF(OR('Raw FRM data'!S71&lt;3,'Raw FRM data'!S71&gt;200,N71&lt;2),"NOT VALID","ok"))</f>
      </c>
      <c r="P71" s="388">
        <f t="shared" si="15"/>
      </c>
      <c r="Q71" s="51">
        <f t="shared" si="16"/>
      </c>
      <c r="R71" s="477">
        <f t="shared" si="17"/>
      </c>
      <c r="S71" s="118"/>
    </row>
    <row r="72" spans="2:19" ht="12.75">
      <c r="B72" s="605"/>
      <c r="C72" s="488">
        <v>62</v>
      </c>
      <c r="D72" s="251">
        <f>IF(ISBLANK('Raw FRM data'!D72),"",'Raw FRM data'!D72)</f>
      </c>
      <c r="E72" s="109"/>
      <c r="F72" s="109"/>
      <c r="G72" s="114"/>
      <c r="H72" s="507">
        <f t="shared" si="8"/>
        <v>0</v>
      </c>
      <c r="I72" s="508">
        <f t="shared" si="9"/>
        <v>0</v>
      </c>
      <c r="J72" s="508">
        <f t="shared" si="10"/>
        <v>0</v>
      </c>
      <c r="K72" s="354">
        <f t="shared" si="11"/>
      </c>
      <c r="L72" s="354">
        <f t="shared" si="12"/>
      </c>
      <c r="M72" s="355">
        <f t="shared" si="13"/>
      </c>
      <c r="N72" s="123">
        <f t="shared" si="14"/>
      </c>
      <c r="O72" s="534">
        <f>IF(N72="","",IF(OR('Raw FRM data'!S72&lt;3,'Raw FRM data'!S72&gt;200,N72&lt;2),"NOT VALID","ok"))</f>
      </c>
      <c r="P72" s="388">
        <f t="shared" si="15"/>
      </c>
      <c r="Q72" s="51">
        <f t="shared" si="16"/>
      </c>
      <c r="R72" s="477">
        <f t="shared" si="17"/>
      </c>
      <c r="S72" s="118"/>
    </row>
    <row r="73" spans="2:19" ht="12.75">
      <c r="B73" s="605"/>
      <c r="C73" s="488">
        <v>63</v>
      </c>
      <c r="D73" s="251">
        <f>IF(ISBLANK('Raw FRM data'!D73),"",'Raw FRM data'!D73)</f>
      </c>
      <c r="E73" s="109"/>
      <c r="F73" s="109"/>
      <c r="G73" s="114"/>
      <c r="H73" s="507">
        <f t="shared" si="8"/>
        <v>0</v>
      </c>
      <c r="I73" s="508">
        <f t="shared" si="9"/>
        <v>0</v>
      </c>
      <c r="J73" s="508">
        <f t="shared" si="10"/>
        <v>0</v>
      </c>
      <c r="K73" s="354">
        <f t="shared" si="11"/>
      </c>
      <c r="L73" s="354">
        <f t="shared" si="12"/>
      </c>
      <c r="M73" s="355">
        <f t="shared" si="13"/>
      </c>
      <c r="N73" s="123">
        <f t="shared" si="14"/>
      </c>
      <c r="O73" s="534">
        <f>IF(N73="","",IF(OR('Raw FRM data'!S73&lt;3,'Raw FRM data'!S73&gt;200,N73&lt;2),"NOT VALID","ok"))</f>
      </c>
      <c r="P73" s="388">
        <f t="shared" si="15"/>
      </c>
      <c r="Q73" s="51">
        <f t="shared" si="16"/>
      </c>
      <c r="R73" s="477">
        <f t="shared" si="17"/>
      </c>
      <c r="S73" s="118"/>
    </row>
    <row r="74" spans="2:19" ht="12.75">
      <c r="B74" s="605"/>
      <c r="C74" s="488">
        <v>64</v>
      </c>
      <c r="D74" s="251">
        <f>IF(ISBLANK('Raw FRM data'!D74),"",'Raw FRM data'!D74)</f>
      </c>
      <c r="E74" s="109"/>
      <c r="F74" s="109"/>
      <c r="G74" s="114"/>
      <c r="H74" s="507">
        <f t="shared" si="8"/>
        <v>0</v>
      </c>
      <c r="I74" s="508">
        <f t="shared" si="9"/>
        <v>0</v>
      </c>
      <c r="J74" s="508">
        <f t="shared" si="10"/>
        <v>0</v>
      </c>
      <c r="K74" s="354">
        <f t="shared" si="11"/>
      </c>
      <c r="L74" s="354">
        <f t="shared" si="12"/>
      </c>
      <c r="M74" s="355">
        <f t="shared" si="13"/>
      </c>
      <c r="N74" s="123">
        <f t="shared" si="14"/>
      </c>
      <c r="O74" s="534">
        <f>IF(N74="","",IF(OR('Raw FRM data'!S74&lt;3,'Raw FRM data'!S74&gt;200,N74&lt;2),"NOT VALID","ok"))</f>
      </c>
      <c r="P74" s="388">
        <f t="shared" si="15"/>
      </c>
      <c r="Q74" s="51">
        <f t="shared" si="16"/>
      </c>
      <c r="R74" s="477">
        <f t="shared" si="17"/>
      </c>
      <c r="S74" s="118"/>
    </row>
    <row r="75" spans="2:19" ht="12.75">
      <c r="B75" s="605"/>
      <c r="C75" s="488">
        <v>65</v>
      </c>
      <c r="D75" s="251">
        <f>IF(ISBLANK('Raw FRM data'!D75),"",'Raw FRM data'!D75)</f>
      </c>
      <c r="E75" s="109"/>
      <c r="F75" s="109"/>
      <c r="G75" s="114"/>
      <c r="H75" s="507">
        <f t="shared" si="8"/>
        <v>0</v>
      </c>
      <c r="I75" s="508">
        <f t="shared" si="9"/>
        <v>0</v>
      </c>
      <c r="J75" s="508">
        <f t="shared" si="10"/>
        <v>0</v>
      </c>
      <c r="K75" s="354">
        <f t="shared" si="11"/>
      </c>
      <c r="L75" s="354">
        <f t="shared" si="12"/>
      </c>
      <c r="M75" s="355">
        <f t="shared" si="13"/>
      </c>
      <c r="N75" s="123">
        <f t="shared" si="14"/>
      </c>
      <c r="O75" s="534">
        <f>IF(N75="","",IF(OR('Raw FRM data'!S75&lt;3,'Raw FRM data'!S75&gt;200,N75&lt;2),"NOT VALID","ok"))</f>
      </c>
      <c r="P75" s="388">
        <f t="shared" si="15"/>
      </c>
      <c r="Q75" s="51">
        <f t="shared" si="16"/>
      </c>
      <c r="R75" s="477">
        <f t="shared" si="17"/>
      </c>
      <c r="S75" s="118"/>
    </row>
    <row r="76" spans="2:19" ht="12.75">
      <c r="B76" s="605"/>
      <c r="C76" s="488">
        <v>66</v>
      </c>
      <c r="D76" s="251">
        <f>IF(ISBLANK('Raw FRM data'!D76),"",'Raw FRM data'!D76)</f>
      </c>
      <c r="E76" s="109"/>
      <c r="F76" s="109"/>
      <c r="G76" s="114"/>
      <c r="H76" s="507">
        <f t="shared" si="8"/>
        <v>0</v>
      </c>
      <c r="I76" s="508">
        <f t="shared" si="9"/>
        <v>0</v>
      </c>
      <c r="J76" s="508">
        <f t="shared" si="10"/>
        <v>0</v>
      </c>
      <c r="K76" s="354">
        <f t="shared" si="11"/>
      </c>
      <c r="L76" s="354">
        <f t="shared" si="12"/>
      </c>
      <c r="M76" s="355">
        <f t="shared" si="13"/>
      </c>
      <c r="N76" s="123">
        <f t="shared" si="14"/>
      </c>
      <c r="O76" s="534">
        <f>IF(N76="","",IF(OR('Raw FRM data'!S76&lt;3,'Raw FRM data'!S76&gt;200,N76&lt;2),"NOT VALID","ok"))</f>
      </c>
      <c r="P76" s="388">
        <f t="shared" si="15"/>
      </c>
      <c r="Q76" s="51">
        <f t="shared" si="16"/>
      </c>
      <c r="R76" s="477">
        <f t="shared" si="17"/>
      </c>
      <c r="S76" s="118"/>
    </row>
    <row r="77" spans="2:19" ht="12.75">
      <c r="B77" s="605"/>
      <c r="C77" s="488">
        <v>67</v>
      </c>
      <c r="D77" s="251">
        <f>IF(ISBLANK('Raw FRM data'!D77),"",'Raw FRM data'!D77)</f>
      </c>
      <c r="E77" s="109"/>
      <c r="F77" s="109"/>
      <c r="G77" s="114"/>
      <c r="H77" s="507">
        <f t="shared" si="8"/>
        <v>0</v>
      </c>
      <c r="I77" s="508">
        <f t="shared" si="9"/>
        <v>0</v>
      </c>
      <c r="J77" s="508">
        <f t="shared" si="10"/>
        <v>0</v>
      </c>
      <c r="K77" s="354">
        <f t="shared" si="11"/>
      </c>
      <c r="L77" s="354">
        <f t="shared" si="12"/>
      </c>
      <c r="M77" s="355">
        <f t="shared" si="13"/>
      </c>
      <c r="N77" s="123">
        <f t="shared" si="14"/>
      </c>
      <c r="O77" s="534">
        <f>IF(N77="","",IF(OR('Raw FRM data'!S77&lt;3,'Raw FRM data'!S77&gt;200,N77&lt;2),"NOT VALID","ok"))</f>
      </c>
      <c r="P77" s="388">
        <f t="shared" si="15"/>
      </c>
      <c r="Q77" s="51">
        <f t="shared" si="16"/>
      </c>
      <c r="R77" s="477">
        <f t="shared" si="17"/>
      </c>
      <c r="S77" s="118"/>
    </row>
    <row r="78" spans="2:19" ht="12.75">
      <c r="B78" s="605"/>
      <c r="C78" s="488">
        <v>68</v>
      </c>
      <c r="D78" s="251">
        <f>IF(ISBLANK('Raw FRM data'!D78),"",'Raw FRM data'!D78)</f>
      </c>
      <c r="E78" s="105"/>
      <c r="F78" s="105"/>
      <c r="G78" s="112"/>
      <c r="H78" s="507">
        <f t="shared" si="0"/>
        <v>0</v>
      </c>
      <c r="I78" s="508">
        <f t="shared" si="0"/>
        <v>0</v>
      </c>
      <c r="J78" s="508">
        <f t="shared" si="0"/>
        <v>0</v>
      </c>
      <c r="K78" s="354">
        <f t="shared" si="11"/>
      </c>
      <c r="L78" s="354">
        <f t="shared" si="12"/>
      </c>
      <c r="M78" s="355">
        <f t="shared" si="13"/>
      </c>
      <c r="N78" s="123">
        <f t="shared" si="14"/>
      </c>
      <c r="O78" s="534">
        <f>IF(N78="","",IF(OR('Raw FRM data'!S78&lt;3,'Raw FRM data'!S78&gt;200,N78&lt;2),"NOT VALID","ok"))</f>
      </c>
      <c r="P78" s="388">
        <f t="shared" si="15"/>
      </c>
      <c r="Q78" s="51">
        <f t="shared" si="16"/>
      </c>
      <c r="R78" s="477">
        <f t="shared" si="17"/>
      </c>
      <c r="S78" s="119"/>
    </row>
    <row r="79" spans="2:19" ht="12.75">
      <c r="B79" s="605"/>
      <c r="C79" s="488">
        <v>69</v>
      </c>
      <c r="D79" s="251">
        <f>IF(ISBLANK('Raw FRM data'!D79),"",'Raw FRM data'!D79)</f>
      </c>
      <c r="E79" s="105"/>
      <c r="F79" s="105"/>
      <c r="G79" s="112"/>
      <c r="H79" s="507">
        <f t="shared" si="0"/>
        <v>0</v>
      </c>
      <c r="I79" s="508">
        <f t="shared" si="0"/>
        <v>0</v>
      </c>
      <c r="J79" s="508">
        <f t="shared" si="0"/>
        <v>0</v>
      </c>
      <c r="K79" s="354">
        <f t="shared" si="11"/>
      </c>
      <c r="L79" s="354">
        <f t="shared" si="12"/>
      </c>
      <c r="M79" s="355">
        <f t="shared" si="13"/>
      </c>
      <c r="N79" s="123">
        <f t="shared" si="14"/>
      </c>
      <c r="O79" s="534">
        <f>IF(N79="","",IF(OR('Raw FRM data'!S79&lt;3,'Raw FRM data'!S79&gt;200,N79&lt;2),"NOT VALID","ok"))</f>
      </c>
      <c r="P79" s="388">
        <f t="shared" si="15"/>
      </c>
      <c r="Q79" s="51">
        <f t="shared" si="16"/>
      </c>
      <c r="R79" s="477">
        <f t="shared" si="17"/>
      </c>
      <c r="S79" s="119"/>
    </row>
    <row r="80" spans="2:19" ht="13.5" thickBot="1">
      <c r="B80" s="607"/>
      <c r="C80" s="490">
        <v>70</v>
      </c>
      <c r="D80" s="253">
        <f>IF(ISBLANK('Raw FRM data'!D80),"",'Raw FRM data'!D80)</f>
      </c>
      <c r="E80" s="126"/>
      <c r="F80" s="126"/>
      <c r="G80" s="127"/>
      <c r="H80" s="509">
        <f t="shared" si="0"/>
        <v>0</v>
      </c>
      <c r="I80" s="510">
        <f t="shared" si="0"/>
        <v>0</v>
      </c>
      <c r="J80" s="510">
        <f t="shared" si="0"/>
        <v>0</v>
      </c>
      <c r="K80" s="356">
        <f t="shared" si="11"/>
      </c>
      <c r="L80" s="356">
        <f t="shared" si="12"/>
      </c>
      <c r="M80" s="357">
        <f t="shared" si="13"/>
      </c>
      <c r="N80" s="125">
        <f t="shared" si="14"/>
      </c>
      <c r="O80" s="535">
        <f>IF(N80="","",IF(OR('Raw FRM data'!S80&lt;3,'Raw FRM data'!S80&gt;200,N80&lt;2),"NOT VALID","ok"))</f>
      </c>
      <c r="P80" s="401">
        <f t="shared" si="15"/>
      </c>
      <c r="Q80" s="128">
        <f t="shared" si="16"/>
      </c>
      <c r="R80" s="480">
        <f t="shared" si="17"/>
      </c>
      <c r="S80" s="120"/>
    </row>
    <row r="81" ht="14.25" thickBot="1" thickTop="1"/>
    <row r="82" spans="15:18" ht="13.5" thickBot="1">
      <c r="O82" s="88" t="s">
        <v>32</v>
      </c>
      <c r="P82" s="95" t="s">
        <v>33</v>
      </c>
      <c r="Q82" s="86" t="s">
        <v>13</v>
      </c>
      <c r="R82" s="87" t="s">
        <v>14</v>
      </c>
    </row>
    <row r="83" spans="4:18" ht="12.75">
      <c r="D83" s="47" t="s">
        <v>31</v>
      </c>
      <c r="E83" s="72">
        <f>COUNT(E11:E80)</f>
        <v>0</v>
      </c>
      <c r="F83" s="72">
        <f>COUNT(F11:F80)</f>
        <v>0</v>
      </c>
      <c r="G83" s="73">
        <f>COUNT(G11:G80)</f>
        <v>0</v>
      </c>
      <c r="N83" s="83" t="s">
        <v>31</v>
      </c>
      <c r="O83" s="72">
        <f>COUNTIF(O11:O80,"ok")</f>
        <v>0</v>
      </c>
      <c r="P83" s="96">
        <f>COUNT(P11:P80)</f>
        <v>0</v>
      </c>
      <c r="Q83" s="72">
        <f>COUNT(Q11:Q80)</f>
        <v>0</v>
      </c>
      <c r="R83" s="73">
        <f>COUNT(R11:R80)</f>
        <v>0</v>
      </c>
    </row>
    <row r="84" spans="4:18" ht="12.75">
      <c r="D84" s="48" t="s">
        <v>29</v>
      </c>
      <c r="E84" s="74">
        <f>MAX(E$11:E$80)</f>
        <v>0</v>
      </c>
      <c r="F84" s="74">
        <f>MAX(F$11:F$80)</f>
        <v>0</v>
      </c>
      <c r="G84" s="75">
        <f>MAX(G$11:G$80)</f>
        <v>0</v>
      </c>
      <c r="N84" s="85" t="s">
        <v>29</v>
      </c>
      <c r="O84" s="79"/>
      <c r="P84" s="97">
        <f>MAX(P$11:P$80)</f>
        <v>0</v>
      </c>
      <c r="Q84" s="74">
        <f>MAX(Q$11:Q$80)</f>
        <v>0</v>
      </c>
      <c r="R84" s="80">
        <f>MAX(R$11:R$80)</f>
        <v>0</v>
      </c>
    </row>
    <row r="85" spans="4:18" ht="12.75">
      <c r="D85" s="48" t="s">
        <v>30</v>
      </c>
      <c r="E85" s="74">
        <f>MIN(E$11:E$80)</f>
        <v>0</v>
      </c>
      <c r="F85" s="74">
        <f>MIN(F$11:F$80)</f>
        <v>0</v>
      </c>
      <c r="G85" s="75">
        <f>MIN(G$11:G$80)</f>
        <v>0</v>
      </c>
      <c r="N85" s="85" t="s">
        <v>30</v>
      </c>
      <c r="O85" s="79"/>
      <c r="P85" s="97">
        <f>MIN(P$11:P$80)</f>
        <v>0</v>
      </c>
      <c r="Q85" s="74">
        <f>MIN(Q$11:Q$80)</f>
        <v>0</v>
      </c>
      <c r="R85" s="80">
        <f>MIN(R$11:R$80)</f>
        <v>0</v>
      </c>
    </row>
    <row r="86" spans="4:18" ht="13.5" thickBot="1">
      <c r="D86" s="49" t="s">
        <v>12</v>
      </c>
      <c r="E86" s="76">
        <f>IF(ISERROR(AVERAGE(E11:E80)),"",AVERAGE(E11:E80))</f>
      </c>
      <c r="F86" s="76">
        <f>IF(ISERROR(AVERAGE(F11:F80)),"",AVERAGE(F11:F80))</f>
      </c>
      <c r="G86" s="77">
        <f>IF(ISERROR(AVERAGE(G11:G80)),"",AVERAGE(G11:G80))</f>
      </c>
      <c r="N86" s="84" t="s">
        <v>12</v>
      </c>
      <c r="O86" s="81"/>
      <c r="P86" s="98">
        <f>IF(ISERROR(AVERAGE(P11:P80)),"",AVERAGE(P11:P80))</f>
      </c>
      <c r="Q86" s="76">
        <f>IF(ISERROR(AVERAGE(Q11:Q80)),"",AVERAGE(Q11:Q80))</f>
      </c>
      <c r="R86" s="82">
        <f>IF(ISERROR(AVERAGE(R11:R80)),"",AVERAGE(R11:R80))</f>
      </c>
    </row>
  </sheetData>
  <sheetProtection sheet="1" objects="1" scenarios="1" selectLockedCells="1"/>
  <mergeCells count="6">
    <mergeCell ref="B34:B56"/>
    <mergeCell ref="B57:B80"/>
    <mergeCell ref="B11:B33"/>
    <mergeCell ref="F5:P5"/>
    <mergeCell ref="F6:P6"/>
    <mergeCell ref="F7:P7"/>
  </mergeCells>
  <conditionalFormatting sqref="O11:O80">
    <cfRule type="cellIs" priority="1" dxfId="0" operator="equal" stopIfTrue="1">
      <formula>"NOT VALID"</formula>
    </cfRule>
  </conditionalFormatting>
  <conditionalFormatting sqref="P11:P80">
    <cfRule type="expression" priority="2" dxfId="0" stopIfTrue="1">
      <formula>$O11="NOT VALID"</formula>
    </cfRule>
  </conditionalFormatting>
  <conditionalFormatting sqref="Q11:Q80">
    <cfRule type="expression" priority="3" dxfId="0" stopIfTrue="1">
      <formula>O11="NOT VALID"</formula>
    </cfRule>
  </conditionalFormatting>
  <conditionalFormatting sqref="R11:R80">
    <cfRule type="expression" priority="4" dxfId="0" stopIfTrue="1">
      <formula>O11="NOT VALID"</formula>
    </cfRule>
  </conditionalFormatting>
  <printOptions/>
  <pageMargins left="0.75" right="0.75" top="1" bottom="1" header="0.5" footer="0.5"/>
  <pageSetup fitToHeight="1" fitToWidth="1" horizontalDpi="600" verticalDpi="600" orientation="portrait" scale="60" r:id="rId3"/>
  <legacyDrawing r:id="rId2"/>
</worksheet>
</file>

<file path=xl/worksheets/sheet5.xml><?xml version="1.0" encoding="utf-8"?>
<worksheet xmlns="http://schemas.openxmlformats.org/spreadsheetml/2006/main" xmlns:r="http://schemas.openxmlformats.org/officeDocument/2006/relationships">
  <sheetPr codeName="Sheet4">
    <tabColor indexed="51"/>
    <pageSetUpPr fitToPage="1"/>
  </sheetPr>
  <dimension ref="B1:T100"/>
  <sheetViews>
    <sheetView workbookViewId="0" topLeftCell="A1">
      <pane ySplit="8" topLeftCell="BM9" activePane="bottomLeft" state="frozen"/>
      <selection pane="topLeft" activeCell="A1" sqref="A1"/>
      <selection pane="bottomLeft" activeCell="I1" sqref="I1"/>
    </sheetView>
  </sheetViews>
  <sheetFormatPr defaultColWidth="9.140625" defaultRowHeight="12.75"/>
  <cols>
    <col min="1" max="1" width="2.140625" style="0" customWidth="1"/>
    <col min="2" max="2" width="3.57421875" style="0" customWidth="1"/>
    <col min="3" max="3" width="5.00390625" style="0" customWidth="1"/>
    <col min="4" max="4" width="8.140625" style="0" customWidth="1"/>
    <col min="5" max="6" width="5.421875" style="0" customWidth="1"/>
    <col min="7" max="7" width="10.421875" style="0" customWidth="1"/>
    <col min="8" max="8" width="10.421875" style="0" hidden="1" customWidth="1"/>
    <col min="10" max="10" width="10.7109375" style="0" customWidth="1"/>
    <col min="11" max="11" width="11.140625" style="0" customWidth="1"/>
    <col min="12" max="12" width="11.00390625" style="0" customWidth="1"/>
    <col min="13" max="13" width="9.8515625" style="0" customWidth="1"/>
    <col min="14" max="14" width="9.8515625" style="0" hidden="1" customWidth="1"/>
    <col min="15" max="15" width="11.8515625" style="0" customWidth="1"/>
    <col min="16" max="16" width="3.140625" style="0" customWidth="1"/>
    <col min="17" max="17" width="3.28125" style="0" customWidth="1"/>
    <col min="18" max="18" width="1.421875" style="0" customWidth="1"/>
    <col min="19" max="19" width="13.7109375" style="0" customWidth="1"/>
    <col min="20" max="20" width="13.00390625" style="0" customWidth="1"/>
  </cols>
  <sheetData>
    <row r="1" spans="9:15" ht="22.5" customHeight="1">
      <c r="I1" s="32" t="s">
        <v>68</v>
      </c>
      <c r="O1" s="451" t="str">
        <f>IF(OR(ISBLANK(Title!$G$17),ISBLANK(Title!$G$18),ISBLANK(Title!$G$23)),"Note: Necessary information is missing from Title sheet.","")</f>
        <v>Note: Necessary information is missing from Title sheet.</v>
      </c>
    </row>
    <row r="2" ht="13.5" thickBot="1"/>
    <row r="3" spans="4:20" ht="12.75">
      <c r="D3" s="9" t="s">
        <v>2</v>
      </c>
      <c r="E3" s="10"/>
      <c r="F3" s="10"/>
      <c r="G3" s="29"/>
      <c r="H3" s="10"/>
      <c r="I3" s="625">
        <f>'Raw FRM data'!F5</f>
      </c>
      <c r="J3" s="626"/>
      <c r="K3" s="626"/>
      <c r="L3" s="626"/>
      <c r="M3" s="626"/>
      <c r="N3" s="626"/>
      <c r="O3" s="626"/>
      <c r="P3" s="626"/>
      <c r="Q3" s="627"/>
      <c r="R3" s="358"/>
      <c r="S3" s="254" t="s">
        <v>127</v>
      </c>
      <c r="T3" s="257"/>
    </row>
    <row r="4" spans="4:20" ht="12.75">
      <c r="D4" s="28" t="s">
        <v>7</v>
      </c>
      <c r="E4" s="132"/>
      <c r="F4" s="132"/>
      <c r="G4" s="30"/>
      <c r="H4" s="132"/>
      <c r="I4" s="611">
        <f>'Raw FRM data'!F6</f>
      </c>
      <c r="J4" s="612"/>
      <c r="K4" s="612"/>
      <c r="L4" s="612"/>
      <c r="M4" s="612"/>
      <c r="N4" s="612"/>
      <c r="O4" s="612"/>
      <c r="P4" s="612"/>
      <c r="Q4" s="612"/>
      <c r="R4" s="187"/>
      <c r="S4" s="262" t="s">
        <v>95</v>
      </c>
      <c r="T4" s="263"/>
    </row>
    <row r="5" spans="4:20" ht="13.5" thickBot="1">
      <c r="D5" s="14" t="s">
        <v>6</v>
      </c>
      <c r="E5" s="15"/>
      <c r="F5" s="15"/>
      <c r="G5" s="31"/>
      <c r="H5" s="15"/>
      <c r="I5" s="617">
        <f>'Raw FRM data'!F7</f>
      </c>
      <c r="J5" s="619"/>
      <c r="K5" s="619"/>
      <c r="L5" s="619"/>
      <c r="M5" s="619"/>
      <c r="N5" s="619"/>
      <c r="O5" s="619"/>
      <c r="P5" s="619"/>
      <c r="Q5" s="619"/>
      <c r="R5" s="187"/>
      <c r="S5" s="262" t="s">
        <v>96</v>
      </c>
      <c r="T5" s="263"/>
    </row>
    <row r="6" spans="19:20" ht="13.5" thickBot="1">
      <c r="S6" s="262" t="s">
        <v>97</v>
      </c>
      <c r="T6" s="263"/>
    </row>
    <row r="7" spans="2:20" ht="15" thickTop="1">
      <c r="B7" s="33"/>
      <c r="C7" s="34" t="s">
        <v>17</v>
      </c>
      <c r="D7" s="35" t="s">
        <v>27</v>
      </c>
      <c r="E7" s="38" t="s">
        <v>64</v>
      </c>
      <c r="F7" s="36"/>
      <c r="G7" s="313" t="s">
        <v>50</v>
      </c>
      <c r="H7" s="558"/>
      <c r="I7" s="36" t="s">
        <v>51</v>
      </c>
      <c r="J7" s="38"/>
      <c r="K7" s="143" t="s">
        <v>52</v>
      </c>
      <c r="L7" s="38"/>
      <c r="M7" s="277" t="s">
        <v>53</v>
      </c>
      <c r="N7" s="538"/>
      <c r="O7" s="278"/>
      <c r="S7" s="264" t="s">
        <v>93</v>
      </c>
      <c r="T7" s="263"/>
    </row>
    <row r="8" spans="2:20" ht="13.5" thickBot="1">
      <c r="B8" s="40"/>
      <c r="C8" s="41" t="s">
        <v>16</v>
      </c>
      <c r="D8" s="42" t="s">
        <v>161</v>
      </c>
      <c r="E8" s="484" t="s">
        <v>48</v>
      </c>
      <c r="F8" s="485" t="s">
        <v>65</v>
      </c>
      <c r="G8" s="314" t="s">
        <v>162</v>
      </c>
      <c r="H8" s="559" t="s">
        <v>48</v>
      </c>
      <c r="I8" s="43" t="s">
        <v>48</v>
      </c>
      <c r="J8" s="487" t="s">
        <v>49</v>
      </c>
      <c r="K8" s="140" t="s">
        <v>48</v>
      </c>
      <c r="L8" s="487" t="s">
        <v>49</v>
      </c>
      <c r="M8" s="279" t="s">
        <v>48</v>
      </c>
      <c r="N8" s="539" t="s">
        <v>49</v>
      </c>
      <c r="O8" s="486" t="s">
        <v>49</v>
      </c>
      <c r="S8" s="265" t="s">
        <v>94</v>
      </c>
      <c r="T8" s="261"/>
    </row>
    <row r="9" spans="2:15" ht="12.75">
      <c r="B9" s="602" t="s">
        <v>46</v>
      </c>
      <c r="C9" s="72">
        <v>1</v>
      </c>
      <c r="D9" s="133">
        <f>IF(ISBLANK('Raw FRM data'!D11),"",'Raw FRM data'!D11)</f>
      </c>
      <c r="E9" s="196">
        <f>IF(G9="ok",'Raw FRM data'!N11,"")</f>
      </c>
      <c r="F9" s="196">
        <f>IF(G9="ok",'Raw candidate data'!N11,"")</f>
      </c>
      <c r="G9" s="500">
        <f>IF(AND('Raw FRM data'!O11="",'Raw candidate data'!O11=""),"",IF(AND('Raw FRM data'!O11="ok",'Raw candidate data'!O11="ok"),"ok","NOT VALID"))</f>
      </c>
      <c r="H9" s="562" t="b">
        <f>IF(G9="ok",'Raw FRM data'!S11)</f>
        <v>0</v>
      </c>
      <c r="I9" s="554">
        <f>IF(G9="ok",'Raw FRM data'!S11,"")</f>
      </c>
      <c r="J9" s="141">
        <f>IF(G9="ok",'Raw candidate data'!P11,"")</f>
      </c>
      <c r="K9" s="144">
        <f>IF($G9="ok",'Raw FRM data'!T11,"")</f>
      </c>
      <c r="L9" s="138">
        <f>IF($G9="ok",'Raw candidate data'!Q11,"")</f>
      </c>
      <c r="M9" s="389">
        <f>IF($G9="ok",'Raw FRM data'!U11,"")</f>
      </c>
      <c r="N9" s="540" t="b">
        <f>IF($G9="ok",'Raw candidate data'!R11)</f>
        <v>0</v>
      </c>
      <c r="O9" s="409">
        <f>IF($G9="ok",'Raw candidate data'!R11,"")</f>
      </c>
    </row>
    <row r="10" spans="2:15" ht="12.75">
      <c r="B10" s="603"/>
      <c r="C10" s="488">
        <v>2</v>
      </c>
      <c r="D10" s="134">
        <f>IF(ISBLANK('Raw FRM data'!D12),"",'Raw FRM data'!D12)</f>
      </c>
      <c r="E10" s="196">
        <f>IF(G10="ok",'Raw FRM data'!N12,"")</f>
      </c>
      <c r="F10" s="196">
        <f>IF(G10="ok",'Raw candidate data'!N12,"")</f>
      </c>
      <c r="G10" s="500">
        <f>IF(AND('Raw FRM data'!O12="",'Raw candidate data'!O12=""),"",IF(AND('Raw FRM data'!O12="ok",'Raw candidate data'!O12="ok"),"ok","NOT VALID"))</f>
      </c>
      <c r="H10" s="563" t="b">
        <f>IF(G10="ok",'Raw FRM data'!S12)</f>
        <v>0</v>
      </c>
      <c r="I10" s="555">
        <f>IF(G10="ok",'Raw FRM data'!S12,"")</f>
      </c>
      <c r="J10" s="142">
        <f>IF(G10="ok",'Raw candidate data'!P12,"")</f>
      </c>
      <c r="K10" s="145">
        <f>IF($G10="ok",'Raw FRM data'!T12,"")</f>
      </c>
      <c r="L10" s="139">
        <f>IF($G10="ok",'Raw candidate data'!Q12,"")</f>
      </c>
      <c r="M10" s="391">
        <f>IF($G10="ok",'Raw FRM data'!U12,"")</f>
      </c>
      <c r="N10" s="541" t="b">
        <f>IF($G10="ok",'Raw candidate data'!R12)</f>
        <v>0</v>
      </c>
      <c r="O10" s="410">
        <f>IF($G10="ok",'Raw candidate data'!R12,"")</f>
      </c>
    </row>
    <row r="11" spans="2:20" ht="12.75">
      <c r="B11" s="603"/>
      <c r="C11" s="488">
        <v>3</v>
      </c>
      <c r="D11" s="134">
        <f>IF(ISBLANK('Raw FRM data'!D13),"",'Raw FRM data'!D13)</f>
      </c>
      <c r="E11" s="196">
        <f>IF(G11="ok",'Raw FRM data'!N13,"")</f>
      </c>
      <c r="F11" s="196">
        <f>IF(G11="ok",'Raw candidate data'!N13,"")</f>
      </c>
      <c r="G11" s="500">
        <f>IF(AND('Raw FRM data'!O13="",'Raw candidate data'!O13=""),"",IF(AND('Raw FRM data'!O13="ok",'Raw candidate data'!O13="ok"),"ok","NOT VALID"))</f>
      </c>
      <c r="H11" s="563" t="b">
        <f>IF(G11="ok",'Raw FRM data'!S13)</f>
        <v>0</v>
      </c>
      <c r="I11" s="555">
        <f>IF(G11="ok",'Raw FRM data'!S13,"")</f>
      </c>
      <c r="J11" s="142">
        <f>IF(G11="ok",'Raw candidate data'!P13,"")</f>
      </c>
      <c r="K11" s="145">
        <f>IF($G11="ok",'Raw FRM data'!T13,"")</f>
      </c>
      <c r="L11" s="139">
        <f>IF($G11="ok",'Raw candidate data'!Q13,"")</f>
      </c>
      <c r="M11" s="390">
        <f>IF($G11="ok",'Raw FRM data'!U13,"")</f>
      </c>
      <c r="N11" s="542" t="b">
        <f>IF($G11="ok",'Raw candidate data'!R13)</f>
        <v>0</v>
      </c>
      <c r="O11" s="424">
        <f>IF($G11="ok",'Raw candidate data'!R13,"")</f>
      </c>
      <c r="T11" s="161"/>
    </row>
    <row r="12" spans="2:20" ht="12.75">
      <c r="B12" s="603"/>
      <c r="C12" s="488">
        <v>4</v>
      </c>
      <c r="D12" s="134">
        <f>IF(ISBLANK('Raw FRM data'!D14),"",'Raw FRM data'!D14)</f>
      </c>
      <c r="E12" s="196">
        <f>IF(G12="ok",'Raw FRM data'!N14,"")</f>
      </c>
      <c r="F12" s="196">
        <f>IF(G12="ok",'Raw candidate data'!N14,"")</f>
      </c>
      <c r="G12" s="500">
        <f>IF(AND('Raw FRM data'!O14="",'Raw candidate data'!O14=""),"",IF(AND('Raw FRM data'!O14="ok",'Raw candidate data'!O14="ok"),"ok","NOT VALID"))</f>
      </c>
      <c r="H12" s="563" t="b">
        <f>IF(G12="ok",'Raw FRM data'!S14)</f>
        <v>0</v>
      </c>
      <c r="I12" s="555">
        <f>IF(G12="ok",'Raw FRM data'!S14,"")</f>
      </c>
      <c r="J12" s="142">
        <f>IF(G12="ok",'Raw candidate data'!P14,"")</f>
      </c>
      <c r="K12" s="145">
        <f>IF($G12="ok",'Raw FRM data'!T14,"")</f>
      </c>
      <c r="L12" s="139">
        <f>IF($G12="ok",'Raw candidate data'!Q14,"")</f>
      </c>
      <c r="M12" s="390">
        <f>IF($G12="ok",'Raw FRM data'!U14,"")</f>
      </c>
      <c r="N12" s="542" t="b">
        <f>IF($G12="ok",'Raw candidate data'!R14)</f>
        <v>0</v>
      </c>
      <c r="O12" s="424">
        <f>IF($G12="ok",'Raw candidate data'!R14,"")</f>
      </c>
      <c r="T12" s="161"/>
    </row>
    <row r="13" spans="2:15" ht="12.75">
      <c r="B13" s="603"/>
      <c r="C13" s="488">
        <v>5</v>
      </c>
      <c r="D13" s="134">
        <f>IF(ISBLANK('Raw FRM data'!D15),"",'Raw FRM data'!D15)</f>
      </c>
      <c r="E13" s="196">
        <f>IF(G13="ok",'Raw FRM data'!N15,"")</f>
      </c>
      <c r="F13" s="196">
        <f>IF(G13="ok",'Raw candidate data'!N15,"")</f>
      </c>
      <c r="G13" s="500">
        <f>IF(AND('Raw FRM data'!O15="",'Raw candidate data'!O15=""),"",IF(AND('Raw FRM data'!O15="ok",'Raw candidate data'!O15="ok"),"ok","NOT VALID"))</f>
      </c>
      <c r="H13" s="563" t="b">
        <f>IF(G13="ok",'Raw FRM data'!S15)</f>
        <v>0</v>
      </c>
      <c r="I13" s="555">
        <f>IF(G13="ok",'Raw FRM data'!S15,"")</f>
      </c>
      <c r="J13" s="142">
        <f>IF(G13="ok",'Raw candidate data'!P15,"")</f>
      </c>
      <c r="K13" s="145">
        <f>IF($G13="ok",'Raw FRM data'!T15,"")</f>
      </c>
      <c r="L13" s="139">
        <f>IF($G13="ok",'Raw candidate data'!Q15,"")</f>
      </c>
      <c r="M13" s="390">
        <f>IF($G13="ok",'Raw FRM data'!U15,"")</f>
      </c>
      <c r="N13" s="542" t="b">
        <f>IF($G13="ok",'Raw candidate data'!R15)</f>
        <v>0</v>
      </c>
      <c r="O13" s="424">
        <f>IF($G13="ok",'Raw candidate data'!R15,"")</f>
      </c>
    </row>
    <row r="14" spans="2:15" ht="12.75">
      <c r="B14" s="603"/>
      <c r="C14" s="488">
        <v>6</v>
      </c>
      <c r="D14" s="134">
        <f>IF(ISBLANK('Raw FRM data'!D16),"",'Raw FRM data'!D16)</f>
      </c>
      <c r="E14" s="196">
        <f>IF(G14="ok",'Raw FRM data'!N16,"")</f>
      </c>
      <c r="F14" s="196">
        <f>IF(G14="ok",'Raw candidate data'!N16,"")</f>
      </c>
      <c r="G14" s="500">
        <f>IF(AND('Raw FRM data'!O16="",'Raw candidate data'!O16=""),"",IF(AND('Raw FRM data'!O16="ok",'Raw candidate data'!O16="ok"),"ok","NOT VALID"))</f>
      </c>
      <c r="H14" s="563" t="b">
        <f>IF(G14="ok",'Raw FRM data'!S16)</f>
        <v>0</v>
      </c>
      <c r="I14" s="555">
        <f>IF(G14="ok",'Raw FRM data'!S16,"")</f>
      </c>
      <c r="J14" s="142">
        <f>IF(G14="ok",'Raw candidate data'!P16,"")</f>
      </c>
      <c r="K14" s="145">
        <f>IF($G14="ok",'Raw FRM data'!T16,"")</f>
      </c>
      <c r="L14" s="139">
        <f>IF($G14="ok",'Raw candidate data'!Q16,"")</f>
      </c>
      <c r="M14" s="390">
        <f>IF($G14="ok",'Raw FRM data'!U16,"")</f>
      </c>
      <c r="N14" s="542" t="b">
        <f>IF($G14="ok",'Raw candidate data'!R16)</f>
        <v>0</v>
      </c>
      <c r="O14" s="424">
        <f>IF($G14="ok",'Raw candidate data'!R16,"")</f>
      </c>
    </row>
    <row r="15" spans="2:15" ht="12.75">
      <c r="B15" s="603"/>
      <c r="C15" s="488">
        <v>7</v>
      </c>
      <c r="D15" s="134">
        <f>IF(ISBLANK('Raw FRM data'!D17),"",'Raw FRM data'!D17)</f>
      </c>
      <c r="E15" s="196">
        <f>IF(G15="ok",'Raw FRM data'!N17,"")</f>
      </c>
      <c r="F15" s="196">
        <f>IF(G15="ok",'Raw candidate data'!N17,"")</f>
      </c>
      <c r="G15" s="500">
        <f>IF(AND('Raw FRM data'!O17="",'Raw candidate data'!O17=""),"",IF(AND('Raw FRM data'!O17="ok",'Raw candidate data'!O17="ok"),"ok","NOT VALID"))</f>
      </c>
      <c r="H15" s="563" t="b">
        <f>IF(G15="ok",'Raw FRM data'!S17)</f>
        <v>0</v>
      </c>
      <c r="I15" s="555">
        <f>IF(G15="ok",'Raw FRM data'!S17,"")</f>
      </c>
      <c r="J15" s="142">
        <f>IF(G15="ok",'Raw candidate data'!P17,"")</f>
      </c>
      <c r="K15" s="145">
        <f>IF($G15="ok",'Raw FRM data'!T17,"")</f>
      </c>
      <c r="L15" s="139">
        <f>IF($G15="ok",'Raw candidate data'!Q17,"")</f>
      </c>
      <c r="M15" s="390">
        <f>IF($G15="ok",'Raw FRM data'!U17,"")</f>
      </c>
      <c r="N15" s="542" t="b">
        <f>IF($G15="ok",'Raw candidate data'!R17)</f>
        <v>0</v>
      </c>
      <c r="O15" s="424">
        <f>IF($G15="ok",'Raw candidate data'!R17,"")</f>
      </c>
    </row>
    <row r="16" spans="2:15" ht="12.75">
      <c r="B16" s="603"/>
      <c r="C16" s="488">
        <v>8</v>
      </c>
      <c r="D16" s="134">
        <f>IF(ISBLANK('Raw FRM data'!D18),"",'Raw FRM data'!D18)</f>
      </c>
      <c r="E16" s="196">
        <f>IF(G16="ok",'Raw FRM data'!N18,"")</f>
      </c>
      <c r="F16" s="196">
        <f>IF(G16="ok",'Raw candidate data'!N18,"")</f>
      </c>
      <c r="G16" s="500">
        <f>IF(AND('Raw FRM data'!O18="",'Raw candidate data'!O18=""),"",IF(AND('Raw FRM data'!O18="ok",'Raw candidate data'!O18="ok"),"ok","NOT VALID"))</f>
      </c>
      <c r="H16" s="563" t="b">
        <f>IF(G16="ok",'Raw FRM data'!S18)</f>
        <v>0</v>
      </c>
      <c r="I16" s="555">
        <f>IF(G16="ok",'Raw FRM data'!S18,"")</f>
      </c>
      <c r="J16" s="142">
        <f>IF(G16="ok",'Raw candidate data'!P18,"")</f>
      </c>
      <c r="K16" s="145">
        <f>IF($G16="ok",'Raw FRM data'!T18,"")</f>
      </c>
      <c r="L16" s="139">
        <f>IF($G16="ok",'Raw candidate data'!Q18,"")</f>
      </c>
      <c r="M16" s="390">
        <f>IF($G16="ok",'Raw FRM data'!U18,"")</f>
      </c>
      <c r="N16" s="542" t="b">
        <f>IF($G16="ok",'Raw candidate data'!R18)</f>
        <v>0</v>
      </c>
      <c r="O16" s="424">
        <f>IF($G16="ok",'Raw candidate data'!R18,"")</f>
      </c>
    </row>
    <row r="17" spans="2:15" ht="12.75">
      <c r="B17" s="603"/>
      <c r="C17" s="488">
        <v>9</v>
      </c>
      <c r="D17" s="134">
        <f>IF(ISBLANK('Raw FRM data'!D19),"",'Raw FRM data'!D19)</f>
      </c>
      <c r="E17" s="196">
        <f>IF(G17="ok",'Raw FRM data'!N19,"")</f>
      </c>
      <c r="F17" s="196">
        <f>IF(G17="ok",'Raw candidate data'!N19,"")</f>
      </c>
      <c r="G17" s="500">
        <f>IF(AND('Raw FRM data'!O19="",'Raw candidate data'!O19=""),"",IF(AND('Raw FRM data'!O19="ok",'Raw candidate data'!O19="ok"),"ok","NOT VALID"))</f>
      </c>
      <c r="H17" s="563" t="b">
        <f>IF(G17="ok",'Raw FRM data'!S19)</f>
        <v>0</v>
      </c>
      <c r="I17" s="555">
        <f>IF(G17="ok",'Raw FRM data'!S19,"")</f>
      </c>
      <c r="J17" s="142">
        <f>IF(G17="ok",'Raw candidate data'!P19,"")</f>
      </c>
      <c r="K17" s="145">
        <f>IF($G17="ok",'Raw FRM data'!T19,"")</f>
      </c>
      <c r="L17" s="139">
        <f>IF($G17="ok",'Raw candidate data'!Q19,"")</f>
      </c>
      <c r="M17" s="390">
        <f>IF($G17="ok",'Raw FRM data'!U19,"")</f>
      </c>
      <c r="N17" s="542" t="b">
        <f>IF($G17="ok",'Raw candidate data'!R19)</f>
        <v>0</v>
      </c>
      <c r="O17" s="424">
        <f>IF($G17="ok",'Raw candidate data'!R19,"")</f>
      </c>
    </row>
    <row r="18" spans="2:15" ht="12.75">
      <c r="B18" s="603"/>
      <c r="C18" s="488">
        <v>10</v>
      </c>
      <c r="D18" s="134">
        <f>IF(ISBLANK('Raw FRM data'!D20),"",'Raw FRM data'!D20)</f>
      </c>
      <c r="E18" s="196">
        <f>IF(G18="ok",'Raw FRM data'!N20,"")</f>
      </c>
      <c r="F18" s="196">
        <f>IF(G18="ok",'Raw candidate data'!N20,"")</f>
      </c>
      <c r="G18" s="500">
        <f>IF(AND('Raw FRM data'!O20="",'Raw candidate data'!O20=""),"",IF(AND('Raw FRM data'!O20="ok",'Raw candidate data'!O20="ok"),"ok","NOT VALID"))</f>
      </c>
      <c r="H18" s="563" t="b">
        <f>IF(G18="ok",'Raw FRM data'!S20)</f>
        <v>0</v>
      </c>
      <c r="I18" s="555">
        <f>IF(G18="ok",'Raw FRM data'!S20,"")</f>
      </c>
      <c r="J18" s="142">
        <f>IF(G18="ok",'Raw candidate data'!P20,"")</f>
      </c>
      <c r="K18" s="145">
        <f>IF($G18="ok",'Raw FRM data'!T20,"")</f>
      </c>
      <c r="L18" s="139">
        <f>IF($G18="ok",'Raw candidate data'!Q20,"")</f>
      </c>
      <c r="M18" s="390">
        <f>IF($G18="ok",'Raw FRM data'!U20,"")</f>
      </c>
      <c r="N18" s="542" t="b">
        <f>IF($G18="ok",'Raw candidate data'!R20)</f>
        <v>0</v>
      </c>
      <c r="O18" s="424">
        <f>IF($G18="ok",'Raw candidate data'!R20,"")</f>
      </c>
    </row>
    <row r="19" spans="2:15" ht="12.75">
      <c r="B19" s="603"/>
      <c r="C19" s="488">
        <v>11</v>
      </c>
      <c r="D19" s="134">
        <f>IF(ISBLANK('Raw FRM data'!D21),"",'Raw FRM data'!D21)</f>
      </c>
      <c r="E19" s="196">
        <f>IF(G19="ok",'Raw FRM data'!N21,"")</f>
      </c>
      <c r="F19" s="196">
        <f>IF(G19="ok",'Raw candidate data'!N21,"")</f>
      </c>
      <c r="G19" s="500">
        <f>IF(AND('Raw FRM data'!O21="",'Raw candidate data'!O21=""),"",IF(AND('Raw FRM data'!O21="ok",'Raw candidate data'!O21="ok"),"ok","NOT VALID"))</f>
      </c>
      <c r="H19" s="563" t="b">
        <f>IF(G19="ok",'Raw FRM data'!S21)</f>
        <v>0</v>
      </c>
      <c r="I19" s="555">
        <f>IF(G19="ok",'Raw FRM data'!S21,"")</f>
      </c>
      <c r="J19" s="142">
        <f>IF(G19="ok",'Raw candidate data'!P21,"")</f>
      </c>
      <c r="K19" s="145">
        <f>IF($G19="ok",'Raw FRM data'!T21,"")</f>
      </c>
      <c r="L19" s="139">
        <f>IF($G19="ok",'Raw candidate data'!Q21,"")</f>
      </c>
      <c r="M19" s="390">
        <f>IF($G19="ok",'Raw FRM data'!U21,"")</f>
      </c>
      <c r="N19" s="542" t="b">
        <f>IF($G19="ok",'Raw candidate data'!R21)</f>
        <v>0</v>
      </c>
      <c r="O19" s="424">
        <f>IF($G19="ok",'Raw candidate data'!R21,"")</f>
      </c>
    </row>
    <row r="20" spans="2:15" ht="12.75">
      <c r="B20" s="603"/>
      <c r="C20" s="488">
        <v>12</v>
      </c>
      <c r="D20" s="134">
        <f>IF(ISBLANK('Raw FRM data'!D22),"",'Raw FRM data'!D22)</f>
      </c>
      <c r="E20" s="196">
        <f>IF(G20="ok",'Raw FRM data'!N22,"")</f>
      </c>
      <c r="F20" s="196">
        <f>IF(G20="ok",'Raw candidate data'!N22,"")</f>
      </c>
      <c r="G20" s="500">
        <f>IF(AND('Raw FRM data'!O22="",'Raw candidate data'!O22=""),"",IF(AND('Raw FRM data'!O22="ok",'Raw candidate data'!O22="ok"),"ok","NOT VALID"))</f>
      </c>
      <c r="H20" s="563" t="b">
        <f>IF(G20="ok",'Raw FRM data'!S22)</f>
        <v>0</v>
      </c>
      <c r="I20" s="555">
        <f>IF(G20="ok",'Raw FRM data'!S22,"")</f>
      </c>
      <c r="J20" s="142">
        <f>IF(G20="ok",'Raw candidate data'!P22,"")</f>
      </c>
      <c r="K20" s="145">
        <f>IF($G20="ok",'Raw FRM data'!T22,"")</f>
      </c>
      <c r="L20" s="139">
        <f>IF($G20="ok",'Raw candidate data'!Q22,"")</f>
      </c>
      <c r="M20" s="390">
        <f>IF($G20="ok",'Raw FRM data'!U22,"")</f>
      </c>
      <c r="N20" s="542" t="b">
        <f>IF($G20="ok",'Raw candidate data'!R22)</f>
        <v>0</v>
      </c>
      <c r="O20" s="424">
        <f>IF($G20="ok",'Raw candidate data'!R22,"")</f>
      </c>
    </row>
    <row r="21" spans="2:15" ht="12.75">
      <c r="B21" s="603"/>
      <c r="C21" s="488">
        <v>13</v>
      </c>
      <c r="D21" s="134">
        <f>IF(ISBLANK('Raw FRM data'!D23),"",'Raw FRM data'!D23)</f>
      </c>
      <c r="E21" s="196">
        <f>IF(G21="ok",'Raw FRM data'!N23,"")</f>
      </c>
      <c r="F21" s="196">
        <f>IF(G21="ok",'Raw candidate data'!N23,"")</f>
      </c>
      <c r="G21" s="500">
        <f>IF(AND('Raw FRM data'!O23="",'Raw candidate data'!O23=""),"",IF(AND('Raw FRM data'!O23="ok",'Raw candidate data'!O23="ok"),"ok","NOT VALID"))</f>
      </c>
      <c r="H21" s="563" t="b">
        <f>IF(G21="ok",'Raw FRM data'!S23)</f>
        <v>0</v>
      </c>
      <c r="I21" s="555">
        <f>IF(G21="ok",'Raw FRM data'!S23,"")</f>
      </c>
      <c r="J21" s="142">
        <f>IF(G21="ok",'Raw candidate data'!P23,"")</f>
      </c>
      <c r="K21" s="145">
        <f>IF($G21="ok",'Raw FRM data'!T23,"")</f>
      </c>
      <c r="L21" s="139">
        <f>IF($G21="ok",'Raw candidate data'!Q23,"")</f>
      </c>
      <c r="M21" s="390">
        <f>IF($G21="ok",'Raw FRM data'!U23,"")</f>
      </c>
      <c r="N21" s="542" t="b">
        <f>IF($G21="ok",'Raw candidate data'!R23)</f>
        <v>0</v>
      </c>
      <c r="O21" s="424">
        <f>IF($G21="ok",'Raw candidate data'!R23,"")</f>
      </c>
    </row>
    <row r="22" spans="2:15" ht="12.75">
      <c r="B22" s="603"/>
      <c r="C22" s="488">
        <v>14</v>
      </c>
      <c r="D22" s="134">
        <f>IF(ISBLANK('Raw FRM data'!D24),"",'Raw FRM data'!D24)</f>
      </c>
      <c r="E22" s="196">
        <f>IF(G22="ok",'Raw FRM data'!N24,"")</f>
      </c>
      <c r="F22" s="196">
        <f>IF(G22="ok",'Raw candidate data'!N24,"")</f>
      </c>
      <c r="G22" s="500">
        <f>IF(AND('Raw FRM data'!O24="",'Raw candidate data'!O24=""),"",IF(AND('Raw FRM data'!O24="ok",'Raw candidate data'!O24="ok"),"ok","NOT VALID"))</f>
      </c>
      <c r="H22" s="563" t="b">
        <f>IF(G22="ok",'Raw FRM data'!S24)</f>
        <v>0</v>
      </c>
      <c r="I22" s="555">
        <f>IF(G22="ok",'Raw FRM data'!S24,"")</f>
      </c>
      <c r="J22" s="142">
        <f>IF(G22="ok",'Raw candidate data'!P24,"")</f>
      </c>
      <c r="K22" s="145">
        <f>IF($G22="ok",'Raw FRM data'!T24,"")</f>
      </c>
      <c r="L22" s="139">
        <f>IF($G22="ok",'Raw candidate data'!Q24,"")</f>
      </c>
      <c r="M22" s="390">
        <f>IF($G22="ok",'Raw FRM data'!U24,"")</f>
      </c>
      <c r="N22" s="542" t="b">
        <f>IF($G22="ok",'Raw candidate data'!R24)</f>
        <v>0</v>
      </c>
      <c r="O22" s="424">
        <f>IF($G22="ok",'Raw candidate data'!R24,"")</f>
      </c>
    </row>
    <row r="23" spans="2:15" ht="12.75">
      <c r="B23" s="603"/>
      <c r="C23" s="488">
        <v>15</v>
      </c>
      <c r="D23" s="134">
        <f>IF(ISBLANK('Raw FRM data'!D25),"",'Raw FRM data'!D25)</f>
      </c>
      <c r="E23" s="196">
        <f>IF(G23="ok",'Raw FRM data'!N25,"")</f>
      </c>
      <c r="F23" s="196">
        <f>IF(G23="ok",'Raw candidate data'!N25,"")</f>
      </c>
      <c r="G23" s="500">
        <f>IF(AND('Raw FRM data'!O25="",'Raw candidate data'!O25=""),"",IF(AND('Raw FRM data'!O25="ok",'Raw candidate data'!O25="ok"),"ok","NOT VALID"))</f>
      </c>
      <c r="H23" s="563" t="b">
        <f>IF(G23="ok",'Raw FRM data'!S25)</f>
        <v>0</v>
      </c>
      <c r="I23" s="555">
        <f>IF(G23="ok",'Raw FRM data'!S25,"")</f>
      </c>
      <c r="J23" s="142">
        <f>IF(G23="ok",'Raw candidate data'!P25,"")</f>
      </c>
      <c r="K23" s="145">
        <f>IF($G23="ok",'Raw FRM data'!T25,"")</f>
      </c>
      <c r="L23" s="139">
        <f>IF($G23="ok",'Raw candidate data'!Q25,"")</f>
      </c>
      <c r="M23" s="390">
        <f>IF($G23="ok",'Raw FRM data'!U25,"")</f>
      </c>
      <c r="N23" s="542" t="b">
        <f>IF($G23="ok",'Raw candidate data'!R25)</f>
        <v>0</v>
      </c>
      <c r="O23" s="424">
        <f>IF($G23="ok",'Raw candidate data'!R25,"")</f>
      </c>
    </row>
    <row r="24" spans="2:15" ht="12.75">
      <c r="B24" s="603"/>
      <c r="C24" s="488">
        <v>16</v>
      </c>
      <c r="D24" s="134">
        <f>IF(ISBLANK('Raw FRM data'!D26),"",'Raw FRM data'!D26)</f>
      </c>
      <c r="E24" s="196">
        <f>IF(G24="ok",'Raw FRM data'!N26,"")</f>
      </c>
      <c r="F24" s="196">
        <f>IF(G24="ok",'Raw candidate data'!N26,"")</f>
      </c>
      <c r="G24" s="500">
        <f>IF(AND('Raw FRM data'!O26="",'Raw candidate data'!O26=""),"",IF(AND('Raw FRM data'!O26="ok",'Raw candidate data'!O26="ok"),"ok","NOT VALID"))</f>
      </c>
      <c r="H24" s="563" t="b">
        <f>IF(G24="ok",'Raw FRM data'!S26)</f>
        <v>0</v>
      </c>
      <c r="I24" s="555">
        <f>IF(G24="ok",'Raw FRM data'!S26,"")</f>
      </c>
      <c r="J24" s="142">
        <f>IF(G24="ok",'Raw candidate data'!P26,"")</f>
      </c>
      <c r="K24" s="145">
        <f>IF($G24="ok",'Raw FRM data'!T26,"")</f>
      </c>
      <c r="L24" s="139">
        <f>IF($G24="ok",'Raw candidate data'!Q26,"")</f>
      </c>
      <c r="M24" s="390">
        <f>IF($G24="ok",'Raw FRM data'!U26,"")</f>
      </c>
      <c r="N24" s="542" t="b">
        <f>IF($G24="ok",'Raw candidate data'!R26)</f>
        <v>0</v>
      </c>
      <c r="O24" s="424">
        <f>IF($G24="ok",'Raw candidate data'!R26,"")</f>
      </c>
    </row>
    <row r="25" spans="2:15" ht="12.75">
      <c r="B25" s="603"/>
      <c r="C25" s="488">
        <v>17</v>
      </c>
      <c r="D25" s="134">
        <f>IF(ISBLANK('Raw FRM data'!D27),"",'Raw FRM data'!D27)</f>
      </c>
      <c r="E25" s="196">
        <f>IF(G25="ok",'Raw FRM data'!N27,"")</f>
      </c>
      <c r="F25" s="196">
        <f>IF(G25="ok",'Raw candidate data'!N27,"")</f>
      </c>
      <c r="G25" s="500">
        <f>IF(AND('Raw FRM data'!O27="",'Raw candidate data'!O27=""),"",IF(AND('Raw FRM data'!O27="ok",'Raw candidate data'!O27="ok"),"ok","NOT VALID"))</f>
      </c>
      <c r="H25" s="563" t="b">
        <f>IF(G25="ok",'Raw FRM data'!S27)</f>
        <v>0</v>
      </c>
      <c r="I25" s="555">
        <f>IF(G25="ok",'Raw FRM data'!S27,"")</f>
      </c>
      <c r="J25" s="142">
        <f>IF(G25="ok",'Raw candidate data'!P27,"")</f>
      </c>
      <c r="K25" s="145">
        <f>IF($G25="ok",'Raw FRM data'!T27,"")</f>
      </c>
      <c r="L25" s="139">
        <f>IF($G25="ok",'Raw candidate data'!Q27,"")</f>
      </c>
      <c r="M25" s="390">
        <f>IF($G25="ok",'Raw FRM data'!U27,"")</f>
      </c>
      <c r="N25" s="542" t="b">
        <f>IF($G25="ok",'Raw candidate data'!R27)</f>
        <v>0</v>
      </c>
      <c r="O25" s="424">
        <f>IF($G25="ok",'Raw candidate data'!R27,"")</f>
      </c>
    </row>
    <row r="26" spans="2:15" ht="12.75">
      <c r="B26" s="603"/>
      <c r="C26" s="488">
        <v>18</v>
      </c>
      <c r="D26" s="134">
        <f>IF(ISBLANK('Raw FRM data'!D28),"",'Raw FRM data'!D28)</f>
      </c>
      <c r="E26" s="196">
        <f>IF(G26="ok",'Raw FRM data'!N28,"")</f>
      </c>
      <c r="F26" s="196">
        <f>IF(G26="ok",'Raw candidate data'!N28,"")</f>
      </c>
      <c r="G26" s="500">
        <f>IF(AND('Raw FRM data'!O28="",'Raw candidate data'!O28=""),"",IF(AND('Raw FRM data'!O28="ok",'Raw candidate data'!O28="ok"),"ok","NOT VALID"))</f>
      </c>
      <c r="H26" s="563" t="b">
        <f>IF(G26="ok",'Raw FRM data'!S28)</f>
        <v>0</v>
      </c>
      <c r="I26" s="555">
        <f>IF(G26="ok",'Raw FRM data'!S28,"")</f>
      </c>
      <c r="J26" s="142">
        <f>IF(G26="ok",'Raw candidate data'!P28,"")</f>
      </c>
      <c r="K26" s="145">
        <f>IF($G26="ok",'Raw FRM data'!T28,"")</f>
      </c>
      <c r="L26" s="139">
        <f>IF($G26="ok",'Raw candidate data'!Q28,"")</f>
      </c>
      <c r="M26" s="390">
        <f>IF($G26="ok",'Raw FRM data'!U28,"")</f>
      </c>
      <c r="N26" s="542" t="b">
        <f>IF($G26="ok",'Raw candidate data'!R28)</f>
        <v>0</v>
      </c>
      <c r="O26" s="424">
        <f>IF($G26="ok",'Raw candidate data'!R28,"")</f>
      </c>
    </row>
    <row r="27" spans="2:15" ht="12.75">
      <c r="B27" s="603"/>
      <c r="C27" s="488">
        <v>19</v>
      </c>
      <c r="D27" s="134">
        <f>IF(ISBLANK('Raw FRM data'!D29),"",'Raw FRM data'!D29)</f>
      </c>
      <c r="E27" s="196">
        <f>IF(G27="ok",'Raw FRM data'!N29,"")</f>
      </c>
      <c r="F27" s="196">
        <f>IF(G27="ok",'Raw candidate data'!N29,"")</f>
      </c>
      <c r="G27" s="500">
        <f>IF(AND('Raw FRM data'!O29="",'Raw candidate data'!O29=""),"",IF(AND('Raw FRM data'!O29="ok",'Raw candidate data'!O29="ok"),"ok","NOT VALID"))</f>
      </c>
      <c r="H27" s="563" t="b">
        <f>IF(G27="ok",'Raw FRM data'!S29)</f>
        <v>0</v>
      </c>
      <c r="I27" s="555">
        <f>IF(G27="ok",'Raw FRM data'!S29,"")</f>
      </c>
      <c r="J27" s="142">
        <f>IF(G27="ok",'Raw candidate data'!P29,"")</f>
      </c>
      <c r="K27" s="145">
        <f>IF($G27="ok",'Raw FRM data'!T29,"")</f>
      </c>
      <c r="L27" s="139">
        <f>IF($G27="ok",'Raw candidate data'!Q29,"")</f>
      </c>
      <c r="M27" s="390">
        <f>IF($G27="ok",'Raw FRM data'!U29,"")</f>
      </c>
      <c r="N27" s="542" t="b">
        <f>IF($G27="ok",'Raw candidate data'!R29)</f>
        <v>0</v>
      </c>
      <c r="O27" s="424">
        <f>IF($G27="ok",'Raw candidate data'!R29,"")</f>
      </c>
    </row>
    <row r="28" spans="2:15" ht="12.75">
      <c r="B28" s="603"/>
      <c r="C28" s="488">
        <v>20</v>
      </c>
      <c r="D28" s="134">
        <f>IF(ISBLANK('Raw FRM data'!D30),"",'Raw FRM data'!D30)</f>
      </c>
      <c r="E28" s="196">
        <f>IF(G28="ok",'Raw FRM data'!N30,"")</f>
      </c>
      <c r="F28" s="196">
        <f>IF(G28="ok",'Raw candidate data'!N30,"")</f>
      </c>
      <c r="G28" s="500">
        <f>IF(AND('Raw FRM data'!O30="",'Raw candidate data'!O30=""),"",IF(AND('Raw FRM data'!O30="ok",'Raw candidate data'!O30="ok"),"ok","NOT VALID"))</f>
      </c>
      <c r="H28" s="563" t="b">
        <f>IF(G28="ok",'Raw FRM data'!S30)</f>
        <v>0</v>
      </c>
      <c r="I28" s="555">
        <f>IF(G28="ok",'Raw FRM data'!S30,"")</f>
      </c>
      <c r="J28" s="142">
        <f>IF(G28="ok",'Raw candidate data'!P30,"")</f>
      </c>
      <c r="K28" s="145">
        <f>IF($G28="ok",'Raw FRM data'!T30,"")</f>
      </c>
      <c r="L28" s="139">
        <f>IF($G28="ok",'Raw candidate data'!Q30,"")</f>
      </c>
      <c r="M28" s="390">
        <f>IF($G28="ok",'Raw FRM data'!U30,"")</f>
      </c>
      <c r="N28" s="542" t="b">
        <f>IF($G28="ok",'Raw candidate data'!R30)</f>
        <v>0</v>
      </c>
      <c r="O28" s="424">
        <f>IF($G28="ok",'Raw candidate data'!R30,"")</f>
      </c>
    </row>
    <row r="29" spans="2:15" ht="12.75">
      <c r="B29" s="603"/>
      <c r="C29" s="488">
        <v>21</v>
      </c>
      <c r="D29" s="134">
        <f>IF(ISBLANK('Raw FRM data'!D31),"",'Raw FRM data'!D31)</f>
      </c>
      <c r="E29" s="196">
        <f>IF(G29="ok",'Raw FRM data'!N31,"")</f>
      </c>
      <c r="F29" s="196">
        <f>IF(G29="ok",'Raw candidate data'!N31,"")</f>
      </c>
      <c r="G29" s="500">
        <f>IF(AND('Raw FRM data'!O31="",'Raw candidate data'!O31=""),"",IF(AND('Raw FRM data'!O31="ok",'Raw candidate data'!O31="ok"),"ok","NOT VALID"))</f>
      </c>
      <c r="H29" s="563" t="b">
        <f>IF(G29="ok",'Raw FRM data'!S31)</f>
        <v>0</v>
      </c>
      <c r="I29" s="555">
        <f>IF(G29="ok",'Raw FRM data'!S31,"")</f>
      </c>
      <c r="J29" s="142">
        <f>IF(G29="ok",'Raw candidate data'!P31,"")</f>
      </c>
      <c r="K29" s="145">
        <f>IF($G29="ok",'Raw FRM data'!T31,"")</f>
      </c>
      <c r="L29" s="139">
        <f>IF($G29="ok",'Raw candidate data'!Q31,"")</f>
      </c>
      <c r="M29" s="390">
        <f>IF($G29="ok",'Raw FRM data'!U31,"")</f>
      </c>
      <c r="N29" s="542" t="b">
        <f>IF($G29="ok",'Raw candidate data'!R31)</f>
        <v>0</v>
      </c>
      <c r="O29" s="424">
        <f>IF($G29="ok",'Raw candidate data'!R31,"")</f>
      </c>
    </row>
    <row r="30" spans="2:15" ht="12.75">
      <c r="B30" s="603"/>
      <c r="C30" s="488">
        <v>22</v>
      </c>
      <c r="D30" s="134">
        <f>IF(ISBLANK('Raw FRM data'!D32),"",'Raw FRM data'!D32)</f>
      </c>
      <c r="E30" s="196">
        <f>IF(G30="ok",'Raw FRM data'!N32,"")</f>
      </c>
      <c r="F30" s="196">
        <f>IF(G30="ok",'Raw candidate data'!N32,"")</f>
      </c>
      <c r="G30" s="500">
        <f>IF(AND('Raw FRM data'!O32="",'Raw candidate data'!O32=""),"",IF(AND('Raw FRM data'!O32="ok",'Raw candidate data'!O32="ok"),"ok","NOT VALID"))</f>
      </c>
      <c r="H30" s="563" t="b">
        <f>IF(G30="ok",'Raw FRM data'!S32)</f>
        <v>0</v>
      </c>
      <c r="I30" s="555">
        <f>IF(G30="ok",'Raw FRM data'!S32,"")</f>
      </c>
      <c r="J30" s="142">
        <f>IF(G30="ok",'Raw candidate data'!P32,"")</f>
      </c>
      <c r="K30" s="145">
        <f>IF($G30="ok",'Raw FRM data'!T32,"")</f>
      </c>
      <c r="L30" s="139">
        <f>IF($G30="ok",'Raw candidate data'!Q32,"")</f>
      </c>
      <c r="M30" s="390">
        <f>IF($G30="ok",'Raw FRM data'!U32,"")</f>
      </c>
      <c r="N30" s="542" t="b">
        <f>IF($G30="ok",'Raw candidate data'!R32)</f>
        <v>0</v>
      </c>
      <c r="O30" s="424">
        <f>IF($G30="ok",'Raw candidate data'!R32,"")</f>
      </c>
    </row>
    <row r="31" spans="2:15" ht="13.5" thickBot="1">
      <c r="B31" s="604"/>
      <c r="C31" s="489">
        <v>23</v>
      </c>
      <c r="D31" s="135">
        <f>IF(ISBLANK('Raw FRM data'!D33),"",'Raw FRM data'!D33)</f>
      </c>
      <c r="E31" s="198">
        <f>IF(G31="ok",'Raw FRM data'!N33,"")</f>
      </c>
      <c r="F31" s="199">
        <f>IF(G31="ok",'Raw candidate data'!N33,"")</f>
      </c>
      <c r="G31" s="154">
        <f>IF(AND('Raw FRM data'!O33="",'Raw candidate data'!O33=""),"",IF(AND('Raw FRM data'!O33="ok",'Raw candidate data'!O33="ok"),"ok","NOT VALID"))</f>
      </c>
      <c r="H31" s="564" t="b">
        <f>IF(G31="ok",'Raw FRM data'!S33)</f>
        <v>0</v>
      </c>
      <c r="I31" s="556">
        <f>IF(G31="ok",'Raw FRM data'!S33,"")</f>
      </c>
      <c r="J31" s="151">
        <f>IF(G31="ok",'Raw candidate data'!P33,"")</f>
      </c>
      <c r="K31" s="152">
        <f>IF($G31="ok",'Raw FRM data'!T33,"")</f>
      </c>
      <c r="L31" s="153">
        <f>IF($G31="ok",'Raw candidate data'!Q33,"")</f>
      </c>
      <c r="M31" s="392">
        <f>IF($G31="ok",'Raw FRM data'!U33,"")</f>
      </c>
      <c r="N31" s="543" t="b">
        <f>IF($G31="ok",'Raw candidate data'!R33)</f>
        <v>0</v>
      </c>
      <c r="O31" s="425">
        <f>IF($G31="ok",'Raw candidate data'!R33,"")</f>
      </c>
    </row>
    <row r="32" spans="2:15" ht="12.75">
      <c r="B32" s="602" t="s">
        <v>47</v>
      </c>
      <c r="C32" s="72">
        <v>24</v>
      </c>
      <c r="D32" s="136">
        <f>IF(ISBLANK('Raw FRM data'!D34),"",'Raw FRM data'!D34)</f>
      </c>
      <c r="E32" s="196">
        <f>IF(G32="ok",'Raw FRM data'!N34,"")</f>
      </c>
      <c r="F32" s="196">
        <f>IF(G32="ok",'Raw candidate data'!N34,"")</f>
      </c>
      <c r="G32" s="560">
        <f>IF(AND('Raw FRM data'!O34="",'Raw candidate data'!O34=""),"",IF(AND('Raw FRM data'!O34="ok",'Raw candidate data'!O34="ok"),"ok","NOT VALID"))</f>
      </c>
      <c r="H32" s="565" t="b">
        <f>IF(G32="ok",'Raw FRM data'!S34)</f>
        <v>0</v>
      </c>
      <c r="I32" s="557">
        <f>IF(G32="ok",'Raw FRM data'!S34,"")</f>
      </c>
      <c r="J32" s="148">
        <f>IF(G32="ok",'Raw candidate data'!P34,"")</f>
      </c>
      <c r="K32" s="149">
        <f>IF($G32="ok",'Raw FRM data'!T34,"")</f>
      </c>
      <c r="L32" s="150">
        <f>IF($G32="ok",'Raw candidate data'!Q34,"")</f>
      </c>
      <c r="M32" s="391">
        <f>IF($G32="ok",'Raw FRM data'!U34,"")</f>
      </c>
      <c r="N32" s="541" t="b">
        <f>IF($G32="ok",'Raw candidate data'!R34)</f>
        <v>0</v>
      </c>
      <c r="O32" s="410">
        <f>IF($G32="ok",'Raw candidate data'!R34,"")</f>
      </c>
    </row>
    <row r="33" spans="2:15" ht="12.75">
      <c r="B33" s="605"/>
      <c r="C33" s="488">
        <v>25</v>
      </c>
      <c r="D33" s="134">
        <f>IF(ISBLANK('Raw FRM data'!D35),"",'Raw FRM data'!D35)</f>
      </c>
      <c r="E33" s="196">
        <f>IF(G33="ok",'Raw FRM data'!N35,"")</f>
      </c>
      <c r="F33" s="196">
        <f>IF(G33="ok",'Raw candidate data'!N35,"")</f>
      </c>
      <c r="G33" s="500">
        <f>IF(AND('Raw FRM data'!O35="",'Raw candidate data'!O35=""),"",IF(AND('Raw FRM data'!O35="ok",'Raw candidate data'!O35="ok"),"ok","NOT VALID"))</f>
      </c>
      <c r="H33" s="563" t="b">
        <f>IF(G33="ok",'Raw FRM data'!S35)</f>
        <v>0</v>
      </c>
      <c r="I33" s="555">
        <f>IF(G33="ok",'Raw FRM data'!S35,"")</f>
      </c>
      <c r="J33" s="142">
        <f>IF(G33="ok",'Raw candidate data'!P35,"")</f>
      </c>
      <c r="K33" s="145">
        <f>IF($G33="ok",'Raw FRM data'!T35,"")</f>
      </c>
      <c r="L33" s="139">
        <f>IF($G33="ok",'Raw candidate data'!Q35,"")</f>
      </c>
      <c r="M33" s="390">
        <f>IF($G33="ok",'Raw FRM data'!U35,"")</f>
      </c>
      <c r="N33" s="542" t="b">
        <f>IF($G33="ok",'Raw candidate data'!R35)</f>
        <v>0</v>
      </c>
      <c r="O33" s="424">
        <f>IF($G33="ok",'Raw candidate data'!R35,"")</f>
      </c>
    </row>
    <row r="34" spans="2:15" ht="12.75">
      <c r="B34" s="605"/>
      <c r="C34" s="488">
        <v>26</v>
      </c>
      <c r="D34" s="134">
        <f>IF(ISBLANK('Raw FRM data'!D36),"",'Raw FRM data'!D36)</f>
      </c>
      <c r="E34" s="196">
        <f>IF(G34="ok",'Raw FRM data'!N36,"")</f>
      </c>
      <c r="F34" s="196">
        <f>IF(G34="ok",'Raw candidate data'!N36,"")</f>
      </c>
      <c r="G34" s="500">
        <f>IF(AND('Raw FRM data'!O36="",'Raw candidate data'!O36=""),"",IF(AND('Raw FRM data'!O36="ok",'Raw candidate data'!O36="ok"),"ok","NOT VALID"))</f>
      </c>
      <c r="H34" s="563" t="b">
        <f>IF(G34="ok",'Raw FRM data'!S36)</f>
        <v>0</v>
      </c>
      <c r="I34" s="555">
        <f>IF(G34="ok",'Raw FRM data'!S36,"")</f>
      </c>
      <c r="J34" s="142">
        <f>IF(G34="ok",'Raw candidate data'!P36,"")</f>
      </c>
      <c r="K34" s="145">
        <f>IF($G34="ok",'Raw FRM data'!T36,"")</f>
      </c>
      <c r="L34" s="139">
        <f>IF($G34="ok",'Raw candidate data'!Q36,"")</f>
      </c>
      <c r="M34" s="390">
        <f>IF($G34="ok",'Raw FRM data'!U36,"")</f>
      </c>
      <c r="N34" s="542" t="b">
        <f>IF($G34="ok",'Raw candidate data'!R36)</f>
        <v>0</v>
      </c>
      <c r="O34" s="424">
        <f>IF($G34="ok",'Raw candidate data'!R36,"")</f>
      </c>
    </row>
    <row r="35" spans="2:15" ht="12.75">
      <c r="B35" s="605"/>
      <c r="C35" s="488">
        <v>27</v>
      </c>
      <c r="D35" s="134">
        <f>IF(ISBLANK('Raw FRM data'!D37),"",'Raw FRM data'!D37)</f>
      </c>
      <c r="E35" s="196">
        <f>IF(G35="ok",'Raw FRM data'!N37,"")</f>
      </c>
      <c r="F35" s="196">
        <f>IF(G35="ok",'Raw candidate data'!N37,"")</f>
      </c>
      <c r="G35" s="500">
        <f>IF(AND('Raw FRM data'!O37="",'Raw candidate data'!O37=""),"",IF(AND('Raw FRM data'!O37="ok",'Raw candidate data'!O37="ok"),"ok","NOT VALID"))</f>
      </c>
      <c r="H35" s="563" t="b">
        <f>IF(G35="ok",'Raw FRM data'!S37)</f>
        <v>0</v>
      </c>
      <c r="I35" s="555">
        <f>IF(G35="ok",'Raw FRM data'!S37,"")</f>
      </c>
      <c r="J35" s="142">
        <f>IF(G35="ok",'Raw candidate data'!P37,"")</f>
      </c>
      <c r="K35" s="145">
        <f>IF($G35="ok",'Raw FRM data'!T37,"")</f>
      </c>
      <c r="L35" s="139">
        <f>IF($G35="ok",'Raw candidate data'!Q37,"")</f>
      </c>
      <c r="M35" s="390">
        <f>IF($G35="ok",'Raw FRM data'!U37,"")</f>
      </c>
      <c r="N35" s="542" t="b">
        <f>IF($G35="ok",'Raw candidate data'!R37)</f>
        <v>0</v>
      </c>
      <c r="O35" s="424">
        <f>IF($G35="ok",'Raw candidate data'!R37,"")</f>
      </c>
    </row>
    <row r="36" spans="2:15" ht="12.75">
      <c r="B36" s="605"/>
      <c r="C36" s="488">
        <v>28</v>
      </c>
      <c r="D36" s="134">
        <f>IF(ISBLANK('Raw FRM data'!D38),"",'Raw FRM data'!D38)</f>
      </c>
      <c r="E36" s="196">
        <f>IF(G36="ok",'Raw FRM data'!N38,"")</f>
      </c>
      <c r="F36" s="196">
        <f>IF(G36="ok",'Raw candidate data'!N38,"")</f>
      </c>
      <c r="G36" s="500">
        <f>IF(AND('Raw FRM data'!O38="",'Raw candidate data'!O38=""),"",IF(AND('Raw FRM data'!O38="ok",'Raw candidate data'!O38="ok"),"ok","NOT VALID"))</f>
      </c>
      <c r="H36" s="563" t="b">
        <f>IF(G36="ok",'Raw FRM data'!S38)</f>
        <v>0</v>
      </c>
      <c r="I36" s="555">
        <f>IF(G36="ok",'Raw FRM data'!S38,"")</f>
      </c>
      <c r="J36" s="142">
        <f>IF(G36="ok",'Raw candidate data'!P38,"")</f>
      </c>
      <c r="K36" s="145">
        <f>IF($G36="ok",'Raw FRM data'!T38,"")</f>
      </c>
      <c r="L36" s="139">
        <f>IF($G36="ok",'Raw candidate data'!Q38,"")</f>
      </c>
      <c r="M36" s="390">
        <f>IF($G36="ok",'Raw FRM data'!U38,"")</f>
      </c>
      <c r="N36" s="542" t="b">
        <f>IF($G36="ok",'Raw candidate data'!R38)</f>
        <v>0</v>
      </c>
      <c r="O36" s="424">
        <f>IF($G36="ok",'Raw candidate data'!R38,"")</f>
      </c>
    </row>
    <row r="37" spans="2:15" ht="12.75">
      <c r="B37" s="605"/>
      <c r="C37" s="488">
        <v>29</v>
      </c>
      <c r="D37" s="134">
        <f>IF(ISBLANK('Raw FRM data'!D39),"",'Raw FRM data'!D39)</f>
      </c>
      <c r="E37" s="196">
        <f>IF(G37="ok",'Raw FRM data'!N39,"")</f>
      </c>
      <c r="F37" s="196">
        <f>IF(G37="ok",'Raw candidate data'!N39,"")</f>
      </c>
      <c r="G37" s="500">
        <f>IF(AND('Raw FRM data'!O39="",'Raw candidate data'!O39=""),"",IF(AND('Raw FRM data'!O39="ok",'Raw candidate data'!O39="ok"),"ok","NOT VALID"))</f>
      </c>
      <c r="H37" s="563" t="b">
        <f>IF(G37="ok",'Raw FRM data'!S39)</f>
        <v>0</v>
      </c>
      <c r="I37" s="555">
        <f>IF(G37="ok",'Raw FRM data'!S39,"")</f>
      </c>
      <c r="J37" s="142">
        <f>IF(G37="ok",'Raw candidate data'!P39,"")</f>
      </c>
      <c r="K37" s="145">
        <f>IF($G37="ok",'Raw FRM data'!T39,"")</f>
      </c>
      <c r="L37" s="139">
        <f>IF($G37="ok",'Raw candidate data'!Q39,"")</f>
      </c>
      <c r="M37" s="390">
        <f>IF($G37="ok",'Raw FRM data'!U39,"")</f>
      </c>
      <c r="N37" s="542" t="b">
        <f>IF($G37="ok",'Raw candidate data'!R39)</f>
        <v>0</v>
      </c>
      <c r="O37" s="424">
        <f>IF($G37="ok",'Raw candidate data'!R39,"")</f>
      </c>
    </row>
    <row r="38" spans="2:15" ht="12.75">
      <c r="B38" s="605"/>
      <c r="C38" s="488">
        <v>30</v>
      </c>
      <c r="D38" s="134">
        <f>IF(ISBLANK('Raw FRM data'!D40),"",'Raw FRM data'!D40)</f>
      </c>
      <c r="E38" s="196">
        <f>IF(G38="ok",'Raw FRM data'!N40,"")</f>
      </c>
      <c r="F38" s="196">
        <f>IF(G38="ok",'Raw candidate data'!N40,"")</f>
      </c>
      <c r="G38" s="500">
        <f>IF(AND('Raw FRM data'!O40="",'Raw candidate data'!O40=""),"",IF(AND('Raw FRM data'!O40="ok",'Raw candidate data'!O40="ok"),"ok","NOT VALID"))</f>
      </c>
      <c r="H38" s="563" t="b">
        <f>IF(G38="ok",'Raw FRM data'!S40)</f>
        <v>0</v>
      </c>
      <c r="I38" s="555">
        <f>IF(G38="ok",'Raw FRM data'!S40,"")</f>
      </c>
      <c r="J38" s="142">
        <f>IF(G38="ok",'Raw candidate data'!P40,"")</f>
      </c>
      <c r="K38" s="145">
        <f>IF($G38="ok",'Raw FRM data'!T40,"")</f>
      </c>
      <c r="L38" s="139">
        <f>IF($G38="ok",'Raw candidate data'!Q40,"")</f>
      </c>
      <c r="M38" s="390">
        <f>IF($G38="ok",'Raw FRM data'!U40,"")</f>
      </c>
      <c r="N38" s="542" t="b">
        <f>IF($G38="ok",'Raw candidate data'!R40)</f>
        <v>0</v>
      </c>
      <c r="O38" s="424">
        <f>IF($G38="ok",'Raw candidate data'!R40,"")</f>
      </c>
    </row>
    <row r="39" spans="2:15" ht="12.75">
      <c r="B39" s="605"/>
      <c r="C39" s="488">
        <v>31</v>
      </c>
      <c r="D39" s="134">
        <f>IF(ISBLANK('Raw FRM data'!D41),"",'Raw FRM data'!D41)</f>
      </c>
      <c r="E39" s="196">
        <f>IF(G39="ok",'Raw FRM data'!N41,"")</f>
      </c>
      <c r="F39" s="196">
        <f>IF(G39="ok",'Raw candidate data'!N41,"")</f>
      </c>
      <c r="G39" s="500">
        <f>IF(AND('Raw FRM data'!O41="",'Raw candidate data'!O41=""),"",IF(AND('Raw FRM data'!O41="ok",'Raw candidate data'!O41="ok"),"ok","NOT VALID"))</f>
      </c>
      <c r="H39" s="563" t="b">
        <f>IF(G39="ok",'Raw FRM data'!S41)</f>
        <v>0</v>
      </c>
      <c r="I39" s="555">
        <f>IF(G39="ok",'Raw FRM data'!S41,"")</f>
      </c>
      <c r="J39" s="142">
        <f>IF(G39="ok",'Raw candidate data'!P41,"")</f>
      </c>
      <c r="K39" s="145">
        <f>IF($G39="ok",'Raw FRM data'!T41,"")</f>
      </c>
      <c r="L39" s="139">
        <f>IF($G39="ok",'Raw candidate data'!Q41,"")</f>
      </c>
      <c r="M39" s="390">
        <f>IF($G39="ok",'Raw FRM data'!U41,"")</f>
      </c>
      <c r="N39" s="542" t="b">
        <f>IF($G39="ok",'Raw candidate data'!R41)</f>
        <v>0</v>
      </c>
      <c r="O39" s="424">
        <f>IF($G39="ok",'Raw candidate data'!R41,"")</f>
      </c>
    </row>
    <row r="40" spans="2:15" ht="12.75">
      <c r="B40" s="605"/>
      <c r="C40" s="488">
        <v>32</v>
      </c>
      <c r="D40" s="134">
        <f>IF(ISBLANK('Raw FRM data'!D42),"",'Raw FRM data'!D42)</f>
      </c>
      <c r="E40" s="196">
        <f>IF(G40="ok",'Raw FRM data'!N42,"")</f>
      </c>
      <c r="F40" s="196">
        <f>IF(G40="ok",'Raw candidate data'!N42,"")</f>
      </c>
      <c r="G40" s="500">
        <f>IF(AND('Raw FRM data'!O42="",'Raw candidate data'!O42=""),"",IF(AND('Raw FRM data'!O42="ok",'Raw candidate data'!O42="ok"),"ok","NOT VALID"))</f>
      </c>
      <c r="H40" s="563" t="b">
        <f>IF(G40="ok",'Raw FRM data'!S42)</f>
        <v>0</v>
      </c>
      <c r="I40" s="555">
        <f>IF(G40="ok",'Raw FRM data'!S42,"")</f>
      </c>
      <c r="J40" s="142">
        <f>IF(G40="ok",'Raw candidate data'!P42,"")</f>
      </c>
      <c r="K40" s="145">
        <f>IF($G40="ok",'Raw FRM data'!T42,"")</f>
      </c>
      <c r="L40" s="139">
        <f>IF($G40="ok",'Raw candidate data'!Q42,"")</f>
      </c>
      <c r="M40" s="390">
        <f>IF($G40="ok",'Raw FRM data'!U42,"")</f>
      </c>
      <c r="N40" s="542" t="b">
        <f>IF($G40="ok",'Raw candidate data'!R42)</f>
        <v>0</v>
      </c>
      <c r="O40" s="424">
        <f>IF($G40="ok",'Raw candidate data'!R42,"")</f>
      </c>
    </row>
    <row r="41" spans="2:15" ht="12.75">
      <c r="B41" s="605"/>
      <c r="C41" s="488">
        <v>33</v>
      </c>
      <c r="D41" s="134">
        <f>IF(ISBLANK('Raw FRM data'!D43),"",'Raw FRM data'!D43)</f>
      </c>
      <c r="E41" s="196">
        <f>IF(G41="ok",'Raw FRM data'!N43,"")</f>
      </c>
      <c r="F41" s="196">
        <f>IF(G41="ok",'Raw candidate data'!N43,"")</f>
      </c>
      <c r="G41" s="500">
        <f>IF(AND('Raw FRM data'!O43="",'Raw candidate data'!O43=""),"",IF(AND('Raw FRM data'!O43="ok",'Raw candidate data'!O43="ok"),"ok","NOT VALID"))</f>
      </c>
      <c r="H41" s="563" t="b">
        <f>IF(G41="ok",'Raw FRM data'!S43)</f>
        <v>0</v>
      </c>
      <c r="I41" s="555">
        <f>IF(G41="ok",'Raw FRM data'!S43,"")</f>
      </c>
      <c r="J41" s="142">
        <f>IF(G41="ok",'Raw candidate data'!P43,"")</f>
      </c>
      <c r="K41" s="145">
        <f>IF($G41="ok",'Raw FRM data'!T43,"")</f>
      </c>
      <c r="L41" s="139">
        <f>IF($G41="ok",'Raw candidate data'!Q43,"")</f>
      </c>
      <c r="M41" s="390">
        <f>IF($G41="ok",'Raw FRM data'!U43,"")</f>
      </c>
      <c r="N41" s="542" t="b">
        <f>IF($G41="ok",'Raw candidate data'!R43)</f>
        <v>0</v>
      </c>
      <c r="O41" s="424">
        <f>IF($G41="ok",'Raw candidate data'!R43,"")</f>
      </c>
    </row>
    <row r="42" spans="2:15" ht="12.75">
      <c r="B42" s="605"/>
      <c r="C42" s="488">
        <v>34</v>
      </c>
      <c r="D42" s="134">
        <f>IF(ISBLANK('Raw FRM data'!D44),"",'Raw FRM data'!D44)</f>
      </c>
      <c r="E42" s="196">
        <f>IF(G42="ok",'Raw FRM data'!N44,"")</f>
      </c>
      <c r="F42" s="196">
        <f>IF(G42="ok",'Raw candidate data'!N44,"")</f>
      </c>
      <c r="G42" s="500">
        <f>IF(AND('Raw FRM data'!O44="",'Raw candidate data'!O44=""),"",IF(AND('Raw FRM data'!O44="ok",'Raw candidate data'!O44="ok"),"ok","NOT VALID"))</f>
      </c>
      <c r="H42" s="563" t="b">
        <f>IF(G42="ok",'Raw FRM data'!S44)</f>
        <v>0</v>
      </c>
      <c r="I42" s="555">
        <f>IF(G42="ok",'Raw FRM data'!S44,"")</f>
      </c>
      <c r="J42" s="142">
        <f>IF(G42="ok",'Raw candidate data'!P44,"")</f>
      </c>
      <c r="K42" s="145">
        <f>IF($G42="ok",'Raw FRM data'!T44,"")</f>
      </c>
      <c r="L42" s="139">
        <f>IF($G42="ok",'Raw candidate data'!Q44,"")</f>
      </c>
      <c r="M42" s="390">
        <f>IF($G42="ok",'Raw FRM data'!U44,"")</f>
      </c>
      <c r="N42" s="542" t="b">
        <f>IF($G42="ok",'Raw candidate data'!R44)</f>
        <v>0</v>
      </c>
      <c r="O42" s="424">
        <f>IF($G42="ok",'Raw candidate data'!R44,"")</f>
      </c>
    </row>
    <row r="43" spans="2:15" ht="12.75">
      <c r="B43" s="605"/>
      <c r="C43" s="488">
        <v>35</v>
      </c>
      <c r="D43" s="134">
        <f>IF(ISBLANK('Raw FRM data'!D45),"",'Raw FRM data'!D45)</f>
      </c>
      <c r="E43" s="196">
        <f>IF(G43="ok",'Raw FRM data'!N45,"")</f>
      </c>
      <c r="F43" s="196">
        <f>IF(G43="ok",'Raw candidate data'!N45,"")</f>
      </c>
      <c r="G43" s="500">
        <f>IF(AND('Raw FRM data'!O45="",'Raw candidate data'!O45=""),"",IF(AND('Raw FRM data'!O45="ok",'Raw candidate data'!O45="ok"),"ok","NOT VALID"))</f>
      </c>
      <c r="H43" s="563" t="b">
        <f>IF(G43="ok",'Raw FRM data'!S45)</f>
        <v>0</v>
      </c>
      <c r="I43" s="555">
        <f>IF(G43="ok",'Raw FRM data'!S45,"")</f>
      </c>
      <c r="J43" s="142">
        <f>IF(G43="ok",'Raw candidate data'!P45,"")</f>
      </c>
      <c r="K43" s="145">
        <f>IF($G43="ok",'Raw FRM data'!T45,"")</f>
      </c>
      <c r="L43" s="139">
        <f>IF($G43="ok",'Raw candidate data'!Q45,"")</f>
      </c>
      <c r="M43" s="390">
        <f>IF($G43="ok",'Raw FRM data'!U45,"")</f>
      </c>
      <c r="N43" s="542" t="b">
        <f>IF($G43="ok",'Raw candidate data'!R45)</f>
        <v>0</v>
      </c>
      <c r="O43" s="424">
        <f>IF($G43="ok",'Raw candidate data'!R45,"")</f>
      </c>
    </row>
    <row r="44" spans="2:15" ht="12.75">
      <c r="B44" s="605"/>
      <c r="C44" s="488">
        <v>36</v>
      </c>
      <c r="D44" s="134">
        <f>IF(ISBLANK('Raw FRM data'!D46),"",'Raw FRM data'!D46)</f>
      </c>
      <c r="E44" s="196">
        <f>IF(G44="ok",'Raw FRM data'!N46,"")</f>
      </c>
      <c r="F44" s="196">
        <f>IF(G44="ok",'Raw candidate data'!N46,"")</f>
      </c>
      <c r="G44" s="500">
        <f>IF(AND('Raw FRM data'!O46="",'Raw candidate data'!O46=""),"",IF(AND('Raw FRM data'!O46="ok",'Raw candidate data'!O46="ok"),"ok","NOT VALID"))</f>
      </c>
      <c r="H44" s="563" t="b">
        <f>IF(G44="ok",'Raw FRM data'!S46)</f>
        <v>0</v>
      </c>
      <c r="I44" s="555">
        <f>IF(G44="ok",'Raw FRM data'!S46,"")</f>
      </c>
      <c r="J44" s="142">
        <f>IF(G44="ok",'Raw candidate data'!P46,"")</f>
      </c>
      <c r="K44" s="145">
        <f>IF($G44="ok",'Raw FRM data'!T46,"")</f>
      </c>
      <c r="L44" s="139">
        <f>IF($G44="ok",'Raw candidate data'!Q46,"")</f>
      </c>
      <c r="M44" s="390">
        <f>IF($G44="ok",'Raw FRM data'!U46,"")</f>
      </c>
      <c r="N44" s="542" t="b">
        <f>IF($G44="ok",'Raw candidate data'!R46)</f>
        <v>0</v>
      </c>
      <c r="O44" s="424">
        <f>IF($G44="ok",'Raw candidate data'!R46,"")</f>
      </c>
    </row>
    <row r="45" spans="2:15" ht="12.75">
      <c r="B45" s="605"/>
      <c r="C45" s="488">
        <v>37</v>
      </c>
      <c r="D45" s="134">
        <f>IF(ISBLANK('Raw FRM data'!D47),"",'Raw FRM data'!D47)</f>
      </c>
      <c r="E45" s="196">
        <f>IF(G45="ok",'Raw FRM data'!N47,"")</f>
      </c>
      <c r="F45" s="196">
        <f>IF(G45="ok",'Raw candidate data'!N47,"")</f>
      </c>
      <c r="G45" s="500">
        <f>IF(AND('Raw FRM data'!O47="",'Raw candidate data'!O47=""),"",IF(AND('Raw FRM data'!O47="ok",'Raw candidate data'!O47="ok"),"ok","NOT VALID"))</f>
      </c>
      <c r="H45" s="563" t="b">
        <f>IF(G45="ok",'Raw FRM data'!S47)</f>
        <v>0</v>
      </c>
      <c r="I45" s="555">
        <f>IF(G45="ok",'Raw FRM data'!S47,"")</f>
      </c>
      <c r="J45" s="142">
        <f>IF(G45="ok",'Raw candidate data'!P47,"")</f>
      </c>
      <c r="K45" s="145">
        <f>IF($G45="ok",'Raw FRM data'!T47,"")</f>
      </c>
      <c r="L45" s="139">
        <f>IF($G45="ok",'Raw candidate data'!Q47,"")</f>
      </c>
      <c r="M45" s="390">
        <f>IF($G45="ok",'Raw FRM data'!U47,"")</f>
      </c>
      <c r="N45" s="542" t="b">
        <f>IF($G45="ok",'Raw candidate data'!R47)</f>
        <v>0</v>
      </c>
      <c r="O45" s="424">
        <f>IF($G45="ok",'Raw candidate data'!R47,"")</f>
      </c>
    </row>
    <row r="46" spans="2:15" ht="12.75">
      <c r="B46" s="605"/>
      <c r="C46" s="488">
        <v>38</v>
      </c>
      <c r="D46" s="134">
        <f>IF(ISBLANK('Raw FRM data'!D48),"",'Raw FRM data'!D48)</f>
      </c>
      <c r="E46" s="196">
        <f>IF(G46="ok",'Raw FRM data'!N48,"")</f>
      </c>
      <c r="F46" s="196">
        <f>IF(G46="ok",'Raw candidate data'!N48,"")</f>
      </c>
      <c r="G46" s="500">
        <f>IF(AND('Raw FRM data'!O48="",'Raw candidate data'!O48=""),"",IF(AND('Raw FRM data'!O48="ok",'Raw candidate data'!O48="ok"),"ok","NOT VALID"))</f>
      </c>
      <c r="H46" s="563" t="b">
        <f>IF(G46="ok",'Raw FRM data'!S48)</f>
        <v>0</v>
      </c>
      <c r="I46" s="555">
        <f>IF(G46="ok",'Raw FRM data'!S48,"")</f>
      </c>
      <c r="J46" s="142">
        <f>IF(G46="ok",'Raw candidate data'!P48,"")</f>
      </c>
      <c r="K46" s="145">
        <f>IF($G46="ok",'Raw FRM data'!T48,"")</f>
      </c>
      <c r="L46" s="139">
        <f>IF($G46="ok",'Raw candidate data'!Q48,"")</f>
      </c>
      <c r="M46" s="390">
        <f>IF($G46="ok",'Raw FRM data'!U48,"")</f>
      </c>
      <c r="N46" s="542" t="b">
        <f>IF($G46="ok",'Raw candidate data'!R48)</f>
        <v>0</v>
      </c>
      <c r="O46" s="424">
        <f>IF($G46="ok",'Raw candidate data'!R48,"")</f>
      </c>
    </row>
    <row r="47" spans="2:15" ht="12.75">
      <c r="B47" s="605"/>
      <c r="C47" s="488">
        <v>39</v>
      </c>
      <c r="D47" s="134">
        <f>IF(ISBLANK('Raw FRM data'!D49),"",'Raw FRM data'!D49)</f>
      </c>
      <c r="E47" s="196">
        <f>IF(G47="ok",'Raw FRM data'!N49,"")</f>
      </c>
      <c r="F47" s="196">
        <f>IF(G47="ok",'Raw candidate data'!N49,"")</f>
      </c>
      <c r="G47" s="500">
        <f>IF(AND('Raw FRM data'!O49="",'Raw candidate data'!O49=""),"",IF(AND('Raw FRM data'!O49="ok",'Raw candidate data'!O49="ok"),"ok","NOT VALID"))</f>
      </c>
      <c r="H47" s="563" t="b">
        <f>IF(G47="ok",'Raw FRM data'!S49)</f>
        <v>0</v>
      </c>
      <c r="I47" s="555">
        <f>IF(G47="ok",'Raw FRM data'!S49,"")</f>
      </c>
      <c r="J47" s="142">
        <f>IF(G47="ok",'Raw candidate data'!P49,"")</f>
      </c>
      <c r="K47" s="145">
        <f>IF($G47="ok",'Raw FRM data'!T49,"")</f>
      </c>
      <c r="L47" s="139">
        <f>IF($G47="ok",'Raw candidate data'!Q49,"")</f>
      </c>
      <c r="M47" s="390">
        <f>IF($G47="ok",'Raw FRM data'!U49,"")</f>
      </c>
      <c r="N47" s="542" t="b">
        <f>IF($G47="ok",'Raw candidate data'!R49)</f>
        <v>0</v>
      </c>
      <c r="O47" s="424">
        <f>IF($G47="ok",'Raw candidate data'!R49,"")</f>
      </c>
    </row>
    <row r="48" spans="2:15" ht="12.75">
      <c r="B48" s="605"/>
      <c r="C48" s="488">
        <v>40</v>
      </c>
      <c r="D48" s="134">
        <f>IF(ISBLANK('Raw FRM data'!D50),"",'Raw FRM data'!D50)</f>
      </c>
      <c r="E48" s="196">
        <f>IF(G48="ok",'Raw FRM data'!N50,"")</f>
      </c>
      <c r="F48" s="196">
        <f>IF(G48="ok",'Raw candidate data'!N50,"")</f>
      </c>
      <c r="G48" s="500">
        <f>IF(AND('Raw FRM data'!O50="",'Raw candidate data'!O50=""),"",IF(AND('Raw FRM data'!O50="ok",'Raw candidate data'!O50="ok"),"ok","NOT VALID"))</f>
      </c>
      <c r="H48" s="563" t="b">
        <f>IF(G48="ok",'Raw FRM data'!S50)</f>
        <v>0</v>
      </c>
      <c r="I48" s="555">
        <f>IF(G48="ok",'Raw FRM data'!S50,"")</f>
      </c>
      <c r="J48" s="142">
        <f>IF(G48="ok",'Raw candidate data'!P50,"")</f>
      </c>
      <c r="K48" s="145">
        <f>IF($G48="ok",'Raw FRM data'!T50,"")</f>
      </c>
      <c r="L48" s="139">
        <f>IF($G48="ok",'Raw candidate data'!Q50,"")</f>
      </c>
      <c r="M48" s="390">
        <f>IF($G48="ok",'Raw FRM data'!U50,"")</f>
      </c>
      <c r="N48" s="542" t="b">
        <f>IF($G48="ok",'Raw candidate data'!R50)</f>
        <v>0</v>
      </c>
      <c r="O48" s="424">
        <f>IF($G48="ok",'Raw candidate data'!R50,"")</f>
      </c>
    </row>
    <row r="49" spans="2:15" ht="12.75">
      <c r="B49" s="605"/>
      <c r="C49" s="488">
        <v>41</v>
      </c>
      <c r="D49" s="134">
        <f>IF(ISBLANK('Raw FRM data'!D51),"",'Raw FRM data'!D51)</f>
      </c>
      <c r="E49" s="196">
        <f>IF(G49="ok",'Raw FRM data'!N51,"")</f>
      </c>
      <c r="F49" s="196">
        <f>IF(G49="ok",'Raw candidate data'!N51,"")</f>
      </c>
      <c r="G49" s="500">
        <f>IF(AND('Raw FRM data'!O51="",'Raw candidate data'!O51=""),"",IF(AND('Raw FRM data'!O51="ok",'Raw candidate data'!O51="ok"),"ok","NOT VALID"))</f>
      </c>
      <c r="H49" s="563" t="b">
        <f>IF(G49="ok",'Raw FRM data'!S51)</f>
        <v>0</v>
      </c>
      <c r="I49" s="555">
        <f>IF(G49="ok",'Raw FRM data'!S51,"")</f>
      </c>
      <c r="J49" s="142">
        <f>IF(G49="ok",'Raw candidate data'!P51,"")</f>
      </c>
      <c r="K49" s="145">
        <f>IF($G49="ok",'Raw FRM data'!T51,"")</f>
      </c>
      <c r="L49" s="139">
        <f>IF($G49="ok",'Raw candidate data'!Q51,"")</f>
      </c>
      <c r="M49" s="390">
        <f>IF($G49="ok",'Raw FRM data'!U51,"")</f>
      </c>
      <c r="N49" s="542" t="b">
        <f>IF($G49="ok",'Raw candidate data'!R51)</f>
        <v>0</v>
      </c>
      <c r="O49" s="424">
        <f>IF($G49="ok",'Raw candidate data'!R51,"")</f>
      </c>
    </row>
    <row r="50" spans="2:15" ht="12.75">
      <c r="B50" s="605"/>
      <c r="C50" s="488">
        <v>42</v>
      </c>
      <c r="D50" s="134">
        <f>IF(ISBLANK('Raw FRM data'!D52),"",'Raw FRM data'!D52)</f>
      </c>
      <c r="E50" s="196">
        <f>IF(G50="ok",'Raw FRM data'!N52,"")</f>
      </c>
      <c r="F50" s="196">
        <f>IF(G50="ok",'Raw candidate data'!N52,"")</f>
      </c>
      <c r="G50" s="500">
        <f>IF(AND('Raw FRM data'!O52="",'Raw candidate data'!O52=""),"",IF(AND('Raw FRM data'!O52="ok",'Raw candidate data'!O52="ok"),"ok","NOT VALID"))</f>
      </c>
      <c r="H50" s="563" t="b">
        <f>IF(G50="ok",'Raw FRM data'!S52)</f>
        <v>0</v>
      </c>
      <c r="I50" s="555">
        <f>IF(G50="ok",'Raw FRM data'!S52,"")</f>
      </c>
      <c r="J50" s="142">
        <f>IF(G50="ok",'Raw candidate data'!P52,"")</f>
      </c>
      <c r="K50" s="145">
        <f>IF($G50="ok",'Raw FRM data'!T52,"")</f>
      </c>
      <c r="L50" s="139">
        <f>IF($G50="ok",'Raw candidate data'!Q52,"")</f>
      </c>
      <c r="M50" s="390">
        <f>IF($G50="ok",'Raw FRM data'!U52,"")</f>
      </c>
      <c r="N50" s="542" t="b">
        <f>IF($G50="ok",'Raw candidate data'!R52)</f>
        <v>0</v>
      </c>
      <c r="O50" s="424">
        <f>IF($G50="ok",'Raw candidate data'!R52,"")</f>
      </c>
    </row>
    <row r="51" spans="2:15" ht="12.75">
      <c r="B51" s="605"/>
      <c r="C51" s="488">
        <v>43</v>
      </c>
      <c r="D51" s="134">
        <f>IF(ISBLANK('Raw FRM data'!D53),"",'Raw FRM data'!D53)</f>
      </c>
      <c r="E51" s="196">
        <f>IF(G51="ok",'Raw FRM data'!N53,"")</f>
      </c>
      <c r="F51" s="196">
        <f>IF(G51="ok",'Raw candidate data'!N53,"")</f>
      </c>
      <c r="G51" s="500">
        <f>IF(AND('Raw FRM data'!O53="",'Raw candidate data'!O53=""),"",IF(AND('Raw FRM data'!O53="ok",'Raw candidate data'!O53="ok"),"ok","NOT VALID"))</f>
      </c>
      <c r="H51" s="563" t="b">
        <f>IF(G51="ok",'Raw FRM data'!S53)</f>
        <v>0</v>
      </c>
      <c r="I51" s="555">
        <f>IF(G51="ok",'Raw FRM data'!S53,"")</f>
      </c>
      <c r="J51" s="142">
        <f>IF(G51="ok",'Raw candidate data'!P53,"")</f>
      </c>
      <c r="K51" s="145">
        <f>IF($G51="ok",'Raw FRM data'!T53,"")</f>
      </c>
      <c r="L51" s="139">
        <f>IF($G51="ok",'Raw candidate data'!Q53,"")</f>
      </c>
      <c r="M51" s="390">
        <f>IF($G51="ok",'Raw FRM data'!U53,"")</f>
      </c>
      <c r="N51" s="542" t="b">
        <f>IF($G51="ok",'Raw candidate data'!R53)</f>
        <v>0</v>
      </c>
      <c r="O51" s="424">
        <f>IF($G51="ok",'Raw candidate data'!R53,"")</f>
      </c>
    </row>
    <row r="52" spans="2:15" ht="12.75">
      <c r="B52" s="605"/>
      <c r="C52" s="488">
        <v>44</v>
      </c>
      <c r="D52" s="134">
        <f>IF(ISBLANK('Raw FRM data'!D54),"",'Raw FRM data'!D54)</f>
      </c>
      <c r="E52" s="196">
        <f>IF(G52="ok",'Raw FRM data'!N54,"")</f>
      </c>
      <c r="F52" s="196">
        <f>IF(G52="ok",'Raw candidate data'!N54,"")</f>
      </c>
      <c r="G52" s="500">
        <f>IF(AND('Raw FRM data'!O54="",'Raw candidate data'!O54=""),"",IF(AND('Raw FRM data'!O54="ok",'Raw candidate data'!O54="ok"),"ok","NOT VALID"))</f>
      </c>
      <c r="H52" s="563" t="b">
        <f>IF(G52="ok",'Raw FRM data'!S54)</f>
        <v>0</v>
      </c>
      <c r="I52" s="555">
        <f>IF(G52="ok",'Raw FRM data'!S54,"")</f>
      </c>
      <c r="J52" s="142">
        <f>IF(G52="ok",'Raw candidate data'!P54,"")</f>
      </c>
      <c r="K52" s="145">
        <f>IF($G52="ok",'Raw FRM data'!T54,"")</f>
      </c>
      <c r="L52" s="139">
        <f>IF($G52="ok",'Raw candidate data'!Q54,"")</f>
      </c>
      <c r="M52" s="390">
        <f>IF($G52="ok",'Raw FRM data'!U54,"")</f>
      </c>
      <c r="N52" s="542" t="b">
        <f>IF($G52="ok",'Raw candidate data'!R54)</f>
        <v>0</v>
      </c>
      <c r="O52" s="424">
        <f>IF($G52="ok",'Raw candidate data'!R54,"")</f>
      </c>
    </row>
    <row r="53" spans="2:15" ht="12.75">
      <c r="B53" s="605"/>
      <c r="C53" s="488">
        <v>45</v>
      </c>
      <c r="D53" s="134">
        <f>IF(ISBLANK('Raw FRM data'!D55),"",'Raw FRM data'!D55)</f>
      </c>
      <c r="E53" s="196">
        <f>IF(G53="ok",'Raw FRM data'!N55,"")</f>
      </c>
      <c r="F53" s="196">
        <f>IF(G53="ok",'Raw candidate data'!N55,"")</f>
      </c>
      <c r="G53" s="500">
        <f>IF(AND('Raw FRM data'!O55="",'Raw candidate data'!O55=""),"",IF(AND('Raw FRM data'!O55="ok",'Raw candidate data'!O55="ok"),"ok","NOT VALID"))</f>
      </c>
      <c r="H53" s="563" t="b">
        <f>IF(G53="ok",'Raw FRM data'!S55)</f>
        <v>0</v>
      </c>
      <c r="I53" s="555">
        <f>IF(G53="ok",'Raw FRM data'!S55,"")</f>
      </c>
      <c r="J53" s="142">
        <f>IF(G53="ok",'Raw candidate data'!P55,"")</f>
      </c>
      <c r="K53" s="145">
        <f>IF($G53="ok",'Raw FRM data'!T55,"")</f>
      </c>
      <c r="L53" s="139">
        <f>IF($G53="ok",'Raw candidate data'!Q55,"")</f>
      </c>
      <c r="M53" s="390">
        <f>IF($G53="ok",'Raw FRM data'!U55,"")</f>
      </c>
      <c r="N53" s="542" t="b">
        <f>IF($G53="ok",'Raw candidate data'!R55)</f>
        <v>0</v>
      </c>
      <c r="O53" s="424">
        <f>IF($G53="ok",'Raw candidate data'!R55,"")</f>
      </c>
    </row>
    <row r="54" spans="2:15" ht="13.5" thickBot="1">
      <c r="B54" s="606"/>
      <c r="C54" s="489">
        <v>46</v>
      </c>
      <c r="D54" s="135">
        <f>IF(ISBLANK('Raw FRM data'!D56),"",'Raw FRM data'!D56)</f>
      </c>
      <c r="E54" s="198">
        <f>IF(G54="ok",'Raw FRM data'!N56,"")</f>
      </c>
      <c r="F54" s="199">
        <f>IF(G54="ok",'Raw candidate data'!N56,"")</f>
      </c>
      <c r="G54" s="154">
        <f>IF(AND('Raw FRM data'!O56="",'Raw candidate data'!O56=""),"",IF(AND('Raw FRM data'!O56="ok",'Raw candidate data'!O56="ok"),"ok","NOT VALID"))</f>
      </c>
      <c r="H54" s="564" t="b">
        <f>IF(G54="ok",'Raw FRM data'!S56)</f>
        <v>0</v>
      </c>
      <c r="I54" s="556">
        <f>IF(G54="ok",'Raw FRM data'!S56,"")</f>
      </c>
      <c r="J54" s="151">
        <f>IF(G54="ok",'Raw candidate data'!P56,"")</f>
      </c>
      <c r="K54" s="152">
        <f>IF($G54="ok",'Raw FRM data'!T56,"")</f>
      </c>
      <c r="L54" s="153">
        <f>IF($G54="ok",'Raw candidate data'!Q56,"")</f>
      </c>
      <c r="M54" s="392">
        <f>IF($G54="ok",'Raw FRM data'!U56,"")</f>
      </c>
      <c r="N54" s="543" t="b">
        <f>IF($G54="ok",'Raw candidate data'!R56)</f>
        <v>0</v>
      </c>
      <c r="O54" s="425">
        <f>IF($G54="ok",'Raw candidate data'!R56,"")</f>
      </c>
    </row>
    <row r="55" spans="2:15" ht="12.75">
      <c r="B55" s="605" t="s">
        <v>15</v>
      </c>
      <c r="C55" s="72">
        <v>47</v>
      </c>
      <c r="D55" s="136">
        <f>IF(ISBLANK('Raw FRM data'!D57),"",'Raw FRM data'!D57)</f>
      </c>
      <c r="E55" s="196">
        <f>IF(G55="ok",'Raw FRM data'!N57,"")</f>
      </c>
      <c r="F55" s="196">
        <f>IF(G55="ok",'Raw candidate data'!N57,"")</f>
      </c>
      <c r="G55" s="560">
        <f>IF(AND('Raw FRM data'!O57="",'Raw candidate data'!O57=""),"",IF(AND('Raw FRM data'!O57="ok",'Raw candidate data'!O57="ok"),"ok","NOT VALID"))</f>
      </c>
      <c r="H55" s="565" t="b">
        <f>IF(G55="ok",'Raw FRM data'!S57)</f>
        <v>0</v>
      </c>
      <c r="I55" s="557">
        <f>IF(G55="ok",'Raw FRM data'!S57,"")</f>
      </c>
      <c r="J55" s="148">
        <f>IF(G55="ok",'Raw candidate data'!P57,"")</f>
      </c>
      <c r="K55" s="149">
        <f>IF($G55="ok",'Raw FRM data'!T57,"")</f>
      </c>
      <c r="L55" s="150">
        <f>IF($G55="ok",'Raw candidate data'!Q57,"")</f>
      </c>
      <c r="M55" s="391">
        <f>IF($G55="ok",'Raw FRM data'!U57,"")</f>
      </c>
      <c r="N55" s="541" t="b">
        <f>IF($G55="ok",'Raw candidate data'!R57)</f>
        <v>0</v>
      </c>
      <c r="O55" s="410">
        <f>IF($G55="ok",'Raw candidate data'!R57,"")</f>
      </c>
    </row>
    <row r="56" spans="2:15" ht="12.75">
      <c r="B56" s="605"/>
      <c r="C56" s="488">
        <v>48</v>
      </c>
      <c r="D56" s="136">
        <f>IF(ISBLANK('Raw FRM data'!D58),"",'Raw FRM data'!D58)</f>
      </c>
      <c r="E56" s="196">
        <f>IF(G56="ok",'Raw FRM data'!N58,"")</f>
      </c>
      <c r="F56" s="196">
        <f>IF(G56="ok",'Raw candidate data'!N58,"")</f>
      </c>
      <c r="G56" s="560">
        <f>IF(AND('Raw FRM data'!O58="",'Raw candidate data'!O58=""),"",IF(AND('Raw FRM data'!O58="ok",'Raw candidate data'!O58="ok"),"ok","NOT VALID"))</f>
      </c>
      <c r="H56" s="565" t="b">
        <f>IF(G56="ok",'Raw FRM data'!S58)</f>
        <v>0</v>
      </c>
      <c r="I56" s="557">
        <f>IF(G56="ok",'Raw FRM data'!S58,"")</f>
      </c>
      <c r="J56" s="148">
        <f>IF(G56="ok",'Raw candidate data'!P58,"")</f>
      </c>
      <c r="K56" s="149">
        <f>IF($G56="ok",'Raw FRM data'!T58,"")</f>
      </c>
      <c r="L56" s="150">
        <f>IF($G56="ok",'Raw candidate data'!Q58,"")</f>
      </c>
      <c r="M56" s="391">
        <f>IF($G56="ok",'Raw FRM data'!U58,"")</f>
      </c>
      <c r="N56" s="541" t="b">
        <f>IF($G56="ok",'Raw candidate data'!R58)</f>
        <v>0</v>
      </c>
      <c r="O56" s="410">
        <f>IF($G56="ok",'Raw candidate data'!R58,"")</f>
      </c>
    </row>
    <row r="57" spans="2:15" ht="12.75">
      <c r="B57" s="605"/>
      <c r="C57" s="488">
        <v>49</v>
      </c>
      <c r="D57" s="136">
        <f>IF(ISBLANK('Raw FRM data'!D59),"",'Raw FRM data'!D59)</f>
      </c>
      <c r="E57" s="196">
        <f>IF(G57="ok",'Raw FRM data'!N59,"")</f>
      </c>
      <c r="F57" s="196">
        <f>IF(G57="ok",'Raw candidate data'!N59,"")</f>
      </c>
      <c r="G57" s="560">
        <f>IF(AND('Raw FRM data'!O59="",'Raw candidate data'!O59=""),"",IF(AND('Raw FRM data'!O59="ok",'Raw candidate data'!O59="ok"),"ok","NOT VALID"))</f>
      </c>
      <c r="H57" s="565" t="b">
        <f>IF(G57="ok",'Raw FRM data'!S59)</f>
        <v>0</v>
      </c>
      <c r="I57" s="557">
        <f>IF(G57="ok",'Raw FRM data'!S59,"")</f>
      </c>
      <c r="J57" s="148">
        <f>IF(G57="ok",'Raw candidate data'!P59,"")</f>
      </c>
      <c r="K57" s="149">
        <f>IF($G57="ok",'Raw FRM data'!T59,"")</f>
      </c>
      <c r="L57" s="150">
        <f>IF($G57="ok",'Raw candidate data'!Q59,"")</f>
      </c>
      <c r="M57" s="391">
        <f>IF($G57="ok",'Raw FRM data'!U59,"")</f>
      </c>
      <c r="N57" s="541" t="b">
        <f>IF($G57="ok",'Raw candidate data'!R59)</f>
        <v>0</v>
      </c>
      <c r="O57" s="410">
        <f>IF($G57="ok",'Raw candidate data'!R59,"")</f>
      </c>
    </row>
    <row r="58" spans="2:15" ht="12.75">
      <c r="B58" s="605"/>
      <c r="C58" s="488">
        <v>50</v>
      </c>
      <c r="D58" s="136">
        <f>IF(ISBLANK('Raw FRM data'!D60),"",'Raw FRM data'!D60)</f>
      </c>
      <c r="E58" s="196">
        <f>IF(G58="ok",'Raw FRM data'!N60,"")</f>
      </c>
      <c r="F58" s="196">
        <f>IF(G58="ok",'Raw candidate data'!N60,"")</f>
      </c>
      <c r="G58" s="560">
        <f>IF(AND('Raw FRM data'!O60="",'Raw candidate data'!O60=""),"",IF(AND('Raw FRM data'!O60="ok",'Raw candidate data'!O60="ok"),"ok","NOT VALID"))</f>
      </c>
      <c r="H58" s="565" t="b">
        <f>IF(G58="ok",'Raw FRM data'!S60)</f>
        <v>0</v>
      </c>
      <c r="I58" s="557">
        <f>IF(G58="ok",'Raw FRM data'!S60,"")</f>
      </c>
      <c r="J58" s="148">
        <f>IF(G58="ok",'Raw candidate data'!P60,"")</f>
      </c>
      <c r="K58" s="149">
        <f>IF($G58="ok",'Raw FRM data'!T60,"")</f>
      </c>
      <c r="L58" s="150">
        <f>IF($G58="ok",'Raw candidate data'!Q60,"")</f>
      </c>
      <c r="M58" s="391">
        <f>IF($G58="ok",'Raw FRM data'!U60,"")</f>
      </c>
      <c r="N58" s="541" t="b">
        <f>IF($G58="ok",'Raw candidate data'!R60)</f>
        <v>0</v>
      </c>
      <c r="O58" s="410">
        <f>IF($G58="ok",'Raw candidate data'!R60,"")</f>
      </c>
    </row>
    <row r="59" spans="2:15" ht="12.75">
      <c r="B59" s="605"/>
      <c r="C59" s="488">
        <v>51</v>
      </c>
      <c r="D59" s="136">
        <f>IF(ISBLANK('Raw FRM data'!D61),"",'Raw FRM data'!D61)</f>
      </c>
      <c r="E59" s="196">
        <f>IF(G59="ok",'Raw FRM data'!N61,"")</f>
      </c>
      <c r="F59" s="196">
        <f>IF(G59="ok",'Raw candidate data'!N61,"")</f>
      </c>
      <c r="G59" s="560">
        <f>IF(AND('Raw FRM data'!O61="",'Raw candidate data'!O61=""),"",IF(AND('Raw FRM data'!O61="ok",'Raw candidate data'!O61="ok"),"ok","NOT VALID"))</f>
      </c>
      <c r="H59" s="565" t="b">
        <f>IF(G59="ok",'Raw FRM data'!S61)</f>
        <v>0</v>
      </c>
      <c r="I59" s="557">
        <f>IF(G59="ok",'Raw FRM data'!S61,"")</f>
      </c>
      <c r="J59" s="148">
        <f>IF(G59="ok",'Raw candidate data'!P61,"")</f>
      </c>
      <c r="K59" s="149">
        <f>IF($G59="ok",'Raw FRM data'!T61,"")</f>
      </c>
      <c r="L59" s="150">
        <f>IF($G59="ok",'Raw candidate data'!Q61,"")</f>
      </c>
      <c r="M59" s="391">
        <f>IF($G59="ok",'Raw FRM data'!U61,"")</f>
      </c>
      <c r="N59" s="541" t="b">
        <f>IF($G59="ok",'Raw candidate data'!R61)</f>
        <v>0</v>
      </c>
      <c r="O59" s="410">
        <f>IF($G59="ok",'Raw candidate data'!R61,"")</f>
      </c>
    </row>
    <row r="60" spans="2:15" ht="12.75">
      <c r="B60" s="605"/>
      <c r="C60" s="488">
        <v>52</v>
      </c>
      <c r="D60" s="136">
        <f>IF(ISBLANK('Raw FRM data'!D62),"",'Raw FRM data'!D62)</f>
      </c>
      <c r="E60" s="196">
        <f>IF(G60="ok",'Raw FRM data'!N62,"")</f>
      </c>
      <c r="F60" s="196">
        <f>IF(G60="ok",'Raw candidate data'!N62,"")</f>
      </c>
      <c r="G60" s="560">
        <f>IF(AND('Raw FRM data'!O62="",'Raw candidate data'!O62=""),"",IF(AND('Raw FRM data'!O62="ok",'Raw candidate data'!O62="ok"),"ok","NOT VALID"))</f>
      </c>
      <c r="H60" s="565" t="b">
        <f>IF(G60="ok",'Raw FRM data'!S62)</f>
        <v>0</v>
      </c>
      <c r="I60" s="557">
        <f>IF(G60="ok",'Raw FRM data'!S62,"")</f>
      </c>
      <c r="J60" s="148">
        <f>IF(G60="ok",'Raw candidate data'!P62,"")</f>
      </c>
      <c r="K60" s="149">
        <f>IF($G60="ok",'Raw FRM data'!T62,"")</f>
      </c>
      <c r="L60" s="150">
        <f>IF($G60="ok",'Raw candidate data'!Q62,"")</f>
      </c>
      <c r="M60" s="391">
        <f>IF($G60="ok",'Raw FRM data'!U62,"")</f>
      </c>
      <c r="N60" s="541" t="b">
        <f>IF($G60="ok",'Raw candidate data'!R62)</f>
        <v>0</v>
      </c>
      <c r="O60" s="410">
        <f>IF($G60="ok",'Raw candidate data'!R62,"")</f>
      </c>
    </row>
    <row r="61" spans="2:15" ht="12.75">
      <c r="B61" s="605"/>
      <c r="C61" s="488">
        <v>53</v>
      </c>
      <c r="D61" s="136">
        <f>IF(ISBLANK('Raw FRM data'!D63),"",'Raw FRM data'!D63)</f>
      </c>
      <c r="E61" s="196">
        <f>IF(G61="ok",'Raw FRM data'!N63,"")</f>
      </c>
      <c r="F61" s="196">
        <f>IF(G61="ok",'Raw candidate data'!N63,"")</f>
      </c>
      <c r="G61" s="560">
        <f>IF(AND('Raw FRM data'!O63="",'Raw candidate data'!O63=""),"",IF(AND('Raw FRM data'!O63="ok",'Raw candidate data'!O63="ok"),"ok","NOT VALID"))</f>
      </c>
      <c r="H61" s="565" t="b">
        <f>IF(G61="ok",'Raw FRM data'!S63)</f>
        <v>0</v>
      </c>
      <c r="I61" s="557">
        <f>IF(G61="ok",'Raw FRM data'!S63,"")</f>
      </c>
      <c r="J61" s="148">
        <f>IF(G61="ok",'Raw candidate data'!P63,"")</f>
      </c>
      <c r="K61" s="149">
        <f>IF($G61="ok",'Raw FRM data'!T63,"")</f>
      </c>
      <c r="L61" s="150">
        <f>IF($G61="ok",'Raw candidate data'!Q63,"")</f>
      </c>
      <c r="M61" s="391">
        <f>IF($G61="ok",'Raw FRM data'!U63,"")</f>
      </c>
      <c r="N61" s="541" t="b">
        <f>IF($G61="ok",'Raw candidate data'!R63)</f>
        <v>0</v>
      </c>
      <c r="O61" s="410">
        <f>IF($G61="ok",'Raw candidate data'!R63,"")</f>
      </c>
    </row>
    <row r="62" spans="2:15" ht="12.75">
      <c r="B62" s="605"/>
      <c r="C62" s="488">
        <v>54</v>
      </c>
      <c r="D62" s="136">
        <f>IF(ISBLANK('Raw FRM data'!D64),"",'Raw FRM data'!D64)</f>
      </c>
      <c r="E62" s="196">
        <f>IF(G62="ok",'Raw FRM data'!N64,"")</f>
      </c>
      <c r="F62" s="196">
        <f>IF(G62="ok",'Raw candidate data'!N64,"")</f>
      </c>
      <c r="G62" s="560">
        <f>IF(AND('Raw FRM data'!O64="",'Raw candidate data'!O64=""),"",IF(AND('Raw FRM data'!O64="ok",'Raw candidate data'!O64="ok"),"ok","NOT VALID"))</f>
      </c>
      <c r="H62" s="565" t="b">
        <f>IF(G62="ok",'Raw FRM data'!S64)</f>
        <v>0</v>
      </c>
      <c r="I62" s="557">
        <f>IF(G62="ok",'Raw FRM data'!S64,"")</f>
      </c>
      <c r="J62" s="148">
        <f>IF(G62="ok",'Raw candidate data'!P64,"")</f>
      </c>
      <c r="K62" s="149">
        <f>IF($G62="ok",'Raw FRM data'!T64,"")</f>
      </c>
      <c r="L62" s="150">
        <f>IF($G62="ok",'Raw candidate data'!Q64,"")</f>
      </c>
      <c r="M62" s="391">
        <f>IF($G62="ok",'Raw FRM data'!U64,"")</f>
      </c>
      <c r="N62" s="541" t="b">
        <f>IF($G62="ok",'Raw candidate data'!R64)</f>
        <v>0</v>
      </c>
      <c r="O62" s="410">
        <f>IF($G62="ok",'Raw candidate data'!R64,"")</f>
      </c>
    </row>
    <row r="63" spans="2:15" ht="12.75">
      <c r="B63" s="605"/>
      <c r="C63" s="488">
        <v>55</v>
      </c>
      <c r="D63" s="136">
        <f>IF(ISBLANK('Raw FRM data'!D65),"",'Raw FRM data'!D65)</f>
      </c>
      <c r="E63" s="196">
        <f>IF(G63="ok",'Raw FRM data'!N65,"")</f>
      </c>
      <c r="F63" s="196">
        <f>IF(G63="ok",'Raw candidate data'!N65,"")</f>
      </c>
      <c r="G63" s="560">
        <f>IF(AND('Raw FRM data'!O65="",'Raw candidate data'!O65=""),"",IF(AND('Raw FRM data'!O65="ok",'Raw candidate data'!O65="ok"),"ok","NOT VALID"))</f>
      </c>
      <c r="H63" s="565" t="b">
        <f>IF(G63="ok",'Raw FRM data'!S65)</f>
        <v>0</v>
      </c>
      <c r="I63" s="557">
        <f>IF(G63="ok",'Raw FRM data'!S65,"")</f>
      </c>
      <c r="J63" s="148">
        <f>IF(G63="ok",'Raw candidate data'!P65,"")</f>
      </c>
      <c r="K63" s="149">
        <f>IF($G63="ok",'Raw FRM data'!T65,"")</f>
      </c>
      <c r="L63" s="150">
        <f>IF($G63="ok",'Raw candidate data'!Q65,"")</f>
      </c>
      <c r="M63" s="391">
        <f>IF($G63="ok",'Raw FRM data'!U65,"")</f>
      </c>
      <c r="N63" s="541" t="b">
        <f>IF($G63="ok",'Raw candidate data'!R65)</f>
        <v>0</v>
      </c>
      <c r="O63" s="410">
        <f>IF($G63="ok",'Raw candidate data'!R65,"")</f>
      </c>
    </row>
    <row r="64" spans="2:15" ht="12.75">
      <c r="B64" s="605"/>
      <c r="C64" s="488">
        <v>56</v>
      </c>
      <c r="D64" s="136">
        <f>IF(ISBLANK('Raw FRM data'!D66),"",'Raw FRM data'!D66)</f>
      </c>
      <c r="E64" s="196">
        <f>IF(G64="ok",'Raw FRM data'!N66,"")</f>
      </c>
      <c r="F64" s="196">
        <f>IF(G64="ok",'Raw candidate data'!N66,"")</f>
      </c>
      <c r="G64" s="560">
        <f>IF(AND('Raw FRM data'!O66="",'Raw candidate data'!O66=""),"",IF(AND('Raw FRM data'!O66="ok",'Raw candidate data'!O66="ok"),"ok","NOT VALID"))</f>
      </c>
      <c r="H64" s="565" t="b">
        <f>IF(G64="ok",'Raw FRM data'!S66)</f>
        <v>0</v>
      </c>
      <c r="I64" s="557">
        <f>IF(G64="ok",'Raw FRM data'!S66,"")</f>
      </c>
      <c r="J64" s="148">
        <f>IF(G64="ok",'Raw candidate data'!P66,"")</f>
      </c>
      <c r="K64" s="149">
        <f>IF($G64="ok",'Raw FRM data'!T66,"")</f>
      </c>
      <c r="L64" s="150">
        <f>IF($G64="ok",'Raw candidate data'!Q66,"")</f>
      </c>
      <c r="M64" s="391">
        <f>IF($G64="ok",'Raw FRM data'!U66,"")</f>
      </c>
      <c r="N64" s="541" t="b">
        <f>IF($G64="ok",'Raw candidate data'!R66)</f>
        <v>0</v>
      </c>
      <c r="O64" s="410">
        <f>IF($G64="ok",'Raw candidate data'!R66,"")</f>
      </c>
    </row>
    <row r="65" spans="2:15" ht="12.75">
      <c r="B65" s="605"/>
      <c r="C65" s="488">
        <v>57</v>
      </c>
      <c r="D65" s="136">
        <f>IF(ISBLANK('Raw FRM data'!D67),"",'Raw FRM data'!D67)</f>
      </c>
      <c r="E65" s="196">
        <f>IF(G65="ok",'Raw FRM data'!N67,"")</f>
      </c>
      <c r="F65" s="196">
        <f>IF(G65="ok",'Raw candidate data'!N67,"")</f>
      </c>
      <c r="G65" s="560">
        <f>IF(AND('Raw FRM data'!O67="",'Raw candidate data'!O67=""),"",IF(AND('Raw FRM data'!O67="ok",'Raw candidate data'!O67="ok"),"ok","NOT VALID"))</f>
      </c>
      <c r="H65" s="565" t="b">
        <f>IF(G65="ok",'Raw FRM data'!S67)</f>
        <v>0</v>
      </c>
      <c r="I65" s="557">
        <f>IF(G65="ok",'Raw FRM data'!S67,"")</f>
      </c>
      <c r="J65" s="148">
        <f>IF(G65="ok",'Raw candidate data'!P67,"")</f>
      </c>
      <c r="K65" s="149">
        <f>IF($G65="ok",'Raw FRM data'!T67,"")</f>
      </c>
      <c r="L65" s="150">
        <f>IF($G65="ok",'Raw candidate data'!Q67,"")</f>
      </c>
      <c r="M65" s="391">
        <f>IF($G65="ok",'Raw FRM data'!U67,"")</f>
      </c>
      <c r="N65" s="541" t="b">
        <f>IF($G65="ok",'Raw candidate data'!R67)</f>
        <v>0</v>
      </c>
      <c r="O65" s="410">
        <f>IF($G65="ok",'Raw candidate data'!R67,"")</f>
      </c>
    </row>
    <row r="66" spans="2:15" ht="12.75">
      <c r="B66" s="605"/>
      <c r="C66" s="488">
        <v>58</v>
      </c>
      <c r="D66" s="136">
        <f>IF(ISBLANK('Raw FRM data'!D68),"",'Raw FRM data'!D68)</f>
      </c>
      <c r="E66" s="196">
        <f>IF(G66="ok",'Raw FRM data'!N68,"")</f>
      </c>
      <c r="F66" s="196">
        <f>IF(G66="ok",'Raw candidate data'!N68,"")</f>
      </c>
      <c r="G66" s="560">
        <f>IF(AND('Raw FRM data'!O68="",'Raw candidate data'!O68=""),"",IF(AND('Raw FRM data'!O68="ok",'Raw candidate data'!O68="ok"),"ok","NOT VALID"))</f>
      </c>
      <c r="H66" s="565" t="b">
        <f>IF(G66="ok",'Raw FRM data'!S68)</f>
        <v>0</v>
      </c>
      <c r="I66" s="557">
        <f>IF(G66="ok",'Raw FRM data'!S68,"")</f>
      </c>
      <c r="J66" s="148">
        <f>IF(G66="ok",'Raw candidate data'!P68,"")</f>
      </c>
      <c r="K66" s="149">
        <f>IF($G66="ok",'Raw FRM data'!T68,"")</f>
      </c>
      <c r="L66" s="150">
        <f>IF($G66="ok",'Raw candidate data'!Q68,"")</f>
      </c>
      <c r="M66" s="391">
        <f>IF($G66="ok",'Raw FRM data'!U68,"")</f>
      </c>
      <c r="N66" s="541" t="b">
        <f>IF($G66="ok",'Raw candidate data'!R68)</f>
        <v>0</v>
      </c>
      <c r="O66" s="410">
        <f>IF($G66="ok",'Raw candidate data'!R68,"")</f>
      </c>
    </row>
    <row r="67" spans="2:15" ht="12.75">
      <c r="B67" s="605"/>
      <c r="C67" s="488">
        <v>59</v>
      </c>
      <c r="D67" s="136">
        <f>IF(ISBLANK('Raw FRM data'!D69),"",'Raw FRM data'!D69)</f>
      </c>
      <c r="E67" s="196">
        <f>IF(G67="ok",'Raw FRM data'!N69,"")</f>
      </c>
      <c r="F67" s="196">
        <f>IF(G67="ok",'Raw candidate data'!N69,"")</f>
      </c>
      <c r="G67" s="560">
        <f>IF(AND('Raw FRM data'!O69="",'Raw candidate data'!O69=""),"",IF(AND('Raw FRM data'!O69="ok",'Raw candidate data'!O69="ok"),"ok","NOT VALID"))</f>
      </c>
      <c r="H67" s="565" t="b">
        <f>IF(G67="ok",'Raw FRM data'!S69)</f>
        <v>0</v>
      </c>
      <c r="I67" s="557">
        <f>IF(G67="ok",'Raw FRM data'!S69,"")</f>
      </c>
      <c r="J67" s="148">
        <f>IF(G67="ok",'Raw candidate data'!P69,"")</f>
      </c>
      <c r="K67" s="149">
        <f>IF($G67="ok",'Raw FRM data'!T69,"")</f>
      </c>
      <c r="L67" s="150">
        <f>IF($G67="ok",'Raw candidate data'!Q69,"")</f>
      </c>
      <c r="M67" s="391">
        <f>IF($G67="ok",'Raw FRM data'!U69,"")</f>
      </c>
      <c r="N67" s="541" t="b">
        <f>IF($G67="ok",'Raw candidate data'!R69)</f>
        <v>0</v>
      </c>
      <c r="O67" s="410">
        <f>IF($G67="ok",'Raw candidate data'!R69,"")</f>
      </c>
    </row>
    <row r="68" spans="2:15" ht="12.75">
      <c r="B68" s="605"/>
      <c r="C68" s="488">
        <v>60</v>
      </c>
      <c r="D68" s="136">
        <f>IF(ISBLANK('Raw FRM data'!D70),"",'Raw FRM data'!D70)</f>
      </c>
      <c r="E68" s="196">
        <f>IF(G68="ok",'Raw FRM data'!N70,"")</f>
      </c>
      <c r="F68" s="196">
        <f>IF(G68="ok",'Raw candidate data'!N70,"")</f>
      </c>
      <c r="G68" s="560">
        <f>IF(AND('Raw FRM data'!O70="",'Raw candidate data'!O70=""),"",IF(AND('Raw FRM data'!O70="ok",'Raw candidate data'!O70="ok"),"ok","NOT VALID"))</f>
      </c>
      <c r="H68" s="565" t="b">
        <f>IF(G68="ok",'Raw FRM data'!S70)</f>
        <v>0</v>
      </c>
      <c r="I68" s="557">
        <f>IF(G68="ok",'Raw FRM data'!S70,"")</f>
      </c>
      <c r="J68" s="148">
        <f>IF(G68="ok",'Raw candidate data'!P70,"")</f>
      </c>
      <c r="K68" s="149">
        <f>IF($G68="ok",'Raw FRM data'!T70,"")</f>
      </c>
      <c r="L68" s="150">
        <f>IF($G68="ok",'Raw candidate data'!Q70,"")</f>
      </c>
      <c r="M68" s="391">
        <f>IF($G68="ok",'Raw FRM data'!U70,"")</f>
      </c>
      <c r="N68" s="541" t="b">
        <f>IF($G68="ok",'Raw candidate data'!R70)</f>
        <v>0</v>
      </c>
      <c r="O68" s="410">
        <f>IF($G68="ok",'Raw candidate data'!R70,"")</f>
      </c>
    </row>
    <row r="69" spans="2:15" ht="12.75">
      <c r="B69" s="605"/>
      <c r="C69" s="488">
        <v>61</v>
      </c>
      <c r="D69" s="136">
        <f>IF(ISBLANK('Raw FRM data'!D71),"",'Raw FRM data'!D71)</f>
      </c>
      <c r="E69" s="196">
        <f>IF(G69="ok",'Raw FRM data'!N71,"")</f>
      </c>
      <c r="F69" s="196">
        <f>IF(G69="ok",'Raw candidate data'!N71,"")</f>
      </c>
      <c r="G69" s="560">
        <f>IF(AND('Raw FRM data'!O71="",'Raw candidate data'!O71=""),"",IF(AND('Raw FRM data'!O71="ok",'Raw candidate data'!O71="ok"),"ok","NOT VALID"))</f>
      </c>
      <c r="H69" s="565" t="b">
        <f>IF(G69="ok",'Raw FRM data'!S71)</f>
        <v>0</v>
      </c>
      <c r="I69" s="557">
        <f>IF(G69="ok",'Raw FRM data'!S71,"")</f>
      </c>
      <c r="J69" s="148">
        <f>IF(G69="ok",'Raw candidate data'!P71,"")</f>
      </c>
      <c r="K69" s="149">
        <f>IF($G69="ok",'Raw FRM data'!T71,"")</f>
      </c>
      <c r="L69" s="150">
        <f>IF($G69="ok",'Raw candidate data'!Q71,"")</f>
      </c>
      <c r="M69" s="391">
        <f>IF($G69="ok",'Raw FRM data'!U71,"")</f>
      </c>
      <c r="N69" s="541" t="b">
        <f>IF($G69="ok",'Raw candidate data'!R71)</f>
        <v>0</v>
      </c>
      <c r="O69" s="410">
        <f>IF($G69="ok",'Raw candidate data'!R71,"")</f>
      </c>
    </row>
    <row r="70" spans="2:15" ht="12.75">
      <c r="B70" s="605"/>
      <c r="C70" s="488">
        <v>62</v>
      </c>
      <c r="D70" s="136">
        <f>IF(ISBLANK('Raw FRM data'!D72),"",'Raw FRM data'!D72)</f>
      </c>
      <c r="E70" s="196">
        <f>IF(G70="ok",'Raw FRM data'!N72,"")</f>
      </c>
      <c r="F70" s="196">
        <f>IF(G70="ok",'Raw candidate data'!N72,"")</f>
      </c>
      <c r="G70" s="560">
        <f>IF(AND('Raw FRM data'!O72="",'Raw candidate data'!O72=""),"",IF(AND('Raw FRM data'!O72="ok",'Raw candidate data'!O72="ok"),"ok","NOT VALID"))</f>
      </c>
      <c r="H70" s="565" t="b">
        <f>IF(G70="ok",'Raw FRM data'!S72)</f>
        <v>0</v>
      </c>
      <c r="I70" s="557">
        <f>IF(G70="ok",'Raw FRM data'!S72,"")</f>
      </c>
      <c r="J70" s="148">
        <f>IF(G70="ok",'Raw candidate data'!P72,"")</f>
      </c>
      <c r="K70" s="149">
        <f>IF($G70="ok",'Raw FRM data'!T72,"")</f>
      </c>
      <c r="L70" s="150">
        <f>IF($G70="ok",'Raw candidate data'!Q72,"")</f>
      </c>
      <c r="M70" s="391">
        <f>IF($G70="ok",'Raw FRM data'!U72,"")</f>
      </c>
      <c r="N70" s="541" t="b">
        <f>IF($G70="ok",'Raw candidate data'!R72)</f>
        <v>0</v>
      </c>
      <c r="O70" s="410">
        <f>IF($G70="ok",'Raw candidate data'!R72,"")</f>
      </c>
    </row>
    <row r="71" spans="2:15" ht="12.75">
      <c r="B71" s="605"/>
      <c r="C71" s="488">
        <v>63</v>
      </c>
      <c r="D71" s="136">
        <f>IF(ISBLANK('Raw FRM data'!D73),"",'Raw FRM data'!D73)</f>
      </c>
      <c r="E71" s="196">
        <f>IF(G71="ok",'Raw FRM data'!N73,"")</f>
      </c>
      <c r="F71" s="196">
        <f>IF(G71="ok",'Raw candidate data'!N73,"")</f>
      </c>
      <c r="G71" s="560">
        <f>IF(AND('Raw FRM data'!O73="",'Raw candidate data'!O73=""),"",IF(AND('Raw FRM data'!O73="ok",'Raw candidate data'!O73="ok"),"ok","NOT VALID"))</f>
      </c>
      <c r="H71" s="565" t="b">
        <f>IF(G71="ok",'Raw FRM data'!S73)</f>
        <v>0</v>
      </c>
      <c r="I71" s="557">
        <f>IF(G71="ok",'Raw FRM data'!S73,"")</f>
      </c>
      <c r="J71" s="148">
        <f>IF(G71="ok",'Raw candidate data'!P73,"")</f>
      </c>
      <c r="K71" s="149">
        <f>IF($G71="ok",'Raw FRM data'!T73,"")</f>
      </c>
      <c r="L71" s="150">
        <f>IF($G71="ok",'Raw candidate data'!Q73,"")</f>
      </c>
      <c r="M71" s="391">
        <f>IF($G71="ok",'Raw FRM data'!U73,"")</f>
      </c>
      <c r="N71" s="541" t="b">
        <f>IF($G71="ok",'Raw candidate data'!R73)</f>
        <v>0</v>
      </c>
      <c r="O71" s="410">
        <f>IF($G71="ok",'Raw candidate data'!R73,"")</f>
      </c>
    </row>
    <row r="72" spans="2:15" ht="12.75">
      <c r="B72" s="605"/>
      <c r="C72" s="488">
        <v>64</v>
      </c>
      <c r="D72" s="136">
        <f>IF(ISBLANK('Raw FRM data'!D74),"",'Raw FRM data'!D74)</f>
      </c>
      <c r="E72" s="196">
        <f>IF(G72="ok",'Raw FRM data'!N74,"")</f>
      </c>
      <c r="F72" s="196">
        <f>IF(G72="ok",'Raw candidate data'!N74,"")</f>
      </c>
      <c r="G72" s="560">
        <f>IF(AND('Raw FRM data'!O74="",'Raw candidate data'!O74=""),"",IF(AND('Raw FRM data'!O74="ok",'Raw candidate data'!O74="ok"),"ok","NOT VALID"))</f>
      </c>
      <c r="H72" s="565" t="b">
        <f>IF(G72="ok",'Raw FRM data'!S74)</f>
        <v>0</v>
      </c>
      <c r="I72" s="557">
        <f>IF(G72="ok",'Raw FRM data'!S74,"")</f>
      </c>
      <c r="J72" s="148">
        <f>IF(G72="ok",'Raw candidate data'!P74,"")</f>
      </c>
      <c r="K72" s="149">
        <f>IF($G72="ok",'Raw FRM data'!T74,"")</f>
      </c>
      <c r="L72" s="150">
        <f>IF($G72="ok",'Raw candidate data'!Q74,"")</f>
      </c>
      <c r="M72" s="391">
        <f>IF($G72="ok",'Raw FRM data'!U74,"")</f>
      </c>
      <c r="N72" s="541" t="b">
        <f>IF($G72="ok",'Raw candidate data'!R74)</f>
        <v>0</v>
      </c>
      <c r="O72" s="410">
        <f>IF($G72="ok",'Raw candidate data'!R74,"")</f>
      </c>
    </row>
    <row r="73" spans="2:15" ht="12.75">
      <c r="B73" s="605"/>
      <c r="C73" s="488">
        <v>65</v>
      </c>
      <c r="D73" s="136">
        <f>IF(ISBLANK('Raw FRM data'!D75),"",'Raw FRM data'!D75)</f>
      </c>
      <c r="E73" s="196">
        <f>IF(G73="ok",'Raw FRM data'!N75,"")</f>
      </c>
      <c r="F73" s="196">
        <f>IF(G73="ok",'Raw candidate data'!N75,"")</f>
      </c>
      <c r="G73" s="560">
        <f>IF(AND('Raw FRM data'!O75="",'Raw candidate data'!O75=""),"",IF(AND('Raw FRM data'!O75="ok",'Raw candidate data'!O75="ok"),"ok","NOT VALID"))</f>
      </c>
      <c r="H73" s="565" t="b">
        <f>IF(G73="ok",'Raw FRM data'!S75)</f>
        <v>0</v>
      </c>
      <c r="I73" s="557">
        <f>IF(G73="ok",'Raw FRM data'!S75,"")</f>
      </c>
      <c r="J73" s="148">
        <f>IF(G73="ok",'Raw candidate data'!P75,"")</f>
      </c>
      <c r="K73" s="149">
        <f>IF($G73="ok",'Raw FRM data'!T75,"")</f>
      </c>
      <c r="L73" s="150">
        <f>IF($G73="ok",'Raw candidate data'!Q75,"")</f>
      </c>
      <c r="M73" s="391">
        <f>IF($G73="ok",'Raw FRM data'!U75,"")</f>
      </c>
      <c r="N73" s="541" t="b">
        <f>IF($G73="ok",'Raw candidate data'!R75)</f>
        <v>0</v>
      </c>
      <c r="O73" s="410">
        <f>IF($G73="ok",'Raw candidate data'!R75,"")</f>
      </c>
    </row>
    <row r="74" spans="2:15" ht="12.75">
      <c r="B74" s="605"/>
      <c r="C74" s="488">
        <v>66</v>
      </c>
      <c r="D74" s="136">
        <f>IF(ISBLANK('Raw FRM data'!D76),"",'Raw FRM data'!D76)</f>
      </c>
      <c r="E74" s="196">
        <f>IF(G74="ok",'Raw FRM data'!N76,"")</f>
      </c>
      <c r="F74" s="196">
        <f>IF(G74="ok",'Raw candidate data'!N76,"")</f>
      </c>
      <c r="G74" s="560">
        <f>IF(AND('Raw FRM data'!O76="",'Raw candidate data'!O76=""),"",IF(AND('Raw FRM data'!O76="ok",'Raw candidate data'!O76="ok"),"ok","NOT VALID"))</f>
      </c>
      <c r="H74" s="565" t="b">
        <f>IF(G74="ok",'Raw FRM data'!S76)</f>
        <v>0</v>
      </c>
      <c r="I74" s="557">
        <f>IF(G74="ok",'Raw FRM data'!S76,"")</f>
      </c>
      <c r="J74" s="148">
        <f>IF(G74="ok",'Raw candidate data'!P76,"")</f>
      </c>
      <c r="K74" s="149">
        <f>IF($G74="ok",'Raw FRM data'!T76,"")</f>
      </c>
      <c r="L74" s="150">
        <f>IF($G74="ok",'Raw candidate data'!Q76,"")</f>
      </c>
      <c r="M74" s="391">
        <f>IF($G74="ok",'Raw FRM data'!U76,"")</f>
      </c>
      <c r="N74" s="541" t="b">
        <f>IF($G74="ok",'Raw candidate data'!R76)</f>
        <v>0</v>
      </c>
      <c r="O74" s="410">
        <f>IF($G74="ok",'Raw candidate data'!R76,"")</f>
      </c>
    </row>
    <row r="75" spans="2:15" ht="12.75">
      <c r="B75" s="605"/>
      <c r="C75" s="488">
        <v>67</v>
      </c>
      <c r="D75" s="136">
        <f>IF(ISBLANK('Raw FRM data'!D77),"",'Raw FRM data'!D77)</f>
      </c>
      <c r="E75" s="196">
        <f>IF(G75="ok",'Raw FRM data'!N77,"")</f>
      </c>
      <c r="F75" s="196">
        <f>IF(G75="ok",'Raw candidate data'!N77,"")</f>
      </c>
      <c r="G75" s="560">
        <f>IF(AND('Raw FRM data'!O77="",'Raw candidate data'!O77=""),"",IF(AND('Raw FRM data'!O77="ok",'Raw candidate data'!O77="ok"),"ok","NOT VALID"))</f>
      </c>
      <c r="H75" s="565" t="b">
        <f>IF(G75="ok",'Raw FRM data'!S77)</f>
        <v>0</v>
      </c>
      <c r="I75" s="557">
        <f>IF(G75="ok",'Raw FRM data'!S77,"")</f>
      </c>
      <c r="J75" s="148">
        <f>IF(G75="ok",'Raw candidate data'!P77,"")</f>
      </c>
      <c r="K75" s="149">
        <f>IF($G75="ok",'Raw FRM data'!T77,"")</f>
      </c>
      <c r="L75" s="150">
        <f>IF($G75="ok",'Raw candidate data'!Q77,"")</f>
      </c>
      <c r="M75" s="391">
        <f>IF($G75="ok",'Raw FRM data'!U77,"")</f>
      </c>
      <c r="N75" s="541" t="b">
        <f>IF($G75="ok",'Raw candidate data'!R77)</f>
        <v>0</v>
      </c>
      <c r="O75" s="410">
        <f>IF($G75="ok",'Raw candidate data'!R77,"")</f>
      </c>
    </row>
    <row r="76" spans="2:15" ht="12.75">
      <c r="B76" s="605"/>
      <c r="C76" s="488">
        <v>68</v>
      </c>
      <c r="D76" s="136">
        <f>IF(ISBLANK('Raw FRM data'!D78),"",'Raw FRM data'!D78)</f>
      </c>
      <c r="E76" s="196">
        <f>IF(G76="ok",'Raw FRM data'!N78,"")</f>
      </c>
      <c r="F76" s="196">
        <f>IF(G76="ok",'Raw candidate data'!N78,"")</f>
      </c>
      <c r="G76" s="560">
        <f>IF(AND('Raw FRM data'!O78="",'Raw candidate data'!O78=""),"",IF(AND('Raw FRM data'!O78="ok",'Raw candidate data'!O78="ok"),"ok","NOT VALID"))</f>
      </c>
      <c r="H76" s="565" t="b">
        <f>IF(G76="ok",'Raw FRM data'!S78)</f>
        <v>0</v>
      </c>
      <c r="I76" s="557">
        <f>IF(G76="ok",'Raw FRM data'!S78,"")</f>
      </c>
      <c r="J76" s="148">
        <f>IF(G76="ok",'Raw candidate data'!P78,"")</f>
      </c>
      <c r="K76" s="149">
        <f>IF($G76="ok",'Raw FRM data'!T78,"")</f>
      </c>
      <c r="L76" s="150">
        <f>IF($G76="ok",'Raw candidate data'!Q78,"")</f>
      </c>
      <c r="M76" s="391">
        <f>IF($G76="ok",'Raw FRM data'!U78,"")</f>
      </c>
      <c r="N76" s="541" t="b">
        <f>IF($G76="ok",'Raw candidate data'!R78)</f>
        <v>0</v>
      </c>
      <c r="O76" s="410">
        <f>IF($G76="ok",'Raw candidate data'!R78,"")</f>
      </c>
    </row>
    <row r="77" spans="2:15" ht="12.75">
      <c r="B77" s="605"/>
      <c r="C77" s="488">
        <v>69</v>
      </c>
      <c r="D77" s="136">
        <f>IF(ISBLANK('Raw FRM data'!D79),"",'Raw FRM data'!D79)</f>
      </c>
      <c r="E77" s="196">
        <f>IF(G77="ok",'Raw FRM data'!N79,"")</f>
      </c>
      <c r="F77" s="196">
        <f>IF(G77="ok",'Raw candidate data'!N79,"")</f>
      </c>
      <c r="G77" s="560">
        <f>IF(AND('Raw FRM data'!O79="",'Raw candidate data'!O79=""),"",IF(AND('Raw FRM data'!O79="ok",'Raw candidate data'!O79="ok"),"ok","NOT VALID"))</f>
      </c>
      <c r="H77" s="565" t="b">
        <f>IF(G77="ok",'Raw FRM data'!S79)</f>
        <v>0</v>
      </c>
      <c r="I77" s="557">
        <f>IF(G77="ok",'Raw FRM data'!S79,"")</f>
      </c>
      <c r="J77" s="148">
        <f>IF(G77="ok",'Raw candidate data'!P79,"")</f>
      </c>
      <c r="K77" s="149">
        <f>IF($G77="ok",'Raw FRM data'!T79,"")</f>
      </c>
      <c r="L77" s="150">
        <f>IF($G77="ok",'Raw candidate data'!Q79,"")</f>
      </c>
      <c r="M77" s="391">
        <f>IF($G77="ok",'Raw FRM data'!U79,"")</f>
      </c>
      <c r="N77" s="541" t="b">
        <f>IF($G77="ok",'Raw candidate data'!R79)</f>
        <v>0</v>
      </c>
      <c r="O77" s="410">
        <f>IF($G77="ok",'Raw candidate data'!R79,"")</f>
      </c>
    </row>
    <row r="78" spans="2:15" ht="13.5" thickBot="1">
      <c r="B78" s="607"/>
      <c r="C78" s="490">
        <v>70</v>
      </c>
      <c r="D78" s="136">
        <f>IF(ISBLANK('Raw FRM data'!D80),"",'Raw FRM data'!D80)</f>
      </c>
      <c r="E78" s="196">
        <f>IF(G78="ok",'Raw FRM data'!N80,"")</f>
      </c>
      <c r="F78" s="196">
        <f>IF(G78="ok",'Raw candidate data'!N80,"")</f>
      </c>
      <c r="G78" s="561">
        <f>IF(AND('Raw FRM data'!O80="",'Raw candidate data'!O80=""),"",IF(AND('Raw FRM data'!O80="ok",'Raw candidate data'!O80="ok"),"ok","NOT VALID"))</f>
      </c>
      <c r="H78" s="566" t="b">
        <f>IF(G78="ok",'Raw FRM data'!S80)</f>
        <v>0</v>
      </c>
      <c r="I78" s="557">
        <f>IF(G78="ok",'Raw FRM data'!S80,"")</f>
      </c>
      <c r="J78" s="148">
        <f>IF(G78="ok",'Raw candidate data'!P80,"")</f>
      </c>
      <c r="K78" s="149">
        <f>IF($G78="ok",'Raw FRM data'!T80,"")</f>
      </c>
      <c r="L78" s="150">
        <f>IF($G78="ok",'Raw candidate data'!Q80,"")</f>
      </c>
      <c r="M78" s="391">
        <f>IF($G78="ok",'Raw FRM data'!U80,"")</f>
      </c>
      <c r="N78" s="541" t="b">
        <f>IF($G78="ok",'Raw candidate data'!R80)</f>
        <v>0</v>
      </c>
      <c r="O78" s="410">
        <f>IF($G78="ok",'Raw candidate data'!R80,"")</f>
      </c>
    </row>
    <row r="79" spans="2:15" ht="9.75" customHeight="1" thickBot="1" thickTop="1">
      <c r="B79" s="359"/>
      <c r="C79" s="359"/>
      <c r="D79" s="359"/>
      <c r="E79" s="359"/>
      <c r="F79" s="359"/>
      <c r="G79" s="359"/>
      <c r="H79" s="359"/>
      <c r="I79" s="408"/>
      <c r="J79" s="359"/>
      <c r="K79" s="359"/>
      <c r="L79" s="359"/>
      <c r="M79" s="359"/>
      <c r="N79" s="359"/>
      <c r="O79" s="359"/>
    </row>
    <row r="80" spans="4:15" ht="15" thickTop="1">
      <c r="D80" s="191"/>
      <c r="E80" s="34"/>
      <c r="F80" s="34"/>
      <c r="G80" s="158"/>
      <c r="H80" s="121"/>
      <c r="I80" s="143" t="s">
        <v>51</v>
      </c>
      <c r="J80" s="38"/>
      <c r="K80" s="143" t="s">
        <v>52</v>
      </c>
      <c r="L80" s="38"/>
      <c r="M80" s="277" t="s">
        <v>53</v>
      </c>
      <c r="N80" s="538"/>
      <c r="O80" s="278"/>
    </row>
    <row r="81" spans="4:15" ht="13.5" thickBot="1">
      <c r="D81" s="192"/>
      <c r="E81" s="159"/>
      <c r="F81" s="159"/>
      <c r="G81" s="160"/>
      <c r="H81" s="159"/>
      <c r="I81" s="140" t="s">
        <v>48</v>
      </c>
      <c r="J81" s="45" t="s">
        <v>49</v>
      </c>
      <c r="K81" s="140" t="s">
        <v>48</v>
      </c>
      <c r="L81" s="45" t="s">
        <v>49</v>
      </c>
      <c r="M81" s="279" t="s">
        <v>48</v>
      </c>
      <c r="N81" s="539"/>
      <c r="O81" s="280" t="s">
        <v>49</v>
      </c>
    </row>
    <row r="82" spans="4:15" ht="12.75">
      <c r="D82" s="193"/>
      <c r="E82" s="24"/>
      <c r="F82" s="24"/>
      <c r="G82" s="155" t="s">
        <v>54</v>
      </c>
      <c r="H82" s="155"/>
      <c r="I82" s="162">
        <f aca="true" t="shared" si="0" ref="I82:O82">COUNT(I9:I78)</f>
        <v>0</v>
      </c>
      <c r="J82" s="12">
        <f t="shared" si="0"/>
        <v>0</v>
      </c>
      <c r="K82" s="162">
        <f t="shared" si="0"/>
        <v>0</v>
      </c>
      <c r="L82" s="163">
        <f t="shared" si="0"/>
        <v>0</v>
      </c>
      <c r="M82" s="162">
        <f t="shared" si="0"/>
        <v>0</v>
      </c>
      <c r="N82" s="12"/>
      <c r="O82" s="164">
        <f t="shared" si="0"/>
        <v>0</v>
      </c>
    </row>
    <row r="83" spans="4:15" ht="12.75">
      <c r="D83" s="194"/>
      <c r="E83" s="157"/>
      <c r="F83" s="157"/>
      <c r="G83" s="244" t="s">
        <v>55</v>
      </c>
      <c r="H83" s="536"/>
      <c r="I83" s="245">
        <f aca="true" t="shared" si="1" ref="I83:O83">IF(ISERROR(AVERAGE(I9:I78)),"",AVERAGE(I9:I78))</f>
      </c>
      <c r="J83" s="345">
        <f t="shared" si="1"/>
      </c>
      <c r="K83" s="245">
        <f t="shared" si="1"/>
      </c>
      <c r="L83" s="345">
        <f t="shared" si="1"/>
      </c>
      <c r="M83" s="246">
        <f t="shared" si="1"/>
      </c>
      <c r="N83" s="544"/>
      <c r="O83" s="247">
        <f t="shared" si="1"/>
      </c>
    </row>
    <row r="84" spans="4:15" ht="12.75">
      <c r="D84" s="194"/>
      <c r="E84" s="157"/>
      <c r="F84" s="157"/>
      <c r="G84" s="156" t="s">
        <v>57</v>
      </c>
      <c r="H84" s="537"/>
      <c r="I84" s="165">
        <f>MAX($I$9:$I$78)</f>
        <v>0</v>
      </c>
      <c r="J84" s="166">
        <f>MAX($J$9:$J$78)</f>
        <v>0</v>
      </c>
      <c r="K84" s="165">
        <f>MAX($K$9:$K$78)</f>
        <v>0</v>
      </c>
      <c r="L84" s="75">
        <f>MAX($L$9:$L$78)</f>
        <v>0</v>
      </c>
      <c r="M84" s="167">
        <f>MAX($M$9:$M$78)</f>
        <v>0</v>
      </c>
      <c r="N84" s="545"/>
      <c r="O84" s="168">
        <f>MAX($O$9:$O$78)</f>
        <v>0</v>
      </c>
    </row>
    <row r="85" spans="4:15" ht="12.75">
      <c r="D85" s="193"/>
      <c r="E85" s="186"/>
      <c r="F85" s="186"/>
      <c r="G85" s="155" t="s">
        <v>56</v>
      </c>
      <c r="H85" s="155"/>
      <c r="I85" s="172">
        <f>MIN($I$9:$I$78)</f>
        <v>0</v>
      </c>
      <c r="J85" s="78">
        <f>MIN($J$9:$J$78)</f>
        <v>0</v>
      </c>
      <c r="K85" s="172">
        <f>MIN($K$9:$K$78)</f>
        <v>0</v>
      </c>
      <c r="L85" s="173">
        <f>MIN(L$9:L$78)</f>
        <v>0</v>
      </c>
      <c r="M85" s="174">
        <f>MIN($M$9:$M$78)</f>
        <v>0</v>
      </c>
      <c r="N85" s="546"/>
      <c r="O85" s="175">
        <f>MIN($O$9:$O$78)</f>
        <v>0</v>
      </c>
    </row>
    <row r="86" spans="4:15" ht="13.5" thickBot="1">
      <c r="D86" s="195"/>
      <c r="E86" s="176"/>
      <c r="F86" s="176"/>
      <c r="G86" s="176" t="s">
        <v>58</v>
      </c>
      <c r="H86" s="176"/>
      <c r="I86" s="177"/>
      <c r="J86" s="178">
        <f>IF(I83="","",J83/I83)</f>
      </c>
      <c r="K86" s="179"/>
      <c r="L86" s="178">
        <f>IF(K83="","",L83/K83)</f>
      </c>
      <c r="M86" s="179"/>
      <c r="N86" s="179"/>
      <c r="O86" s="180">
        <f>IF(M83="","",O83/M83)</f>
      </c>
    </row>
    <row r="87" ht="7.5" customHeight="1" thickBot="1" thickTop="1"/>
    <row r="88" spans="9:15" ht="14.25" customHeight="1" thickBot="1" thickTop="1">
      <c r="I88" s="446"/>
      <c r="J88" s="447"/>
      <c r="K88" s="447"/>
      <c r="L88" s="447"/>
      <c r="M88" s="449" t="s">
        <v>48</v>
      </c>
      <c r="N88" s="547"/>
      <c r="O88" s="448" t="s">
        <v>49</v>
      </c>
    </row>
    <row r="89" spans="9:15" ht="15.75">
      <c r="I89" s="442" t="s">
        <v>132</v>
      </c>
      <c r="J89" s="188"/>
      <c r="K89" s="188"/>
      <c r="L89" s="443"/>
      <c r="M89" s="444">
        <f>IF(M82=0,"",SQRT(SUMSQ($M$9:$M$78)/M82))</f>
      </c>
      <c r="N89" s="548"/>
      <c r="O89" s="445">
        <f>IF(O82=0,"",SQRT(SUMSQ($O$9:$O$78)/O82))</f>
      </c>
    </row>
    <row r="90" spans="9:15" ht="15.75">
      <c r="I90" s="628" t="str">
        <f>"Test requirements"&amp;" - "&amp;Title!$G$17&amp;" Class "&amp;Title!$G$18</f>
        <v>Test requirements -  Class </v>
      </c>
      <c r="J90" s="629"/>
      <c r="K90" s="629"/>
      <c r="L90" s="630"/>
      <c r="M90" s="360">
        <v>0.1</v>
      </c>
      <c r="N90" s="549"/>
      <c r="O90" s="361">
        <f>IF(ISBLANK(Title!G18),"",IF(Title!G17="PM10-2.5",15%,IF(Title!G18="II",10%,15%)))</f>
      </c>
    </row>
    <row r="91" spans="9:15" ht="16.5" thickBot="1">
      <c r="I91" s="184" t="s">
        <v>133</v>
      </c>
      <c r="J91" s="169"/>
      <c r="K91" s="169"/>
      <c r="L91" s="169"/>
      <c r="M91" s="170">
        <f>IF(M82=0,"",IF(M89&gt;M90,"FAIL"," OK"))</f>
      </c>
      <c r="N91" s="550"/>
      <c r="O91" s="171">
        <f>IF(OR(O89="",O90=""),"",IF(O89&gt;O90,"FAIL","PASS"))</f>
      </c>
    </row>
    <row r="92" ht="7.5" customHeight="1" thickBot="1" thickTop="1"/>
    <row r="93" spans="9:15" ht="13.5" thickTop="1">
      <c r="I93" s="224"/>
      <c r="J93" s="225"/>
      <c r="K93" s="34"/>
      <c r="L93" s="34"/>
      <c r="M93" s="226"/>
      <c r="N93" s="34"/>
      <c r="O93" s="637">
        <f>$I$82</f>
        <v>0</v>
      </c>
    </row>
    <row r="94" spans="9:15" ht="12.75">
      <c r="I94" s="230" t="s">
        <v>75</v>
      </c>
      <c r="J94" s="233"/>
      <c r="K94" s="189"/>
      <c r="L94" s="189"/>
      <c r="M94" s="221"/>
      <c r="N94" s="189"/>
      <c r="O94" s="638"/>
    </row>
    <row r="95" spans="9:15" ht="12.75">
      <c r="I95" s="402" t="s">
        <v>73</v>
      </c>
      <c r="J95" s="403"/>
      <c r="K95" s="404"/>
      <c r="L95" s="404"/>
      <c r="M95" s="222"/>
      <c r="N95" s="188"/>
      <c r="O95" s="621">
        <f>IF(OR(ISBLANK(Title!$G$23),ISBLANK(Title!G18),ISBLANK(Title!G17)),"",IF(AND(Title!$G$23="A",Title!$G$18="III"),46,23))</f>
      </c>
    </row>
    <row r="96" spans="9:15" ht="12.75">
      <c r="I96" s="405" t="str">
        <f>"required for Class "&amp;Title!$G$18&amp;", location "&amp;Title!$G$23&amp;":"</f>
        <v>required for Class , location :</v>
      </c>
      <c r="J96" s="406"/>
      <c r="K96" s="407"/>
      <c r="L96" s="407"/>
      <c r="M96" s="221"/>
      <c r="N96" s="189"/>
      <c r="O96" s="622"/>
    </row>
    <row r="97" spans="9:15" ht="12.75">
      <c r="I97" s="231" t="s">
        <v>77</v>
      </c>
      <c r="J97" s="205"/>
      <c r="K97" s="188"/>
      <c r="L97" s="188"/>
      <c r="M97" s="631">
        <f>IF(O95="","",IF(O93&gt;=O95,"OK    ","Insufficient  "))</f>
      </c>
      <c r="N97" s="632"/>
      <c r="O97" s="633"/>
    </row>
    <row r="98" spans="9:15" ht="12.75">
      <c r="I98" s="230" t="s">
        <v>76</v>
      </c>
      <c r="J98" s="233"/>
      <c r="K98" s="188"/>
      <c r="L98" s="188"/>
      <c r="M98" s="634"/>
      <c r="N98" s="635"/>
      <c r="O98" s="636"/>
    </row>
    <row r="99" spans="9:15" ht="12.75">
      <c r="I99" s="231"/>
      <c r="J99" s="205"/>
      <c r="K99" s="190"/>
      <c r="L99" s="190"/>
      <c r="M99" s="223"/>
      <c r="N99" s="190"/>
      <c r="O99" s="623">
        <f>IF(O95="","",IF(O95-O93&gt;0,O95-O93,""))</f>
      </c>
    </row>
    <row r="100" spans="9:15" ht="13.5" thickBot="1">
      <c r="I100" s="232" t="s">
        <v>74</v>
      </c>
      <c r="J100" s="227"/>
      <c r="K100" s="228"/>
      <c r="L100" s="228"/>
      <c r="M100" s="229"/>
      <c r="N100" s="228"/>
      <c r="O100" s="624"/>
    </row>
    <row r="101" ht="13.5" thickTop="1"/>
  </sheetData>
  <sheetProtection sheet="1" objects="1" scenarios="1" selectLockedCells="1" autoFilter="0" selectUnlockedCells="1"/>
  <autoFilter ref="B8:O78"/>
  <mergeCells count="11">
    <mergeCell ref="B32:B54"/>
    <mergeCell ref="B55:B78"/>
    <mergeCell ref="B9:B31"/>
    <mergeCell ref="O93:O94"/>
    <mergeCell ref="O95:O96"/>
    <mergeCell ref="O99:O100"/>
    <mergeCell ref="I3:Q3"/>
    <mergeCell ref="I4:Q4"/>
    <mergeCell ref="I5:Q5"/>
    <mergeCell ref="I90:L90"/>
    <mergeCell ref="M97:O98"/>
  </mergeCells>
  <printOptions/>
  <pageMargins left="0.75" right="0.75" top="0.5" bottom="0.49" header="0.5" footer="0.5"/>
  <pageSetup fitToHeight="1" fitToWidth="1" horizontalDpi="600" verticalDpi="600" orientation="portrait" scale="57" r:id="rId3"/>
  <legacyDrawing r:id="rId2"/>
</worksheet>
</file>

<file path=xl/worksheets/sheet6.xml><?xml version="1.0" encoding="utf-8"?>
<worksheet xmlns="http://schemas.openxmlformats.org/spreadsheetml/2006/main" xmlns:r="http://schemas.openxmlformats.org/officeDocument/2006/relationships">
  <sheetPr codeName="Sheet5">
    <tabColor indexed="45"/>
    <pageSetUpPr fitToPage="1"/>
  </sheetPr>
  <dimension ref="B1:R95"/>
  <sheetViews>
    <sheetView workbookViewId="0" topLeftCell="A1">
      <pane ySplit="8" topLeftCell="BM9" activePane="bottomLeft" state="frozen"/>
      <selection pane="topLeft" activeCell="A1" sqref="A1"/>
      <selection pane="bottomLeft" activeCell="G1" sqref="G1"/>
    </sheetView>
  </sheetViews>
  <sheetFormatPr defaultColWidth="9.140625" defaultRowHeight="12.75"/>
  <cols>
    <col min="1" max="1" width="2.140625" style="0" customWidth="1"/>
    <col min="2" max="2" width="3.7109375" style="0" customWidth="1"/>
    <col min="3" max="3" width="4.00390625" style="0" customWidth="1"/>
    <col min="4" max="4" width="8.140625" style="0" customWidth="1"/>
    <col min="5" max="5" width="5.57421875" style="0" customWidth="1"/>
    <col min="6" max="6" width="5.421875" style="0" customWidth="1"/>
    <col min="7" max="7" width="10.421875" style="0" customWidth="1"/>
    <col min="8" max="8" width="10.421875" style="0" hidden="1" customWidth="1"/>
    <col min="9" max="9" width="9.421875" style="0" customWidth="1"/>
    <col min="10" max="10" width="9.421875" style="0" hidden="1" customWidth="1"/>
    <col min="11" max="11" width="11.7109375" style="0" customWidth="1"/>
    <col min="12" max="12" width="1.8515625" style="0" customWidth="1"/>
    <col min="13" max="13" width="2.00390625" style="0" customWidth="1"/>
    <col min="14" max="14" width="20.28125" style="0" customWidth="1"/>
    <col min="16" max="16" width="8.57421875" style="0" customWidth="1"/>
    <col min="17" max="17" width="12.140625" style="0" customWidth="1"/>
    <col min="18" max="18" width="15.8515625" style="0" customWidth="1"/>
  </cols>
  <sheetData>
    <row r="1" spans="7:8" ht="20.25" customHeight="1">
      <c r="G1" s="32" t="s">
        <v>91</v>
      </c>
      <c r="H1" s="32"/>
    </row>
    <row r="2" ht="13.5" thickBot="1"/>
    <row r="3" spans="4:18" ht="12.75">
      <c r="D3" s="9" t="s">
        <v>2</v>
      </c>
      <c r="E3" s="10"/>
      <c r="F3" s="10"/>
      <c r="G3" s="29"/>
      <c r="H3" s="10"/>
      <c r="I3" s="625">
        <f>'Raw FRM data'!F5</f>
      </c>
      <c r="J3" s="644"/>
      <c r="K3" s="626"/>
      <c r="L3" s="626"/>
      <c r="M3" s="626"/>
      <c r="N3" s="626"/>
      <c r="O3" s="626"/>
      <c r="P3" s="626"/>
      <c r="Q3" s="626"/>
      <c r="R3" s="187"/>
    </row>
    <row r="4" spans="4:18" ht="12.75">
      <c r="D4" s="28" t="s">
        <v>7</v>
      </c>
      <c r="E4" s="132"/>
      <c r="F4" s="132"/>
      <c r="G4" s="30"/>
      <c r="H4" s="132"/>
      <c r="I4" s="611">
        <f>'Raw FRM data'!F6</f>
      </c>
      <c r="J4" s="616"/>
      <c r="K4" s="612"/>
      <c r="L4" s="612"/>
      <c r="M4" s="612"/>
      <c r="N4" s="612"/>
      <c r="O4" s="612"/>
      <c r="P4" s="612"/>
      <c r="Q4" s="612"/>
      <c r="R4" s="187"/>
    </row>
    <row r="5" spans="4:18" ht="13.5" thickBot="1">
      <c r="D5" s="14" t="s">
        <v>6</v>
      </c>
      <c r="E5" s="15"/>
      <c r="F5" s="15"/>
      <c r="G5" s="31"/>
      <c r="H5" s="15"/>
      <c r="I5" s="617">
        <f>'Raw FRM data'!F7</f>
      </c>
      <c r="J5" s="618"/>
      <c r="K5" s="619"/>
      <c r="L5" s="619"/>
      <c r="M5" s="619"/>
      <c r="N5" s="619"/>
      <c r="O5" s="619"/>
      <c r="P5" s="619"/>
      <c r="Q5" s="619"/>
      <c r="R5" s="187"/>
    </row>
    <row r="6" ht="22.5" customHeight="1" thickBot="1">
      <c r="N6" s="483" t="str">
        <f>IF(OR(ISBLANK(Title!$G$17),ISBLANK(Title!$G$18),ISBLANK(Title!$G$23)),"Note: Necessary information is missing from 'Title' sheet.","")</f>
        <v>Note: Necessary information is missing from 'Title' sheet.</v>
      </c>
    </row>
    <row r="7" spans="2:18" ht="15" thickTop="1">
      <c r="B7" s="33"/>
      <c r="C7" s="34" t="s">
        <v>17</v>
      </c>
      <c r="D7" s="35" t="s">
        <v>27</v>
      </c>
      <c r="E7" s="38" t="s">
        <v>64</v>
      </c>
      <c r="F7" s="36"/>
      <c r="G7" s="551" t="s">
        <v>50</v>
      </c>
      <c r="H7" s="115"/>
      <c r="I7" s="581" t="s">
        <v>134</v>
      </c>
      <c r="J7" s="567"/>
      <c r="K7" s="411"/>
      <c r="N7" s="254" t="s">
        <v>98</v>
      </c>
      <c r="O7" s="255"/>
      <c r="P7" s="256"/>
      <c r="Q7" s="255"/>
      <c r="R7" s="257"/>
    </row>
    <row r="8" spans="2:18" ht="13.5" thickBot="1">
      <c r="B8" s="40"/>
      <c r="C8" s="41" t="s">
        <v>16</v>
      </c>
      <c r="D8" s="42" t="s">
        <v>161</v>
      </c>
      <c r="E8" s="484" t="s">
        <v>48</v>
      </c>
      <c r="F8" s="485" t="s">
        <v>65</v>
      </c>
      <c r="G8" s="552" t="s">
        <v>162</v>
      </c>
      <c r="H8" s="116" t="s">
        <v>48</v>
      </c>
      <c r="I8" s="582" t="s">
        <v>48</v>
      </c>
      <c r="J8" s="539" t="s">
        <v>49</v>
      </c>
      <c r="K8" s="486" t="s">
        <v>49</v>
      </c>
      <c r="N8" s="258" t="s">
        <v>92</v>
      </c>
      <c r="O8" s="259"/>
      <c r="P8" s="260"/>
      <c r="Q8" s="259"/>
      <c r="R8" s="261"/>
    </row>
    <row r="9" spans="2:11" ht="12.75" customHeight="1">
      <c r="B9" s="639" t="s">
        <v>46</v>
      </c>
      <c r="C9" s="494">
        <v>1</v>
      </c>
      <c r="D9" s="133">
        <f>IF(ISBLANK('Raw FRM data'!D11),"",'Raw FRM data'!D11)</f>
      </c>
      <c r="E9" s="196">
        <f>IF(G9="ok",'Raw FRM data'!N11,"")</f>
      </c>
      <c r="F9" s="196">
        <f>IF(G9="ok",'Raw candidate data'!N11,"")</f>
      </c>
      <c r="G9" s="146">
        <f>IF(AND('Raw FRM data'!O11="",'Raw candidate data'!O11=""),"",IF(AND('Raw FRM data'!O11="ok",'Raw candidate data'!O11="ok"),"ok","NOT VALID"))</f>
      </c>
      <c r="H9" s="577" t="b">
        <f>IF(G9="ok",'Raw FRM data'!S11)</f>
        <v>0</v>
      </c>
      <c r="I9" s="583">
        <f>IF(G9="ok",'Raw FRM data'!S11,"")</f>
      </c>
      <c r="J9" s="568" t="b">
        <f>IF(G9="ok",'Raw candidate data'!P11)</f>
        <v>0</v>
      </c>
      <c r="K9" s="412">
        <f>IF(G9="ok",'Raw candidate data'!P11,"")</f>
      </c>
    </row>
    <row r="10" spans="2:11" ht="12.75">
      <c r="B10" s="642"/>
      <c r="C10" s="495">
        <v>2</v>
      </c>
      <c r="D10" s="134">
        <f>IF(ISBLANK('Raw FRM data'!D12),"",'Raw FRM data'!D12)</f>
      </c>
      <c r="E10" s="196">
        <f>IF(G10="ok",'Raw FRM data'!N12,"")</f>
      </c>
      <c r="F10" s="196">
        <f>IF(G10="ok",'Raw candidate data'!N12,"")</f>
      </c>
      <c r="G10" s="146">
        <f>IF(AND('Raw FRM data'!O12="",'Raw candidate data'!O12=""),"",IF(AND('Raw FRM data'!O12="ok",'Raw candidate data'!O12="ok"),"ok","NOT VALID"))</f>
      </c>
      <c r="H10" s="576" t="b">
        <f>IF(G10="ok",'Raw FRM data'!S12)</f>
        <v>0</v>
      </c>
      <c r="I10" s="584">
        <f>IF(G10="ok",'Raw FRM data'!S12,"")</f>
      </c>
      <c r="J10" s="569" t="b">
        <f>IF(G10="ok",'Raw candidate data'!P12)</f>
        <v>0</v>
      </c>
      <c r="K10" s="413">
        <f>IF(G10="ok",'Raw candidate data'!P12,"")</f>
      </c>
    </row>
    <row r="11" spans="2:11" ht="12.75">
      <c r="B11" s="642"/>
      <c r="C11" s="495">
        <v>3</v>
      </c>
      <c r="D11" s="134">
        <f>IF(ISBLANK('Raw FRM data'!D13),"",'Raw FRM data'!D13)</f>
      </c>
      <c r="E11" s="196">
        <f>IF(G11="ok",'Raw FRM data'!N13,"")</f>
      </c>
      <c r="F11" s="196">
        <f>IF(G11="ok",'Raw candidate data'!N13,"")</f>
      </c>
      <c r="G11" s="146">
        <f>IF(AND('Raw FRM data'!O13="",'Raw candidate data'!O13=""),"",IF(AND('Raw FRM data'!O13="ok",'Raw candidate data'!O13="ok"),"ok","NOT VALID"))</f>
      </c>
      <c r="H11" s="576" t="b">
        <f>IF(G11="ok",'Raw FRM data'!S13)</f>
        <v>0</v>
      </c>
      <c r="I11" s="584">
        <f>IF(G11="ok",'Raw FRM data'!S13,"")</f>
      </c>
      <c r="J11" s="569" t="b">
        <f>IF(G11="ok",'Raw candidate data'!P13)</f>
        <v>0</v>
      </c>
      <c r="K11" s="413">
        <f>IF(G11="ok",'Raw candidate data'!P13,"")</f>
      </c>
    </row>
    <row r="12" spans="2:11" ht="12.75">
      <c r="B12" s="642"/>
      <c r="C12" s="495">
        <v>4</v>
      </c>
      <c r="D12" s="134">
        <f>IF(ISBLANK('Raw FRM data'!D14),"",'Raw FRM data'!D14)</f>
      </c>
      <c r="E12" s="196">
        <f>IF(G12="ok",'Raw FRM data'!N14,"")</f>
      </c>
      <c r="F12" s="196">
        <f>IF(G12="ok",'Raw candidate data'!N14,"")</f>
      </c>
      <c r="G12" s="146">
        <f>IF(AND('Raw FRM data'!O14="",'Raw candidate data'!O14=""),"",IF(AND('Raw FRM data'!O14="ok",'Raw candidate data'!O14="ok"),"ok","NOT VALID"))</f>
      </c>
      <c r="H12" s="576" t="b">
        <f>IF(G12="ok",'Raw FRM data'!S14)</f>
        <v>0</v>
      </c>
      <c r="I12" s="584">
        <f>IF(G12="ok",'Raw FRM data'!S14,"")</f>
      </c>
      <c r="J12" s="569" t="b">
        <f>IF(G12="ok",'Raw candidate data'!P14)</f>
        <v>0</v>
      </c>
      <c r="K12" s="413">
        <f>IF(G12="ok",'Raw candidate data'!P14,"")</f>
      </c>
    </row>
    <row r="13" spans="2:11" ht="12.75">
      <c r="B13" s="642"/>
      <c r="C13" s="495">
        <v>5</v>
      </c>
      <c r="D13" s="134">
        <f>IF(ISBLANK('Raw FRM data'!D15),"",'Raw FRM data'!D15)</f>
      </c>
      <c r="E13" s="196">
        <f>IF(G13="ok",'Raw FRM data'!N15,"")</f>
      </c>
      <c r="F13" s="196">
        <f>IF(G13="ok",'Raw candidate data'!N15,"")</f>
      </c>
      <c r="G13" s="146">
        <f>IF(AND('Raw FRM data'!O15="",'Raw candidate data'!O15=""),"",IF(AND('Raw FRM data'!O15="ok",'Raw candidate data'!O15="ok"),"ok","NOT VALID"))</f>
      </c>
      <c r="H13" s="576" t="b">
        <f>IF(G13="ok",'Raw FRM data'!S15)</f>
        <v>0</v>
      </c>
      <c r="I13" s="584">
        <f>IF(G13="ok",'Raw FRM data'!S15,"")</f>
      </c>
      <c r="J13" s="569" t="b">
        <f>IF(G13="ok",'Raw candidate data'!P15)</f>
        <v>0</v>
      </c>
      <c r="K13" s="413">
        <f>IF(G13="ok",'Raw candidate data'!P15,"")</f>
      </c>
    </row>
    <row r="14" spans="2:14" ht="12.75" customHeight="1">
      <c r="B14" s="642"/>
      <c r="C14" s="495">
        <v>6</v>
      </c>
      <c r="D14" s="134">
        <f>IF(ISBLANK('Raw FRM data'!D16),"",'Raw FRM data'!D16)</f>
      </c>
      <c r="E14" s="196">
        <f>IF(G14="ok",'Raw FRM data'!N16,"")</f>
      </c>
      <c r="F14" s="196">
        <f>IF(G14="ok",'Raw candidate data'!N16,"")</f>
      </c>
      <c r="G14" s="146">
        <f>IF(AND('Raw FRM data'!O16="",'Raw candidate data'!O16=""),"",IF(AND('Raw FRM data'!O16="ok",'Raw candidate data'!O16="ok"),"ok","NOT VALID"))</f>
      </c>
      <c r="H14" s="576" t="b">
        <f>IF(G14="ok",'Raw FRM data'!S16)</f>
        <v>0</v>
      </c>
      <c r="I14" s="584">
        <f>IF(G14="ok",'Raw FRM data'!S16,"")</f>
      </c>
      <c r="J14" s="569" t="b">
        <f>IF(G14="ok",'Raw candidate data'!P16)</f>
        <v>0</v>
      </c>
      <c r="K14" s="413">
        <f>IF(G14="ok",'Raw candidate data'!P16,"")</f>
      </c>
      <c r="N14" s="451"/>
    </row>
    <row r="15" spans="2:11" ht="12.75">
      <c r="B15" s="642"/>
      <c r="C15" s="495">
        <v>7</v>
      </c>
      <c r="D15" s="134">
        <f>IF(ISBLANK('Raw FRM data'!D17),"",'Raw FRM data'!D17)</f>
      </c>
      <c r="E15" s="196">
        <f>IF(G15="ok",'Raw FRM data'!N17,"")</f>
      </c>
      <c r="F15" s="196">
        <f>IF(G15="ok",'Raw candidate data'!N17,"")</f>
      </c>
      <c r="G15" s="146">
        <f>IF(AND('Raw FRM data'!O17="",'Raw candidate data'!O17=""),"",IF(AND('Raw FRM data'!O17="ok",'Raw candidate data'!O17="ok"),"ok","NOT VALID"))</f>
      </c>
      <c r="H15" s="576" t="b">
        <f>IF(G15="ok",'Raw FRM data'!S17)</f>
        <v>0</v>
      </c>
      <c r="I15" s="584">
        <f>IF(G15="ok",'Raw FRM data'!S17,"")</f>
      </c>
      <c r="J15" s="569" t="b">
        <f>IF(G15="ok",'Raw candidate data'!P17)</f>
        <v>0</v>
      </c>
      <c r="K15" s="413">
        <f>IF(G15="ok",'Raw candidate data'!P17,"")</f>
      </c>
    </row>
    <row r="16" spans="2:11" ht="12.75">
      <c r="B16" s="642"/>
      <c r="C16" s="495">
        <v>8</v>
      </c>
      <c r="D16" s="134">
        <f>IF(ISBLANK('Raw FRM data'!D18),"",'Raw FRM data'!D18)</f>
      </c>
      <c r="E16" s="196">
        <f>IF(G16="ok",'Raw FRM data'!N18,"")</f>
      </c>
      <c r="F16" s="196">
        <f>IF(G16="ok",'Raw candidate data'!N18,"")</f>
      </c>
      <c r="G16" s="146">
        <f>IF(AND('Raw FRM data'!O18="",'Raw candidate data'!O18=""),"",IF(AND('Raw FRM data'!O18="ok",'Raw candidate data'!O18="ok"),"ok","NOT VALID"))</f>
      </c>
      <c r="H16" s="576" t="b">
        <f>IF(G16="ok",'Raw FRM data'!S18)</f>
        <v>0</v>
      </c>
      <c r="I16" s="584">
        <f>IF(G16="ok",'Raw FRM data'!S18,"")</f>
      </c>
      <c r="J16" s="569" t="b">
        <f>IF(G16="ok",'Raw candidate data'!P18)</f>
        <v>0</v>
      </c>
      <c r="K16" s="413">
        <f>IF(G16="ok",'Raw candidate data'!P18,"")</f>
      </c>
    </row>
    <row r="17" spans="2:11" ht="12.75">
      <c r="B17" s="642"/>
      <c r="C17" s="495">
        <v>9</v>
      </c>
      <c r="D17" s="134">
        <f>IF(ISBLANK('Raw FRM data'!D19),"",'Raw FRM data'!D19)</f>
      </c>
      <c r="E17" s="196">
        <f>IF(G17="ok",'Raw FRM data'!N19,"")</f>
      </c>
      <c r="F17" s="196">
        <f>IF(G17="ok",'Raw candidate data'!N19,"")</f>
      </c>
      <c r="G17" s="146">
        <f>IF(AND('Raw FRM data'!O19="",'Raw candidate data'!O19=""),"",IF(AND('Raw FRM data'!O19="ok",'Raw candidate data'!O19="ok"),"ok","NOT VALID"))</f>
      </c>
      <c r="H17" s="576" t="b">
        <f>IF(G17="ok",'Raw FRM data'!S19)</f>
        <v>0</v>
      </c>
      <c r="I17" s="584">
        <f>IF(G17="ok",'Raw FRM data'!S19,"")</f>
      </c>
      <c r="J17" s="569" t="b">
        <f>IF(G17="ok",'Raw candidate data'!P19)</f>
        <v>0</v>
      </c>
      <c r="K17" s="413">
        <f>IF(G17="ok",'Raw candidate data'!P19,"")</f>
      </c>
    </row>
    <row r="18" spans="2:11" ht="12.75">
      <c r="B18" s="642"/>
      <c r="C18" s="495">
        <v>10</v>
      </c>
      <c r="D18" s="134">
        <f>IF(ISBLANK('Raw FRM data'!D20),"",'Raw FRM data'!D20)</f>
      </c>
      <c r="E18" s="196">
        <f>IF(G18="ok",'Raw FRM data'!N20,"")</f>
      </c>
      <c r="F18" s="196">
        <f>IF(G18="ok",'Raw candidate data'!N20,"")</f>
      </c>
      <c r="G18" s="146">
        <f>IF(AND('Raw FRM data'!O20="",'Raw candidate data'!O20=""),"",IF(AND('Raw FRM data'!O20="ok",'Raw candidate data'!O20="ok"),"ok","NOT VALID"))</f>
      </c>
      <c r="H18" s="576" t="b">
        <f>IF(G18="ok",'Raw FRM data'!S20)</f>
        <v>0</v>
      </c>
      <c r="I18" s="584">
        <f>IF(G18="ok",'Raw FRM data'!S20,"")</f>
      </c>
      <c r="J18" s="569" t="b">
        <f>IF(G18="ok",'Raw candidate data'!P20)</f>
        <v>0</v>
      </c>
      <c r="K18" s="413">
        <f>IF(G18="ok",'Raw candidate data'!P20,"")</f>
      </c>
    </row>
    <row r="19" spans="2:11" ht="12.75">
      <c r="B19" s="642"/>
      <c r="C19" s="495">
        <v>11</v>
      </c>
      <c r="D19" s="134">
        <f>IF(ISBLANK('Raw FRM data'!D21),"",'Raw FRM data'!D21)</f>
      </c>
      <c r="E19" s="196">
        <f>IF(G19="ok",'Raw FRM data'!N21,"")</f>
      </c>
      <c r="F19" s="196">
        <f>IF(G19="ok",'Raw candidate data'!N21,"")</f>
      </c>
      <c r="G19" s="146">
        <f>IF(AND('Raw FRM data'!O21="",'Raw candidate data'!O21=""),"",IF(AND('Raw FRM data'!O21="ok",'Raw candidate data'!O21="ok"),"ok","NOT VALID"))</f>
      </c>
      <c r="H19" s="576" t="b">
        <f>IF(G19="ok",'Raw FRM data'!S21)</f>
        <v>0</v>
      </c>
      <c r="I19" s="584">
        <f>IF(G19="ok",'Raw FRM data'!S21,"")</f>
      </c>
      <c r="J19" s="569" t="b">
        <f>IF(G19="ok",'Raw candidate data'!P21)</f>
        <v>0</v>
      </c>
      <c r="K19" s="413">
        <f>IF(G19="ok",'Raw candidate data'!P21,"")</f>
      </c>
    </row>
    <row r="20" spans="2:11" ht="12.75">
      <c r="B20" s="642"/>
      <c r="C20" s="495">
        <v>12</v>
      </c>
      <c r="D20" s="134">
        <f>IF(ISBLANK('Raw FRM data'!D22),"",'Raw FRM data'!D22)</f>
      </c>
      <c r="E20" s="196">
        <f>IF(G20="ok",'Raw FRM data'!N22,"")</f>
      </c>
      <c r="F20" s="196">
        <f>IF(G20="ok",'Raw candidate data'!N22,"")</f>
      </c>
      <c r="G20" s="146">
        <f>IF(AND('Raw FRM data'!O22="",'Raw candidate data'!O22=""),"",IF(AND('Raw FRM data'!O22="ok",'Raw candidate data'!O22="ok"),"ok","NOT VALID"))</f>
      </c>
      <c r="H20" s="576" t="b">
        <f>IF(G20="ok",'Raw FRM data'!S22)</f>
        <v>0</v>
      </c>
      <c r="I20" s="584">
        <f>IF(G20="ok",'Raw FRM data'!S22,"")</f>
      </c>
      <c r="J20" s="569" t="b">
        <f>IF(G20="ok",'Raw candidate data'!P22)</f>
        <v>0</v>
      </c>
      <c r="K20" s="413">
        <f>IF(G20="ok",'Raw candidate data'!P22,"")</f>
      </c>
    </row>
    <row r="21" spans="2:11" ht="12.75">
      <c r="B21" s="642"/>
      <c r="C21" s="495">
        <v>13</v>
      </c>
      <c r="D21" s="134">
        <f>IF(ISBLANK('Raw FRM data'!D23),"",'Raw FRM data'!D23)</f>
      </c>
      <c r="E21" s="196">
        <f>IF(G21="ok",'Raw FRM data'!N23,"")</f>
      </c>
      <c r="F21" s="196">
        <f>IF(G21="ok",'Raw candidate data'!N23,"")</f>
      </c>
      <c r="G21" s="146">
        <f>IF(AND('Raw FRM data'!O23="",'Raw candidate data'!O23=""),"",IF(AND('Raw FRM data'!O23="ok",'Raw candidate data'!O23="ok"),"ok","NOT VALID"))</f>
      </c>
      <c r="H21" s="576" t="b">
        <f>IF(G21="ok",'Raw FRM data'!S23)</f>
        <v>0</v>
      </c>
      <c r="I21" s="584">
        <f>IF(G21="ok",'Raw FRM data'!S23,"")</f>
      </c>
      <c r="J21" s="569" t="b">
        <f>IF(G21="ok",'Raw candidate data'!P23)</f>
        <v>0</v>
      </c>
      <c r="K21" s="413">
        <f>IF(G21="ok",'Raw candidate data'!P23,"")</f>
      </c>
    </row>
    <row r="22" spans="2:11" ht="12.75">
      <c r="B22" s="642"/>
      <c r="C22" s="495">
        <v>14</v>
      </c>
      <c r="D22" s="134">
        <f>IF(ISBLANK('Raw FRM data'!D24),"",'Raw FRM data'!D24)</f>
      </c>
      <c r="E22" s="196">
        <f>IF(G22="ok",'Raw FRM data'!N24,"")</f>
      </c>
      <c r="F22" s="196">
        <f>IF(G22="ok",'Raw candidate data'!N24,"")</f>
      </c>
      <c r="G22" s="146">
        <f>IF(AND('Raw FRM data'!O24="",'Raw candidate data'!O24=""),"",IF(AND('Raw FRM data'!O24="ok",'Raw candidate data'!O24="ok"),"ok","NOT VALID"))</f>
      </c>
      <c r="H22" s="576" t="b">
        <f>IF(G22="ok",'Raw FRM data'!S24)</f>
        <v>0</v>
      </c>
      <c r="I22" s="584">
        <f>IF(G22="ok",'Raw FRM data'!S24,"")</f>
      </c>
      <c r="J22" s="569" t="b">
        <f>IF(G22="ok",'Raw candidate data'!P24)</f>
        <v>0</v>
      </c>
      <c r="K22" s="413">
        <f>IF(G22="ok",'Raw candidate data'!P24,"")</f>
      </c>
    </row>
    <row r="23" spans="2:11" ht="12.75">
      <c r="B23" s="642"/>
      <c r="C23" s="495">
        <v>15</v>
      </c>
      <c r="D23" s="134">
        <f>IF(ISBLANK('Raw FRM data'!D25),"",'Raw FRM data'!D25)</f>
      </c>
      <c r="E23" s="196">
        <f>IF(G23="ok",'Raw FRM data'!N25,"")</f>
      </c>
      <c r="F23" s="196">
        <f>IF(G23="ok",'Raw candidate data'!N25,"")</f>
      </c>
      <c r="G23" s="146">
        <f>IF(AND('Raw FRM data'!O25="",'Raw candidate data'!O25=""),"",IF(AND('Raw FRM data'!O25="ok",'Raw candidate data'!O25="ok"),"ok","NOT VALID"))</f>
      </c>
      <c r="H23" s="576" t="b">
        <f>IF(G23="ok",'Raw FRM data'!S25)</f>
        <v>0</v>
      </c>
      <c r="I23" s="584">
        <f>IF(G23="ok",'Raw FRM data'!S25,"")</f>
      </c>
      <c r="J23" s="569" t="b">
        <f>IF(G23="ok",'Raw candidate data'!P25)</f>
        <v>0</v>
      </c>
      <c r="K23" s="413">
        <f>IF(G23="ok",'Raw candidate data'!P25,"")</f>
      </c>
    </row>
    <row r="24" spans="2:11" ht="12.75">
      <c r="B24" s="642"/>
      <c r="C24" s="495">
        <v>16</v>
      </c>
      <c r="D24" s="134">
        <f>IF(ISBLANK('Raw FRM data'!D26),"",'Raw FRM data'!D26)</f>
      </c>
      <c r="E24" s="196">
        <f>IF(G24="ok",'Raw FRM data'!N26,"")</f>
      </c>
      <c r="F24" s="196">
        <f>IF(G24="ok",'Raw candidate data'!N26,"")</f>
      </c>
      <c r="G24" s="146">
        <f>IF(AND('Raw FRM data'!O26="",'Raw candidate data'!O26=""),"",IF(AND('Raw FRM data'!O26="ok",'Raw candidate data'!O26="ok"),"ok","NOT VALID"))</f>
      </c>
      <c r="H24" s="576" t="b">
        <f>IF(G24="ok",'Raw FRM data'!S26)</f>
        <v>0</v>
      </c>
      <c r="I24" s="584">
        <f>IF(G24="ok",'Raw FRM data'!S26,"")</f>
      </c>
      <c r="J24" s="569" t="b">
        <f>IF(G24="ok",'Raw candidate data'!P26)</f>
        <v>0</v>
      </c>
      <c r="K24" s="413">
        <f>IF(G24="ok",'Raw candidate data'!P26,"")</f>
      </c>
    </row>
    <row r="25" spans="2:11" ht="12.75">
      <c r="B25" s="642"/>
      <c r="C25" s="495">
        <v>17</v>
      </c>
      <c r="D25" s="134">
        <f>IF(ISBLANK('Raw FRM data'!D27),"",'Raw FRM data'!D27)</f>
      </c>
      <c r="E25" s="196">
        <f>IF(G25="ok",'Raw FRM data'!N27,"")</f>
      </c>
      <c r="F25" s="196">
        <f>IF(G25="ok",'Raw candidate data'!N27,"")</f>
      </c>
      <c r="G25" s="146">
        <f>IF(AND('Raw FRM data'!O27="",'Raw candidate data'!O27=""),"",IF(AND('Raw FRM data'!O27="ok",'Raw candidate data'!O27="ok"),"ok","NOT VALID"))</f>
      </c>
      <c r="H25" s="576" t="b">
        <f>IF(G25="ok",'Raw FRM data'!S27)</f>
        <v>0</v>
      </c>
      <c r="I25" s="584">
        <f>IF(G25="ok",'Raw FRM data'!S27,"")</f>
      </c>
      <c r="J25" s="569" t="b">
        <f>IF(G25="ok",'Raw candidate data'!P27)</f>
        <v>0</v>
      </c>
      <c r="K25" s="413">
        <f>IF(G25="ok",'Raw candidate data'!P27,"")</f>
      </c>
    </row>
    <row r="26" spans="2:11" ht="12.75">
      <c r="B26" s="642"/>
      <c r="C26" s="495">
        <v>18</v>
      </c>
      <c r="D26" s="134">
        <f>IF(ISBLANK('Raw FRM data'!D28),"",'Raw FRM data'!D28)</f>
      </c>
      <c r="E26" s="196">
        <f>IF(G26="ok",'Raw FRM data'!N28,"")</f>
      </c>
      <c r="F26" s="196">
        <f>IF(G26="ok",'Raw candidate data'!N28,"")</f>
      </c>
      <c r="G26" s="146">
        <f>IF(AND('Raw FRM data'!O28="",'Raw candidate data'!O28=""),"",IF(AND('Raw FRM data'!O28="ok",'Raw candidate data'!O28="ok"),"ok","NOT VALID"))</f>
      </c>
      <c r="H26" s="576" t="b">
        <f>IF(G26="ok",'Raw FRM data'!S28)</f>
        <v>0</v>
      </c>
      <c r="I26" s="584">
        <f>IF(G26="ok",'Raw FRM data'!S28,"")</f>
      </c>
      <c r="J26" s="569" t="b">
        <f>IF(G26="ok",'Raw candidate data'!P28)</f>
        <v>0</v>
      </c>
      <c r="K26" s="413">
        <f>IF(G26="ok",'Raw candidate data'!P28,"")</f>
      </c>
    </row>
    <row r="27" spans="2:11" ht="12.75">
      <c r="B27" s="642"/>
      <c r="C27" s="495">
        <v>19</v>
      </c>
      <c r="D27" s="134">
        <f>IF(ISBLANK('Raw FRM data'!D29),"",'Raw FRM data'!D29)</f>
      </c>
      <c r="E27" s="196">
        <f>IF(G27="ok",'Raw FRM data'!N29,"")</f>
      </c>
      <c r="F27" s="196">
        <f>IF(G27="ok",'Raw candidate data'!N29,"")</f>
      </c>
      <c r="G27" s="146">
        <f>IF(AND('Raw FRM data'!O29="",'Raw candidate data'!O29=""),"",IF(AND('Raw FRM data'!O29="ok",'Raw candidate data'!O29="ok"),"ok","NOT VALID"))</f>
      </c>
      <c r="H27" s="576" t="b">
        <f>IF(G27="ok",'Raw FRM data'!S29)</f>
        <v>0</v>
      </c>
      <c r="I27" s="584">
        <f>IF(G27="ok",'Raw FRM data'!S29,"")</f>
      </c>
      <c r="J27" s="569" t="b">
        <f>IF(G27="ok",'Raw candidate data'!P29)</f>
        <v>0</v>
      </c>
      <c r="K27" s="413">
        <f>IF(G27="ok",'Raw candidate data'!P29,"")</f>
      </c>
    </row>
    <row r="28" spans="2:11" ht="12.75">
      <c r="B28" s="642"/>
      <c r="C28" s="495">
        <v>20</v>
      </c>
      <c r="D28" s="134">
        <f>IF(ISBLANK('Raw FRM data'!D30),"",'Raw FRM data'!D30)</f>
      </c>
      <c r="E28" s="196">
        <f>IF(G28="ok",'Raw FRM data'!N30,"")</f>
      </c>
      <c r="F28" s="196">
        <f>IF(G28="ok",'Raw candidate data'!N30,"")</f>
      </c>
      <c r="G28" s="146">
        <f>IF(AND('Raw FRM data'!O30="",'Raw candidate data'!O30=""),"",IF(AND('Raw FRM data'!O30="ok",'Raw candidate data'!O30="ok"),"ok","NOT VALID"))</f>
      </c>
      <c r="H28" s="576" t="b">
        <f>IF(G28="ok",'Raw FRM data'!S30)</f>
        <v>0</v>
      </c>
      <c r="I28" s="584">
        <f>IF(G28="ok",'Raw FRM data'!S30,"")</f>
      </c>
      <c r="J28" s="569" t="b">
        <f>IF(G28="ok",'Raw candidate data'!P30)</f>
        <v>0</v>
      </c>
      <c r="K28" s="413">
        <f>IF(G28="ok",'Raw candidate data'!P30,"")</f>
      </c>
    </row>
    <row r="29" spans="2:11" ht="12.75">
      <c r="B29" s="642"/>
      <c r="C29" s="495">
        <v>21</v>
      </c>
      <c r="D29" s="134">
        <f>IF(ISBLANK('Raw FRM data'!D31),"",'Raw FRM data'!D31)</f>
      </c>
      <c r="E29" s="196">
        <f>IF(G29="ok",'Raw FRM data'!N31,"")</f>
      </c>
      <c r="F29" s="196">
        <f>IF(G29="ok",'Raw candidate data'!N31,"")</f>
      </c>
      <c r="G29" s="146">
        <f>IF(AND('Raw FRM data'!O31="",'Raw candidate data'!O31=""),"",IF(AND('Raw FRM data'!O31="ok",'Raw candidate data'!O31="ok"),"ok","NOT VALID"))</f>
      </c>
      <c r="H29" s="576" t="b">
        <f>IF(G29="ok",'Raw FRM data'!S31)</f>
        <v>0</v>
      </c>
      <c r="I29" s="584">
        <f>IF(G29="ok",'Raw FRM data'!S31,"")</f>
      </c>
      <c r="J29" s="569" t="b">
        <f>IF(G29="ok",'Raw candidate data'!P31)</f>
        <v>0</v>
      </c>
      <c r="K29" s="413">
        <f>IF(G29="ok",'Raw candidate data'!P31,"")</f>
      </c>
    </row>
    <row r="30" spans="2:11" ht="12.75">
      <c r="B30" s="642"/>
      <c r="C30" s="495">
        <v>22</v>
      </c>
      <c r="D30" s="134">
        <f>IF(ISBLANK('Raw FRM data'!D32),"",'Raw FRM data'!D32)</f>
      </c>
      <c r="E30" s="196">
        <f>IF(G30="ok",'Raw FRM data'!N32,"")</f>
      </c>
      <c r="F30" s="196">
        <f>IF(G30="ok",'Raw candidate data'!N32,"")</f>
      </c>
      <c r="G30" s="146">
        <f>IF(AND('Raw FRM data'!O32="",'Raw candidate data'!O32=""),"",IF(AND('Raw FRM data'!O32="ok",'Raw candidate data'!O32="ok"),"ok","NOT VALID"))</f>
      </c>
      <c r="H30" s="576" t="b">
        <f>IF(G30="ok",'Raw FRM data'!S32)</f>
        <v>0</v>
      </c>
      <c r="I30" s="584">
        <f>IF(G30="ok",'Raw FRM data'!S32,"")</f>
      </c>
      <c r="J30" s="569" t="b">
        <f>IF(G30="ok",'Raw candidate data'!P32)</f>
        <v>0</v>
      </c>
      <c r="K30" s="413">
        <f>IF(G30="ok",'Raw candidate data'!P32,"")</f>
      </c>
    </row>
    <row r="31" spans="2:11" ht="13.5" thickBot="1">
      <c r="B31" s="643"/>
      <c r="C31" s="496">
        <v>23</v>
      </c>
      <c r="D31" s="135">
        <f>IF(ISBLANK('Raw FRM data'!D33),"",'Raw FRM data'!D33)</f>
      </c>
      <c r="E31" s="198">
        <f>IF(G31="ok",'Raw FRM data'!N33,"")</f>
      </c>
      <c r="F31" s="199">
        <f>IF(G31="ok",'Raw candidate data'!N33,"")</f>
      </c>
      <c r="G31" s="553">
        <f>IF(AND('Raw FRM data'!O33="",'Raw candidate data'!O33=""),"",IF(AND('Raw FRM data'!O33="ok",'Raw candidate data'!O33="ok"),"ok","NOT VALID"))</f>
      </c>
      <c r="H31" s="578" t="b">
        <f>IF(G31="ok",'Raw FRM data'!S33)</f>
        <v>0</v>
      </c>
      <c r="I31" s="585">
        <f>IF(G31="ok",'Raw FRM data'!S33,"")</f>
      </c>
      <c r="J31" s="570" t="b">
        <f>IF(G31="ok",'Raw candidate data'!P33)</f>
        <v>0</v>
      </c>
      <c r="K31" s="414">
        <f>IF(G31="ok",'Raw candidate data'!P33,"")</f>
      </c>
    </row>
    <row r="32" spans="2:11" ht="12.75" customHeight="1">
      <c r="B32" s="639" t="s">
        <v>47</v>
      </c>
      <c r="C32" s="494">
        <v>24</v>
      </c>
      <c r="D32" s="136">
        <f>IF(ISBLANK('Raw FRM data'!D34),"",'Raw FRM data'!D34)</f>
      </c>
      <c r="E32" s="196">
        <f>IF(G32="ok",'Raw FRM data'!N34,"")</f>
      </c>
      <c r="F32" s="196">
        <f>IF(G32="ok",'Raw candidate data'!N34,"")</f>
      </c>
      <c r="G32" s="147">
        <f>IF(AND('Raw FRM data'!O34="",'Raw candidate data'!O34=""),"",IF(AND('Raw FRM data'!O34="ok",'Raw candidate data'!O34="ok"),"ok","NOT VALID"))</f>
      </c>
      <c r="H32" s="577" t="b">
        <f>IF(G32="ok",'Raw FRM data'!S34)</f>
        <v>0</v>
      </c>
      <c r="I32" s="586">
        <f>IF(G32="ok",'Raw FRM data'!S34,"")</f>
      </c>
      <c r="J32" s="571" t="b">
        <f>IF(G32="ok",'Raw candidate data'!P34)</f>
        <v>0</v>
      </c>
      <c r="K32" s="415">
        <f>IF(G32="ok",'Raw candidate data'!P34,"")</f>
      </c>
    </row>
    <row r="33" spans="2:11" ht="12.75">
      <c r="B33" s="640"/>
      <c r="C33" s="495">
        <v>25</v>
      </c>
      <c r="D33" s="134">
        <f>IF(ISBLANK('Raw FRM data'!D35),"",'Raw FRM data'!D35)</f>
      </c>
      <c r="E33" s="196">
        <f>IF(G33="ok",'Raw FRM data'!N35,"")</f>
      </c>
      <c r="F33" s="196">
        <f>IF(G33="ok",'Raw candidate data'!N35,"")</f>
      </c>
      <c r="G33" s="146">
        <f>IF(AND('Raw FRM data'!O35="",'Raw candidate data'!O35=""),"",IF(AND('Raw FRM data'!O35="ok",'Raw candidate data'!O35="ok"),"ok","NOT VALID"))</f>
      </c>
      <c r="H33" s="576" t="b">
        <f>IF(G33="ok",'Raw FRM data'!S35)</f>
        <v>0</v>
      </c>
      <c r="I33" s="584">
        <f>IF(G33="ok",'Raw FRM data'!S35,"")</f>
      </c>
      <c r="J33" s="569" t="b">
        <f>IF(G33="ok",'Raw candidate data'!P35)</f>
        <v>0</v>
      </c>
      <c r="K33" s="413">
        <f>IF(G33="ok",'Raw candidate data'!P35,"")</f>
      </c>
    </row>
    <row r="34" spans="2:11" ht="12.75">
      <c r="B34" s="640"/>
      <c r="C34" s="495">
        <v>26</v>
      </c>
      <c r="D34" s="134">
        <f>IF(ISBLANK('Raw FRM data'!D36),"",'Raw FRM data'!D36)</f>
      </c>
      <c r="E34" s="196">
        <f>IF(G34="ok",'Raw FRM data'!N36,"")</f>
      </c>
      <c r="F34" s="196">
        <f>IF(G34="ok",'Raw candidate data'!N36,"")</f>
      </c>
      <c r="G34" s="146">
        <f>IF(AND('Raw FRM data'!O36="",'Raw candidate data'!O36=""),"",IF(AND('Raw FRM data'!O36="ok",'Raw candidate data'!O36="ok"),"ok","NOT VALID"))</f>
      </c>
      <c r="H34" s="576" t="b">
        <f>IF(G34="ok",'Raw FRM data'!S36)</f>
        <v>0</v>
      </c>
      <c r="I34" s="584">
        <f>IF(G34="ok",'Raw FRM data'!S36,"")</f>
      </c>
      <c r="J34" s="569" t="b">
        <f>IF(G34="ok",'Raw candidate data'!P36)</f>
        <v>0</v>
      </c>
      <c r="K34" s="413">
        <f>IF(G34="ok",'Raw candidate data'!P36,"")</f>
      </c>
    </row>
    <row r="35" spans="2:11" ht="12.75">
      <c r="B35" s="640"/>
      <c r="C35" s="495">
        <v>27</v>
      </c>
      <c r="D35" s="134">
        <f>IF(ISBLANK('Raw FRM data'!D37),"",'Raw FRM data'!D37)</f>
      </c>
      <c r="E35" s="196">
        <f>IF(G35="ok",'Raw FRM data'!N37,"")</f>
      </c>
      <c r="F35" s="196">
        <f>IF(G35="ok",'Raw candidate data'!N37,"")</f>
      </c>
      <c r="G35" s="146">
        <f>IF(AND('Raw FRM data'!O37="",'Raw candidate data'!O37=""),"",IF(AND('Raw FRM data'!O37="ok",'Raw candidate data'!O37="ok"),"ok","NOT VALID"))</f>
      </c>
      <c r="H35" s="576" t="b">
        <f>IF(G35="ok",'Raw FRM data'!S37)</f>
        <v>0</v>
      </c>
      <c r="I35" s="584">
        <f>IF(G35="ok",'Raw FRM data'!S37,"")</f>
      </c>
      <c r="J35" s="569" t="b">
        <f>IF(G35="ok",'Raw candidate data'!P37)</f>
        <v>0</v>
      </c>
      <c r="K35" s="413">
        <f>IF(G35="ok",'Raw candidate data'!P37,"")</f>
      </c>
    </row>
    <row r="36" spans="2:11" ht="12.75">
      <c r="B36" s="640"/>
      <c r="C36" s="495">
        <v>28</v>
      </c>
      <c r="D36" s="134">
        <f>IF(ISBLANK('Raw FRM data'!D38),"",'Raw FRM data'!D38)</f>
      </c>
      <c r="E36" s="196">
        <f>IF(G36="ok",'Raw FRM data'!N38,"")</f>
      </c>
      <c r="F36" s="196">
        <f>IF(G36="ok",'Raw candidate data'!N38,"")</f>
      </c>
      <c r="G36" s="146">
        <f>IF(AND('Raw FRM data'!O38="",'Raw candidate data'!O38=""),"",IF(AND('Raw FRM data'!O38="ok",'Raw candidate data'!O38="ok"),"ok","NOT VALID"))</f>
      </c>
      <c r="H36" s="576" t="b">
        <f>IF(G36="ok",'Raw FRM data'!S38)</f>
        <v>0</v>
      </c>
      <c r="I36" s="584">
        <f>IF(G36="ok",'Raw FRM data'!S38,"")</f>
      </c>
      <c r="J36" s="569" t="b">
        <f>IF(G36="ok",'Raw candidate data'!P38)</f>
        <v>0</v>
      </c>
      <c r="K36" s="413">
        <f>IF(G36="ok",'Raw candidate data'!P38,"")</f>
      </c>
    </row>
    <row r="37" spans="2:11" ht="12.75">
      <c r="B37" s="640"/>
      <c r="C37" s="495">
        <v>29</v>
      </c>
      <c r="D37" s="134">
        <f>IF(ISBLANK('Raw FRM data'!D39),"",'Raw FRM data'!D39)</f>
      </c>
      <c r="E37" s="196">
        <f>IF(G37="ok",'Raw FRM data'!N39,"")</f>
      </c>
      <c r="F37" s="196">
        <f>IF(G37="ok",'Raw candidate data'!N39,"")</f>
      </c>
      <c r="G37" s="146">
        <f>IF(AND('Raw FRM data'!O39="",'Raw candidate data'!O39=""),"",IF(AND('Raw FRM data'!O39="ok",'Raw candidate data'!O39="ok"),"ok","NOT VALID"))</f>
      </c>
      <c r="H37" s="576" t="b">
        <f>IF(G37="ok",'Raw FRM data'!S39)</f>
        <v>0</v>
      </c>
      <c r="I37" s="584">
        <f>IF(G37="ok",'Raw FRM data'!S39,"")</f>
      </c>
      <c r="J37" s="569" t="b">
        <f>IF(G37="ok",'Raw candidate data'!P39)</f>
        <v>0</v>
      </c>
      <c r="K37" s="413">
        <f>IF(G37="ok",'Raw candidate data'!P39,"")</f>
      </c>
    </row>
    <row r="38" spans="2:11" ht="12.75">
      <c r="B38" s="640"/>
      <c r="C38" s="495">
        <v>30</v>
      </c>
      <c r="D38" s="134">
        <f>IF(ISBLANK('Raw FRM data'!D40),"",'Raw FRM data'!D40)</f>
      </c>
      <c r="E38" s="196">
        <f>IF(G38="ok",'Raw FRM data'!N40,"")</f>
      </c>
      <c r="F38" s="196">
        <f>IF(G38="ok",'Raw candidate data'!N40,"")</f>
      </c>
      <c r="G38" s="146">
        <f>IF(AND('Raw FRM data'!O40="",'Raw candidate data'!O40=""),"",IF(AND('Raw FRM data'!O40="ok",'Raw candidate data'!O40="ok"),"ok","NOT VALID"))</f>
      </c>
      <c r="H38" s="576" t="b">
        <f>IF(G38="ok",'Raw FRM data'!S40)</f>
        <v>0</v>
      </c>
      <c r="I38" s="584">
        <f>IF(G38="ok",'Raw FRM data'!S40,"")</f>
      </c>
      <c r="J38" s="569" t="b">
        <f>IF(G38="ok",'Raw candidate data'!P40)</f>
        <v>0</v>
      </c>
      <c r="K38" s="413">
        <f>IF(G38="ok",'Raw candidate data'!P40,"")</f>
      </c>
    </row>
    <row r="39" spans="2:11" ht="12.75">
      <c r="B39" s="640"/>
      <c r="C39" s="495">
        <v>31</v>
      </c>
      <c r="D39" s="134">
        <f>IF(ISBLANK('Raw FRM data'!D41),"",'Raw FRM data'!D41)</f>
      </c>
      <c r="E39" s="196">
        <f>IF(G39="ok",'Raw FRM data'!N41,"")</f>
      </c>
      <c r="F39" s="196">
        <f>IF(G39="ok",'Raw candidate data'!N41,"")</f>
      </c>
      <c r="G39" s="146">
        <f>IF(AND('Raw FRM data'!O41="",'Raw candidate data'!O41=""),"",IF(AND('Raw FRM data'!O41="ok",'Raw candidate data'!O41="ok"),"ok","NOT VALID"))</f>
      </c>
      <c r="H39" s="576" t="b">
        <f>IF(G39="ok",'Raw FRM data'!S41)</f>
        <v>0</v>
      </c>
      <c r="I39" s="584">
        <f>IF(G39="ok",'Raw FRM data'!S41,"")</f>
      </c>
      <c r="J39" s="569" t="b">
        <f>IF(G39="ok",'Raw candidate data'!P41)</f>
        <v>0</v>
      </c>
      <c r="K39" s="413">
        <f>IF(G39="ok",'Raw candidate data'!P41,"")</f>
      </c>
    </row>
    <row r="40" spans="2:11" ht="12.75">
      <c r="B40" s="640"/>
      <c r="C40" s="495">
        <v>32</v>
      </c>
      <c r="D40" s="134">
        <f>IF(ISBLANK('Raw FRM data'!D42),"",'Raw FRM data'!D42)</f>
      </c>
      <c r="E40" s="196">
        <f>IF(G40="ok",'Raw FRM data'!N42,"")</f>
      </c>
      <c r="F40" s="196">
        <f>IF(G40="ok",'Raw candidate data'!N42,"")</f>
      </c>
      <c r="G40" s="146">
        <f>IF(AND('Raw FRM data'!O42="",'Raw candidate data'!O42=""),"",IF(AND('Raw FRM data'!O42="ok",'Raw candidate data'!O42="ok"),"ok","NOT VALID"))</f>
      </c>
      <c r="H40" s="576" t="b">
        <f>IF(G40="ok",'Raw FRM data'!S42)</f>
        <v>0</v>
      </c>
      <c r="I40" s="584">
        <f>IF(G40="ok",'Raw FRM data'!S42,"")</f>
      </c>
      <c r="J40" s="569" t="b">
        <f>IF(G40="ok",'Raw candidate data'!P42)</f>
        <v>0</v>
      </c>
      <c r="K40" s="413">
        <f>IF(G40="ok",'Raw candidate data'!P42,"")</f>
      </c>
    </row>
    <row r="41" spans="2:11" ht="12.75">
      <c r="B41" s="640"/>
      <c r="C41" s="495">
        <v>33</v>
      </c>
      <c r="D41" s="134">
        <f>IF(ISBLANK('Raw FRM data'!D43),"",'Raw FRM data'!D43)</f>
      </c>
      <c r="E41" s="196">
        <f>IF(G41="ok",'Raw FRM data'!N43,"")</f>
      </c>
      <c r="F41" s="196">
        <f>IF(G41="ok",'Raw candidate data'!N43,"")</f>
      </c>
      <c r="G41" s="146">
        <f>IF(AND('Raw FRM data'!O43="",'Raw candidate data'!O43=""),"",IF(AND('Raw FRM data'!O43="ok",'Raw candidate data'!O43="ok"),"ok","NOT VALID"))</f>
      </c>
      <c r="H41" s="576" t="b">
        <f>IF(G41="ok",'Raw FRM data'!S43)</f>
        <v>0</v>
      </c>
      <c r="I41" s="584">
        <f>IF(G41="ok",'Raw FRM data'!S43,"")</f>
      </c>
      <c r="J41" s="569" t="b">
        <f>IF(G41="ok",'Raw candidate data'!P43)</f>
        <v>0</v>
      </c>
      <c r="K41" s="413">
        <f>IF(G41="ok",'Raw candidate data'!P43,"")</f>
      </c>
    </row>
    <row r="42" spans="2:11" ht="12.75">
      <c r="B42" s="640"/>
      <c r="C42" s="495">
        <v>34</v>
      </c>
      <c r="D42" s="134">
        <f>IF(ISBLANK('Raw FRM data'!D44),"",'Raw FRM data'!D44)</f>
      </c>
      <c r="E42" s="196">
        <f>IF(G42="ok",'Raw FRM data'!N44,"")</f>
      </c>
      <c r="F42" s="196">
        <f>IF(G42="ok",'Raw candidate data'!N44,"")</f>
      </c>
      <c r="G42" s="146">
        <f>IF(AND('Raw FRM data'!O44="",'Raw candidate data'!O44=""),"",IF(AND('Raw FRM data'!O44="ok",'Raw candidate data'!O44="ok"),"ok","NOT VALID"))</f>
      </c>
      <c r="H42" s="576" t="b">
        <f>IF(G42="ok",'Raw FRM data'!S44)</f>
        <v>0</v>
      </c>
      <c r="I42" s="584">
        <f>IF(G42="ok",'Raw FRM data'!S44,"")</f>
      </c>
      <c r="J42" s="569" t="b">
        <f>IF(G42="ok",'Raw candidate data'!P44)</f>
        <v>0</v>
      </c>
      <c r="K42" s="413">
        <f>IF(G42="ok",'Raw candidate data'!P44,"")</f>
      </c>
    </row>
    <row r="43" spans="2:11" ht="12.75">
      <c r="B43" s="640"/>
      <c r="C43" s="495">
        <v>35</v>
      </c>
      <c r="D43" s="134">
        <f>IF(ISBLANK('Raw FRM data'!D45),"",'Raw FRM data'!D45)</f>
      </c>
      <c r="E43" s="196">
        <f>IF(G43="ok",'Raw FRM data'!N45,"")</f>
      </c>
      <c r="F43" s="196">
        <f>IF(G43="ok",'Raw candidate data'!N45,"")</f>
      </c>
      <c r="G43" s="146">
        <f>IF(AND('Raw FRM data'!O45="",'Raw candidate data'!O45=""),"",IF(AND('Raw FRM data'!O45="ok",'Raw candidate data'!O45="ok"),"ok","NOT VALID"))</f>
      </c>
      <c r="H43" s="576" t="b">
        <f>IF(G43="ok",'Raw FRM data'!S45)</f>
        <v>0</v>
      </c>
      <c r="I43" s="584">
        <f>IF(G43="ok",'Raw FRM data'!S45,"")</f>
      </c>
      <c r="J43" s="569" t="b">
        <f>IF(G43="ok",'Raw candidate data'!P45)</f>
        <v>0</v>
      </c>
      <c r="K43" s="413">
        <f>IF(G43="ok",'Raw candidate data'!P45,"")</f>
      </c>
    </row>
    <row r="44" spans="2:11" ht="12.75">
      <c r="B44" s="640"/>
      <c r="C44" s="495">
        <v>36</v>
      </c>
      <c r="D44" s="134">
        <f>IF(ISBLANK('Raw FRM data'!D46),"",'Raw FRM data'!D46)</f>
      </c>
      <c r="E44" s="196">
        <f>IF(G44="ok",'Raw FRM data'!N46,"")</f>
      </c>
      <c r="F44" s="196">
        <f>IF(G44="ok",'Raw candidate data'!N46,"")</f>
      </c>
      <c r="G44" s="146">
        <f>IF(AND('Raw FRM data'!O46="",'Raw candidate data'!O46=""),"",IF(AND('Raw FRM data'!O46="ok",'Raw candidate data'!O46="ok"),"ok","NOT VALID"))</f>
      </c>
      <c r="H44" s="576" t="b">
        <f>IF(G44="ok",'Raw FRM data'!S46)</f>
        <v>0</v>
      </c>
      <c r="I44" s="584">
        <f>IF(G44="ok",'Raw FRM data'!S46,"")</f>
      </c>
      <c r="J44" s="569" t="b">
        <f>IF(G44="ok",'Raw candidate data'!P46)</f>
        <v>0</v>
      </c>
      <c r="K44" s="413">
        <f>IF(G44="ok",'Raw candidate data'!P46,"")</f>
      </c>
    </row>
    <row r="45" spans="2:11" ht="12.75">
      <c r="B45" s="640"/>
      <c r="C45" s="495">
        <v>37</v>
      </c>
      <c r="D45" s="134">
        <f>IF(ISBLANK('Raw FRM data'!D47),"",'Raw FRM data'!D47)</f>
      </c>
      <c r="E45" s="196">
        <f>IF(G45="ok",'Raw FRM data'!N47,"")</f>
      </c>
      <c r="F45" s="196">
        <f>IF(G45="ok",'Raw candidate data'!N47,"")</f>
      </c>
      <c r="G45" s="146">
        <f>IF(AND('Raw FRM data'!O47="",'Raw candidate data'!O47=""),"",IF(AND('Raw FRM data'!O47="ok",'Raw candidate data'!O47="ok"),"ok","NOT VALID"))</f>
      </c>
      <c r="H45" s="576" t="b">
        <f>IF(G45="ok",'Raw FRM data'!S47)</f>
        <v>0</v>
      </c>
      <c r="I45" s="584">
        <f>IF(G45="ok",'Raw FRM data'!S47,"")</f>
      </c>
      <c r="J45" s="569" t="b">
        <f>IF(G45="ok",'Raw candidate data'!P47)</f>
        <v>0</v>
      </c>
      <c r="K45" s="413">
        <f>IF(G45="ok",'Raw candidate data'!P47,"")</f>
      </c>
    </row>
    <row r="46" spans="2:11" ht="12.75">
      <c r="B46" s="640"/>
      <c r="C46" s="495">
        <v>38</v>
      </c>
      <c r="D46" s="134">
        <f>IF(ISBLANK('Raw FRM data'!D48),"",'Raw FRM data'!D48)</f>
      </c>
      <c r="E46" s="196">
        <f>IF(G46="ok",'Raw FRM data'!N48,"")</f>
      </c>
      <c r="F46" s="196">
        <f>IF(G46="ok",'Raw candidate data'!N48,"")</f>
      </c>
      <c r="G46" s="146">
        <f>IF(AND('Raw FRM data'!O48="",'Raw candidate data'!O48=""),"",IF(AND('Raw FRM data'!O48="ok",'Raw candidate data'!O48="ok"),"ok","NOT VALID"))</f>
      </c>
      <c r="H46" s="576" t="b">
        <f>IF(G46="ok",'Raw FRM data'!S48)</f>
        <v>0</v>
      </c>
      <c r="I46" s="584">
        <f>IF(G46="ok",'Raw FRM data'!S48,"")</f>
      </c>
      <c r="J46" s="569" t="b">
        <f>IF(G46="ok",'Raw candidate data'!P48)</f>
        <v>0</v>
      </c>
      <c r="K46" s="413">
        <f>IF(G46="ok",'Raw candidate data'!P48,"")</f>
      </c>
    </row>
    <row r="47" spans="2:11" ht="12.75">
      <c r="B47" s="640"/>
      <c r="C47" s="495">
        <v>39</v>
      </c>
      <c r="D47" s="134">
        <f>IF(ISBLANK('Raw FRM data'!D49),"",'Raw FRM data'!D49)</f>
      </c>
      <c r="E47" s="196">
        <f>IF(G47="ok",'Raw FRM data'!N49,"")</f>
      </c>
      <c r="F47" s="196">
        <f>IF(G47="ok",'Raw candidate data'!N49,"")</f>
      </c>
      <c r="G47" s="146">
        <f>IF(AND('Raw FRM data'!O49="",'Raw candidate data'!O49=""),"",IF(AND('Raw FRM data'!O49="ok",'Raw candidate data'!O49="ok"),"ok","NOT VALID"))</f>
      </c>
      <c r="H47" s="576" t="b">
        <f>IF(G47="ok",'Raw FRM data'!S49)</f>
        <v>0</v>
      </c>
      <c r="I47" s="584">
        <f>IF(G47="ok",'Raw FRM data'!S49,"")</f>
      </c>
      <c r="J47" s="569" t="b">
        <f>IF(G47="ok",'Raw candidate data'!P49)</f>
        <v>0</v>
      </c>
      <c r="K47" s="413">
        <f>IF(G47="ok",'Raw candidate data'!P49,"")</f>
      </c>
    </row>
    <row r="48" spans="2:11" ht="12.75">
      <c r="B48" s="640"/>
      <c r="C48" s="495">
        <v>40</v>
      </c>
      <c r="D48" s="134">
        <f>IF(ISBLANK('Raw FRM data'!D50),"",'Raw FRM data'!D50)</f>
      </c>
      <c r="E48" s="196">
        <f>IF(G48="ok",'Raw FRM data'!N50,"")</f>
      </c>
      <c r="F48" s="196">
        <f>IF(G48="ok",'Raw candidate data'!N50,"")</f>
      </c>
      <c r="G48" s="146">
        <f>IF(AND('Raw FRM data'!O50="",'Raw candidate data'!O50=""),"",IF(AND('Raw FRM data'!O50="ok",'Raw candidate data'!O50="ok"),"ok","NOT VALID"))</f>
      </c>
      <c r="H48" s="576" t="b">
        <f>IF(G48="ok",'Raw FRM data'!S50)</f>
        <v>0</v>
      </c>
      <c r="I48" s="584">
        <f>IF(G48="ok",'Raw FRM data'!S50,"")</f>
      </c>
      <c r="J48" s="569" t="b">
        <f>IF(G48="ok",'Raw candidate data'!P50)</f>
        <v>0</v>
      </c>
      <c r="K48" s="413">
        <f>IF(G48="ok",'Raw candidate data'!P50,"")</f>
      </c>
    </row>
    <row r="49" spans="2:11" ht="12.75">
      <c r="B49" s="640"/>
      <c r="C49" s="495">
        <v>41</v>
      </c>
      <c r="D49" s="134">
        <f>IF(ISBLANK('Raw FRM data'!D51),"",'Raw FRM data'!D51)</f>
      </c>
      <c r="E49" s="196">
        <f>IF(G49="ok",'Raw FRM data'!N51,"")</f>
      </c>
      <c r="F49" s="196">
        <f>IF(G49="ok",'Raw candidate data'!N51,"")</f>
      </c>
      <c r="G49" s="146">
        <f>IF(AND('Raw FRM data'!O51="",'Raw candidate data'!O51=""),"",IF(AND('Raw FRM data'!O51="ok",'Raw candidate data'!O51="ok"),"ok","NOT VALID"))</f>
      </c>
      <c r="H49" s="576" t="b">
        <f>IF(G49="ok",'Raw FRM data'!S51)</f>
        <v>0</v>
      </c>
      <c r="I49" s="584">
        <f>IF(G49="ok",'Raw FRM data'!S51,"")</f>
      </c>
      <c r="J49" s="569" t="b">
        <f>IF(G49="ok",'Raw candidate data'!P51)</f>
        <v>0</v>
      </c>
      <c r="K49" s="413">
        <f>IF(G49="ok",'Raw candidate data'!P51,"")</f>
      </c>
    </row>
    <row r="50" spans="2:11" ht="12.75">
      <c r="B50" s="640"/>
      <c r="C50" s="495">
        <v>42</v>
      </c>
      <c r="D50" s="134">
        <f>IF(ISBLANK('Raw FRM data'!D52),"",'Raw FRM data'!D52)</f>
      </c>
      <c r="E50" s="196">
        <f>IF(G50="ok",'Raw FRM data'!N52,"")</f>
      </c>
      <c r="F50" s="196">
        <f>IF(G50="ok",'Raw candidate data'!N52,"")</f>
      </c>
      <c r="G50" s="146">
        <f>IF(AND('Raw FRM data'!O52="",'Raw candidate data'!O52=""),"",IF(AND('Raw FRM data'!O52="ok",'Raw candidate data'!O52="ok"),"ok","NOT VALID"))</f>
      </c>
      <c r="H50" s="576" t="b">
        <f>IF(G50="ok",'Raw FRM data'!S52)</f>
        <v>0</v>
      </c>
      <c r="I50" s="584">
        <f>IF(G50="ok",'Raw FRM data'!S52,"")</f>
      </c>
      <c r="J50" s="569" t="b">
        <f>IF(G50="ok",'Raw candidate data'!P52)</f>
        <v>0</v>
      </c>
      <c r="K50" s="413">
        <f>IF(G50="ok",'Raw candidate data'!P52,"")</f>
      </c>
    </row>
    <row r="51" spans="2:11" ht="12.75">
      <c r="B51" s="640"/>
      <c r="C51" s="495">
        <v>43</v>
      </c>
      <c r="D51" s="134">
        <f>IF(ISBLANK('Raw FRM data'!D53),"",'Raw FRM data'!D53)</f>
      </c>
      <c r="E51" s="196">
        <f>IF(G51="ok",'Raw FRM data'!N53,"")</f>
      </c>
      <c r="F51" s="196">
        <f>IF(G51="ok",'Raw candidate data'!N53,"")</f>
      </c>
      <c r="G51" s="146">
        <f>IF(AND('Raw FRM data'!O53="",'Raw candidate data'!O53=""),"",IF(AND('Raw FRM data'!O53="ok",'Raw candidate data'!O53="ok"),"ok","NOT VALID"))</f>
      </c>
      <c r="H51" s="576" t="b">
        <f>IF(G51="ok",'Raw FRM data'!S53)</f>
        <v>0</v>
      </c>
      <c r="I51" s="584">
        <f>IF(G51="ok",'Raw FRM data'!S53,"")</f>
      </c>
      <c r="J51" s="569" t="b">
        <f>IF(G51="ok",'Raw candidate data'!P53)</f>
        <v>0</v>
      </c>
      <c r="K51" s="413">
        <f>IF(G51="ok",'Raw candidate data'!P53,"")</f>
      </c>
    </row>
    <row r="52" spans="2:11" ht="12.75">
      <c r="B52" s="640"/>
      <c r="C52" s="495">
        <v>44</v>
      </c>
      <c r="D52" s="134">
        <f>IF(ISBLANK('Raw FRM data'!D54),"",'Raw FRM data'!D54)</f>
      </c>
      <c r="E52" s="196">
        <f>IF(G52="ok",'Raw FRM data'!N54,"")</f>
      </c>
      <c r="F52" s="196">
        <f>IF(G52="ok",'Raw candidate data'!N54,"")</f>
      </c>
      <c r="G52" s="146">
        <f>IF(AND('Raw FRM data'!O54="",'Raw candidate data'!O54=""),"",IF(AND('Raw FRM data'!O54="ok",'Raw candidate data'!O54="ok"),"ok","NOT VALID"))</f>
      </c>
      <c r="H52" s="576" t="b">
        <f>IF(G52="ok",'Raw FRM data'!S54)</f>
        <v>0</v>
      </c>
      <c r="I52" s="584">
        <f>IF(G52="ok",'Raw FRM data'!S54,"")</f>
      </c>
      <c r="J52" s="569" t="b">
        <f>IF(G52="ok",'Raw candidate data'!P54)</f>
        <v>0</v>
      </c>
      <c r="K52" s="413">
        <f>IF(G52="ok",'Raw candidate data'!P54,"")</f>
      </c>
    </row>
    <row r="53" spans="2:11" ht="12.75">
      <c r="B53" s="640"/>
      <c r="C53" s="495">
        <v>45</v>
      </c>
      <c r="D53" s="134">
        <f>IF(ISBLANK('Raw FRM data'!D55),"",'Raw FRM data'!D55)</f>
      </c>
      <c r="E53" s="196">
        <f>IF(G53="ok",'Raw FRM data'!N55,"")</f>
      </c>
      <c r="F53" s="196">
        <f>IF(G53="ok",'Raw candidate data'!N55,"")</f>
      </c>
      <c r="G53" s="146">
        <f>IF(AND('Raw FRM data'!O55="",'Raw candidate data'!O55=""),"",IF(AND('Raw FRM data'!O55="ok",'Raw candidate data'!O55="ok"),"ok","NOT VALID"))</f>
      </c>
      <c r="H53" s="576" t="b">
        <f>IF(G53="ok",'Raw FRM data'!S55)</f>
        <v>0</v>
      </c>
      <c r="I53" s="584">
        <f>IF(G53="ok",'Raw FRM data'!S55,"")</f>
      </c>
      <c r="J53" s="569" t="b">
        <f>IF(G53="ok",'Raw candidate data'!P55)</f>
        <v>0</v>
      </c>
      <c r="K53" s="413">
        <f>IF(G53="ok",'Raw candidate data'!P55,"")</f>
      </c>
    </row>
    <row r="54" spans="2:11" ht="13.5" thickBot="1">
      <c r="B54" s="645"/>
      <c r="C54" s="496">
        <v>46</v>
      </c>
      <c r="D54" s="135">
        <f>IF(ISBLANK('Raw FRM data'!D56),"",'Raw FRM data'!D56)</f>
      </c>
      <c r="E54" s="198">
        <f>IF(G54="ok",'Raw FRM data'!N56,"")</f>
      </c>
      <c r="F54" s="199">
        <f>IF(G54="ok",'Raw candidate data'!N56,"")</f>
      </c>
      <c r="G54" s="553">
        <f>IF(AND('Raw FRM data'!O56="",'Raw candidate data'!O56=""),"",IF(AND('Raw FRM data'!O56="ok",'Raw candidate data'!O56="ok"),"ok","NOT VALID"))</f>
      </c>
      <c r="H54" s="578" t="b">
        <f>IF(G54="ok",'Raw FRM data'!S56)</f>
        <v>0</v>
      </c>
      <c r="I54" s="585">
        <f>IF(G54="ok",'Raw FRM data'!S56,"")</f>
      </c>
      <c r="J54" s="570" t="b">
        <f>IF(G54="ok",'Raw candidate data'!P56)</f>
        <v>0</v>
      </c>
      <c r="K54" s="414">
        <f>IF(G54="ok",'Raw candidate data'!P56,"")</f>
      </c>
    </row>
    <row r="55" spans="2:11" ht="12.75" customHeight="1">
      <c r="B55" s="639" t="s">
        <v>163</v>
      </c>
      <c r="C55" s="494">
        <v>47</v>
      </c>
      <c r="D55" s="133">
        <f>IF(ISBLANK('Raw FRM data'!D57),"",'Raw FRM data'!D57)</f>
      </c>
      <c r="E55" s="498">
        <f>IF(G55="ok",'Raw FRM data'!N57,"")</f>
      </c>
      <c r="F55" s="498">
        <f>IF(G55="ok",'Raw candidate data'!N57,"")</f>
      </c>
      <c r="G55" s="574">
        <f>IF(AND('Raw FRM data'!O57="",'Raw candidate data'!O57=""),"",IF(AND('Raw FRM data'!O57="ok",'Raw candidate data'!O57="ok"),"ok","NOT VALID"))</f>
      </c>
      <c r="H55" s="579" t="b">
        <f>IF(G55="ok",'Raw FRM data'!S57)</f>
        <v>0</v>
      </c>
      <c r="I55" s="583">
        <f>IF(G55="ok",'Raw FRM data'!S57,"")</f>
      </c>
      <c r="J55" s="568" t="b">
        <f>IF(G55="ok",'Raw candidate data'!P57)</f>
        <v>0</v>
      </c>
      <c r="K55" s="412">
        <f>IF(G55="ok",'Raw candidate data'!P57,"")</f>
      </c>
    </row>
    <row r="56" spans="2:11" ht="12.75" customHeight="1">
      <c r="B56" s="640"/>
      <c r="C56" s="495">
        <v>48</v>
      </c>
      <c r="D56" s="134">
        <f>IF(ISBLANK('Raw FRM data'!D58),"",'Raw FRM data'!D58)</f>
      </c>
      <c r="E56" s="499">
        <f>IF(G56="ok",'Raw FRM data'!N58,"")</f>
      </c>
      <c r="F56" s="499">
        <f>IF(G56="ok",'Raw candidate data'!N58,"")</f>
      </c>
      <c r="G56" s="146">
        <f>IF(AND('Raw FRM data'!O58="",'Raw candidate data'!O58=""),"",IF(AND('Raw FRM data'!O58="ok",'Raw candidate data'!O58="ok"),"ok","NOT VALID"))</f>
      </c>
      <c r="H56" s="576" t="b">
        <f>IF(G56="ok",'Raw FRM data'!S58)</f>
        <v>0</v>
      </c>
      <c r="I56" s="584">
        <f>IF(G56="ok",'Raw FRM data'!S58,"")</f>
      </c>
      <c r="J56" s="569" t="b">
        <f>IF(G56="ok",'Raw candidate data'!P58)</f>
        <v>0</v>
      </c>
      <c r="K56" s="413">
        <f>IF(G56="ok",'Raw candidate data'!P58,"")</f>
      </c>
    </row>
    <row r="57" spans="2:11" ht="12.75" customHeight="1">
      <c r="B57" s="640"/>
      <c r="C57" s="495">
        <v>49</v>
      </c>
      <c r="D57" s="134">
        <f>IF(ISBLANK('Raw FRM data'!D59),"",'Raw FRM data'!D59)</f>
      </c>
      <c r="E57" s="499">
        <f>IF(G57="ok",'Raw FRM data'!N59,"")</f>
      </c>
      <c r="F57" s="499">
        <f>IF(G57="ok",'Raw candidate data'!N59,"")</f>
      </c>
      <c r="G57" s="146">
        <f>IF(AND('Raw FRM data'!O59="",'Raw candidate data'!O59=""),"",IF(AND('Raw FRM data'!O59="ok",'Raw candidate data'!O59="ok"),"ok","NOT VALID"))</f>
      </c>
      <c r="H57" s="576" t="b">
        <f>IF(G57="ok",'Raw FRM data'!S59)</f>
        <v>0</v>
      </c>
      <c r="I57" s="584">
        <f>IF(G57="ok",'Raw FRM data'!S59,"")</f>
      </c>
      <c r="J57" s="569" t="b">
        <f>IF(G57="ok",'Raw candidate data'!P59)</f>
        <v>0</v>
      </c>
      <c r="K57" s="413">
        <f>IF(G57="ok",'Raw candidate data'!P59,"")</f>
      </c>
    </row>
    <row r="58" spans="2:11" ht="12.75" customHeight="1">
      <c r="B58" s="640"/>
      <c r="C58" s="495">
        <v>50</v>
      </c>
      <c r="D58" s="134">
        <f>IF(ISBLANK('Raw FRM data'!D60),"",'Raw FRM data'!D60)</f>
      </c>
      <c r="E58" s="499">
        <f>IF(G58="ok",'Raw FRM data'!N60,"")</f>
      </c>
      <c r="F58" s="499">
        <f>IF(G58="ok",'Raw candidate data'!N60,"")</f>
      </c>
      <c r="G58" s="146">
        <f>IF(AND('Raw FRM data'!O60="",'Raw candidate data'!O60=""),"",IF(AND('Raw FRM data'!O60="ok",'Raw candidate data'!O60="ok"),"ok","NOT VALID"))</f>
      </c>
      <c r="H58" s="576" t="b">
        <f>IF(G58="ok",'Raw FRM data'!S60)</f>
        <v>0</v>
      </c>
      <c r="I58" s="584">
        <f>IF(G58="ok",'Raw FRM data'!S60,"")</f>
      </c>
      <c r="J58" s="569" t="b">
        <f>IF(G58="ok",'Raw candidate data'!P60)</f>
        <v>0</v>
      </c>
      <c r="K58" s="413">
        <f>IF(G58="ok",'Raw candidate data'!P60,"")</f>
      </c>
    </row>
    <row r="59" spans="2:11" ht="12.75" customHeight="1">
      <c r="B59" s="640"/>
      <c r="C59" s="495">
        <v>51</v>
      </c>
      <c r="D59" s="134">
        <f>IF(ISBLANK('Raw FRM data'!D61),"",'Raw FRM data'!D61)</f>
      </c>
      <c r="E59" s="499">
        <f>IF(G59="ok",'Raw FRM data'!N61,"")</f>
      </c>
      <c r="F59" s="499">
        <f>IF(G59="ok",'Raw candidate data'!N61,"")</f>
      </c>
      <c r="G59" s="146">
        <f>IF(AND('Raw FRM data'!O61="",'Raw candidate data'!O61=""),"",IF(AND('Raw FRM data'!O61="ok",'Raw candidate data'!O61="ok"),"ok","NOT VALID"))</f>
      </c>
      <c r="H59" s="576" t="b">
        <f>IF(G59="ok",'Raw FRM data'!S61)</f>
        <v>0</v>
      </c>
      <c r="I59" s="584">
        <f>IF(G59="ok",'Raw FRM data'!S61,"")</f>
      </c>
      <c r="J59" s="569" t="b">
        <f>IF(G59="ok",'Raw candidate data'!P61)</f>
        <v>0</v>
      </c>
      <c r="K59" s="413">
        <f>IF(G59="ok",'Raw candidate data'!P61,"")</f>
      </c>
    </row>
    <row r="60" spans="2:11" ht="12.75" customHeight="1">
      <c r="B60" s="640"/>
      <c r="C60" s="495">
        <v>52</v>
      </c>
      <c r="D60" s="134">
        <f>IF(ISBLANK('Raw FRM data'!D62),"",'Raw FRM data'!D62)</f>
      </c>
      <c r="E60" s="499">
        <f>IF(G60="ok",'Raw FRM data'!N62,"")</f>
      </c>
      <c r="F60" s="499">
        <f>IF(G60="ok",'Raw candidate data'!N62,"")</f>
      </c>
      <c r="G60" s="146">
        <f>IF(AND('Raw FRM data'!O62="",'Raw candidate data'!O62=""),"",IF(AND('Raw FRM data'!O62="ok",'Raw candidate data'!O62="ok"),"ok","NOT VALID"))</f>
      </c>
      <c r="H60" s="576" t="b">
        <f>IF(G60="ok",'Raw FRM data'!S62)</f>
        <v>0</v>
      </c>
      <c r="I60" s="584">
        <f>IF(G60="ok",'Raw FRM data'!S62,"")</f>
      </c>
      <c r="J60" s="569" t="b">
        <f>IF(G60="ok",'Raw candidate data'!P62)</f>
        <v>0</v>
      </c>
      <c r="K60" s="413">
        <f>IF(G60="ok",'Raw candidate data'!P62,"")</f>
      </c>
    </row>
    <row r="61" spans="2:11" ht="12.75" customHeight="1">
      <c r="B61" s="640"/>
      <c r="C61" s="495">
        <v>53</v>
      </c>
      <c r="D61" s="134">
        <f>IF(ISBLANK('Raw FRM data'!D63),"",'Raw FRM data'!D63)</f>
      </c>
      <c r="E61" s="499">
        <f>IF(G61="ok",'Raw FRM data'!N63,"")</f>
      </c>
      <c r="F61" s="499">
        <f>IF(G61="ok",'Raw candidate data'!N63,"")</f>
      </c>
      <c r="G61" s="146">
        <f>IF(AND('Raw FRM data'!O63="",'Raw candidate data'!O63=""),"",IF(AND('Raw FRM data'!O63="ok",'Raw candidate data'!O63="ok"),"ok","NOT VALID"))</f>
      </c>
      <c r="H61" s="576" t="b">
        <f>IF(G61="ok",'Raw FRM data'!S63)</f>
        <v>0</v>
      </c>
      <c r="I61" s="584">
        <f>IF(G61="ok",'Raw FRM data'!S63,"")</f>
      </c>
      <c r="J61" s="569" t="b">
        <f>IF(G61="ok",'Raw candidate data'!P63)</f>
        <v>0</v>
      </c>
      <c r="K61" s="413">
        <f>IF(G61="ok",'Raw candidate data'!P63,"")</f>
      </c>
    </row>
    <row r="62" spans="2:11" ht="12.75" customHeight="1">
      <c r="B62" s="640"/>
      <c r="C62" s="495">
        <v>54</v>
      </c>
      <c r="D62" s="134">
        <f>IF(ISBLANK('Raw FRM data'!D64),"",'Raw FRM data'!D64)</f>
      </c>
      <c r="E62" s="499">
        <f>IF(G62="ok",'Raw FRM data'!N64,"")</f>
      </c>
      <c r="F62" s="499">
        <f>IF(G62="ok",'Raw candidate data'!N64,"")</f>
      </c>
      <c r="G62" s="146">
        <f>IF(AND('Raw FRM data'!O64="",'Raw candidate data'!O64=""),"",IF(AND('Raw FRM data'!O64="ok",'Raw candidate data'!O64="ok"),"ok","NOT VALID"))</f>
      </c>
      <c r="H62" s="576" t="b">
        <f>IF(G62="ok",'Raw FRM data'!S64)</f>
        <v>0</v>
      </c>
      <c r="I62" s="584">
        <f>IF(G62="ok",'Raw FRM data'!S64,"")</f>
      </c>
      <c r="J62" s="569" t="b">
        <f>IF(G62="ok",'Raw candidate data'!P64)</f>
        <v>0</v>
      </c>
      <c r="K62" s="413">
        <f>IF(G62="ok",'Raw candidate data'!P64,"")</f>
      </c>
    </row>
    <row r="63" spans="2:11" ht="12.75" customHeight="1">
      <c r="B63" s="640"/>
      <c r="C63" s="495">
        <v>55</v>
      </c>
      <c r="D63" s="134">
        <f>IF(ISBLANK('Raw FRM data'!D65),"",'Raw FRM data'!D65)</f>
      </c>
      <c r="E63" s="499">
        <f>IF(G63="ok",'Raw FRM data'!N65,"")</f>
      </c>
      <c r="F63" s="499">
        <f>IF(G63="ok",'Raw candidate data'!N65,"")</f>
      </c>
      <c r="G63" s="146">
        <f>IF(AND('Raw FRM data'!O65="",'Raw candidate data'!O65=""),"",IF(AND('Raw FRM data'!O65="ok",'Raw candidate data'!O65="ok"),"ok","NOT VALID"))</f>
      </c>
      <c r="H63" s="576" t="b">
        <f>IF(G63="ok",'Raw FRM data'!S65)</f>
        <v>0</v>
      </c>
      <c r="I63" s="584">
        <f>IF(G63="ok",'Raw FRM data'!S65,"")</f>
      </c>
      <c r="J63" s="569" t="b">
        <f>IF(G63="ok",'Raw candidate data'!P65)</f>
        <v>0</v>
      </c>
      <c r="K63" s="413">
        <f>IF(G63="ok",'Raw candidate data'!P65,"")</f>
      </c>
    </row>
    <row r="64" spans="2:11" ht="12.75" customHeight="1">
      <c r="B64" s="640"/>
      <c r="C64" s="495">
        <v>56</v>
      </c>
      <c r="D64" s="134">
        <f>IF(ISBLANK('Raw FRM data'!D66),"",'Raw FRM data'!D66)</f>
      </c>
      <c r="E64" s="499">
        <f>IF(G64="ok",'Raw FRM data'!N66,"")</f>
      </c>
      <c r="F64" s="499">
        <f>IF(G64="ok",'Raw candidate data'!N66,"")</f>
      </c>
      <c r="G64" s="146">
        <f>IF(AND('Raw FRM data'!O66="",'Raw candidate data'!O66=""),"",IF(AND('Raw FRM data'!O66="ok",'Raw candidate data'!O66="ok"),"ok","NOT VALID"))</f>
      </c>
      <c r="H64" s="576" t="b">
        <f>IF(G64="ok",'Raw FRM data'!S66)</f>
        <v>0</v>
      </c>
      <c r="I64" s="584">
        <f>IF(G64="ok",'Raw FRM data'!S66,"")</f>
      </c>
      <c r="J64" s="569" t="b">
        <f>IF(G64="ok",'Raw candidate data'!P66)</f>
        <v>0</v>
      </c>
      <c r="K64" s="413">
        <f>IF(G64="ok",'Raw candidate data'!P66,"")</f>
      </c>
    </row>
    <row r="65" spans="2:11" ht="12.75" customHeight="1">
      <c r="B65" s="640"/>
      <c r="C65" s="495">
        <v>57</v>
      </c>
      <c r="D65" s="134">
        <f>IF(ISBLANK('Raw FRM data'!D67),"",'Raw FRM data'!D67)</f>
      </c>
      <c r="E65" s="499">
        <f>IF(G65="ok",'Raw FRM data'!N67,"")</f>
      </c>
      <c r="F65" s="499">
        <f>IF(G65="ok",'Raw candidate data'!N67,"")</f>
      </c>
      <c r="G65" s="146">
        <f>IF(AND('Raw FRM data'!O67="",'Raw candidate data'!O67=""),"",IF(AND('Raw FRM data'!O67="ok",'Raw candidate data'!O67="ok"),"ok","NOT VALID"))</f>
      </c>
      <c r="H65" s="576" t="b">
        <f>IF(G65="ok",'Raw FRM data'!S67)</f>
        <v>0</v>
      </c>
      <c r="I65" s="584">
        <f>IF(G65="ok",'Raw FRM data'!S67,"")</f>
      </c>
      <c r="J65" s="569" t="b">
        <f>IF(G65="ok",'Raw candidate data'!P67)</f>
        <v>0</v>
      </c>
      <c r="K65" s="413">
        <f>IF(G65="ok",'Raw candidate data'!P67,"")</f>
      </c>
    </row>
    <row r="66" spans="2:11" ht="12.75" customHeight="1">
      <c r="B66" s="640"/>
      <c r="C66" s="495">
        <v>58</v>
      </c>
      <c r="D66" s="134">
        <f>IF(ISBLANK('Raw FRM data'!D68),"",'Raw FRM data'!D68)</f>
      </c>
      <c r="E66" s="499">
        <f>IF(G66="ok",'Raw FRM data'!N68,"")</f>
      </c>
      <c r="F66" s="499">
        <f>IF(G66="ok",'Raw candidate data'!N68,"")</f>
      </c>
      <c r="G66" s="146">
        <f>IF(AND('Raw FRM data'!O68="",'Raw candidate data'!O68=""),"",IF(AND('Raw FRM data'!O68="ok",'Raw candidate data'!O68="ok"),"ok","NOT VALID"))</f>
      </c>
      <c r="H66" s="576" t="b">
        <f>IF(G66="ok",'Raw FRM data'!S68)</f>
        <v>0</v>
      </c>
      <c r="I66" s="584">
        <f>IF(G66="ok",'Raw FRM data'!S68,"")</f>
      </c>
      <c r="J66" s="569" t="b">
        <f>IF(G66="ok",'Raw candidate data'!P68)</f>
        <v>0</v>
      </c>
      <c r="K66" s="413">
        <f>IF(G66="ok",'Raw candidate data'!P68,"")</f>
      </c>
    </row>
    <row r="67" spans="2:11" ht="12.75" customHeight="1">
      <c r="B67" s="640"/>
      <c r="C67" s="495">
        <v>59</v>
      </c>
      <c r="D67" s="134">
        <f>IF(ISBLANK('Raw FRM data'!D69),"",'Raw FRM data'!D69)</f>
      </c>
      <c r="E67" s="499">
        <f>IF(G67="ok",'Raw FRM data'!N69,"")</f>
      </c>
      <c r="F67" s="499">
        <f>IF(G67="ok",'Raw candidate data'!N69,"")</f>
      </c>
      <c r="G67" s="146">
        <f>IF(AND('Raw FRM data'!O69="",'Raw candidate data'!O69=""),"",IF(AND('Raw FRM data'!O69="ok",'Raw candidate data'!O69="ok"),"ok","NOT VALID"))</f>
      </c>
      <c r="H67" s="576" t="b">
        <f>IF(G67="ok",'Raw FRM data'!S69)</f>
        <v>0</v>
      </c>
      <c r="I67" s="584">
        <f>IF(G67="ok",'Raw FRM data'!S69,"")</f>
      </c>
      <c r="J67" s="569" t="b">
        <f>IF(G67="ok",'Raw candidate data'!P69)</f>
        <v>0</v>
      </c>
      <c r="K67" s="413">
        <f>IF(G67="ok",'Raw candidate data'!P69,"")</f>
      </c>
    </row>
    <row r="68" spans="2:11" ht="12.75" customHeight="1">
      <c r="B68" s="640"/>
      <c r="C68" s="495">
        <v>60</v>
      </c>
      <c r="D68" s="134">
        <f>IF(ISBLANK('Raw FRM data'!D70),"",'Raw FRM data'!D70)</f>
      </c>
      <c r="E68" s="499">
        <f>IF(G68="ok",'Raw FRM data'!N70,"")</f>
      </c>
      <c r="F68" s="499">
        <f>IF(G68="ok",'Raw candidate data'!N70,"")</f>
      </c>
      <c r="G68" s="146">
        <f>IF(AND('Raw FRM data'!O70="",'Raw candidate data'!O70=""),"",IF(AND('Raw FRM data'!O70="ok",'Raw candidate data'!O70="ok"),"ok","NOT VALID"))</f>
      </c>
      <c r="H68" s="576" t="b">
        <f>IF(G68="ok",'Raw FRM data'!S70)</f>
        <v>0</v>
      </c>
      <c r="I68" s="584">
        <f>IF(G68="ok",'Raw FRM data'!S70,"")</f>
      </c>
      <c r="J68" s="569" t="b">
        <f>IF(G68="ok",'Raw candidate data'!P70)</f>
        <v>0</v>
      </c>
      <c r="K68" s="413">
        <f>IF(G68="ok",'Raw candidate data'!P70,"")</f>
      </c>
    </row>
    <row r="69" spans="2:11" ht="12.75" customHeight="1">
      <c r="B69" s="640"/>
      <c r="C69" s="495">
        <v>61</v>
      </c>
      <c r="D69" s="134">
        <f>IF(ISBLANK('Raw FRM data'!D71),"",'Raw FRM data'!D71)</f>
      </c>
      <c r="E69" s="499">
        <f>IF(G69="ok",'Raw FRM data'!N71,"")</f>
      </c>
      <c r="F69" s="499">
        <f>IF(G69="ok",'Raw candidate data'!N71,"")</f>
      </c>
      <c r="G69" s="146">
        <f>IF(AND('Raw FRM data'!O71="",'Raw candidate data'!O71=""),"",IF(AND('Raw FRM data'!O71="ok",'Raw candidate data'!O71="ok"),"ok","NOT VALID"))</f>
      </c>
      <c r="H69" s="576" t="b">
        <f>IF(G69="ok",'Raw FRM data'!S71)</f>
        <v>0</v>
      </c>
      <c r="I69" s="584">
        <f>IF(G69="ok",'Raw FRM data'!S71,"")</f>
      </c>
      <c r="J69" s="569" t="b">
        <f>IF(G69="ok",'Raw candidate data'!P71)</f>
        <v>0</v>
      </c>
      <c r="K69" s="413">
        <f>IF(G69="ok",'Raw candidate data'!P71,"")</f>
      </c>
    </row>
    <row r="70" spans="2:11" ht="12.75" customHeight="1">
      <c r="B70" s="640"/>
      <c r="C70" s="495">
        <v>62</v>
      </c>
      <c r="D70" s="134">
        <f>IF(ISBLANK('Raw FRM data'!D72),"",'Raw FRM data'!D72)</f>
      </c>
      <c r="E70" s="499">
        <f>IF(G70="ok",'Raw FRM data'!N72,"")</f>
      </c>
      <c r="F70" s="499">
        <f>IF(G70="ok",'Raw candidate data'!N72,"")</f>
      </c>
      <c r="G70" s="146">
        <f>IF(AND('Raw FRM data'!O72="",'Raw candidate data'!O72=""),"",IF(AND('Raw FRM data'!O72="ok",'Raw candidate data'!O72="ok"),"ok","NOT VALID"))</f>
      </c>
      <c r="H70" s="576" t="b">
        <f>IF(G70="ok",'Raw FRM data'!S72)</f>
        <v>0</v>
      </c>
      <c r="I70" s="584">
        <f>IF(G70="ok",'Raw FRM data'!S72,"")</f>
      </c>
      <c r="J70" s="569" t="b">
        <f>IF(G70="ok",'Raw candidate data'!P72)</f>
        <v>0</v>
      </c>
      <c r="K70" s="413">
        <f>IF(G70="ok",'Raw candidate data'!P72,"")</f>
      </c>
    </row>
    <row r="71" spans="2:11" ht="12.75" customHeight="1">
      <c r="B71" s="640"/>
      <c r="C71" s="495">
        <v>63</v>
      </c>
      <c r="D71" s="134">
        <f>IF(ISBLANK('Raw FRM data'!D73),"",'Raw FRM data'!D73)</f>
      </c>
      <c r="E71" s="499">
        <f>IF(G71="ok",'Raw FRM data'!N73,"")</f>
      </c>
      <c r="F71" s="499">
        <f>IF(G71="ok",'Raw candidate data'!N73,"")</f>
      </c>
      <c r="G71" s="146">
        <f>IF(AND('Raw FRM data'!O73="",'Raw candidate data'!O73=""),"",IF(AND('Raw FRM data'!O73="ok",'Raw candidate data'!O73="ok"),"ok","NOT VALID"))</f>
      </c>
      <c r="H71" s="576" t="b">
        <f>IF(G71="ok",'Raw FRM data'!S73)</f>
        <v>0</v>
      </c>
      <c r="I71" s="584">
        <f>IF(G71="ok",'Raw FRM data'!S73,"")</f>
      </c>
      <c r="J71" s="569" t="b">
        <f>IF(G71="ok",'Raw candidate data'!P73)</f>
        <v>0</v>
      </c>
      <c r="K71" s="413">
        <f>IF(G71="ok",'Raw candidate data'!P73,"")</f>
      </c>
    </row>
    <row r="72" spans="2:11" ht="12.75" customHeight="1">
      <c r="B72" s="640"/>
      <c r="C72" s="495">
        <v>64</v>
      </c>
      <c r="D72" s="134">
        <f>IF(ISBLANK('Raw FRM data'!D74),"",'Raw FRM data'!D74)</f>
      </c>
      <c r="E72" s="499">
        <f>IF(G72="ok",'Raw FRM data'!N74,"")</f>
      </c>
      <c r="F72" s="499">
        <f>IF(G72="ok",'Raw candidate data'!N74,"")</f>
      </c>
      <c r="G72" s="146">
        <f>IF(AND('Raw FRM data'!O74="",'Raw candidate data'!O74=""),"",IF(AND('Raw FRM data'!O74="ok",'Raw candidate data'!O74="ok"),"ok","NOT VALID"))</f>
      </c>
      <c r="H72" s="576" t="b">
        <f>IF(G72="ok",'Raw FRM data'!S74)</f>
        <v>0</v>
      </c>
      <c r="I72" s="584">
        <f>IF(G72="ok",'Raw FRM data'!S74,"")</f>
      </c>
      <c r="J72" s="569" t="b">
        <f>IF(G72="ok",'Raw candidate data'!P74)</f>
        <v>0</v>
      </c>
      <c r="K72" s="413">
        <f>IF(G72="ok",'Raw candidate data'!P74,"")</f>
      </c>
    </row>
    <row r="73" spans="2:11" ht="12.75" customHeight="1">
      <c r="B73" s="640"/>
      <c r="C73" s="495">
        <v>65</v>
      </c>
      <c r="D73" s="134">
        <f>IF(ISBLANK('Raw FRM data'!D75),"",'Raw FRM data'!D75)</f>
      </c>
      <c r="E73" s="499">
        <f>IF(G73="ok",'Raw FRM data'!N75,"")</f>
      </c>
      <c r="F73" s="499">
        <f>IF(G73="ok",'Raw candidate data'!N75,"")</f>
      </c>
      <c r="G73" s="146">
        <f>IF(AND('Raw FRM data'!O75="",'Raw candidate data'!O75=""),"",IF(AND('Raw FRM data'!O75="ok",'Raw candidate data'!O75="ok"),"ok","NOT VALID"))</f>
      </c>
      <c r="H73" s="576" t="b">
        <f>IF(G73="ok",'Raw FRM data'!S75)</f>
        <v>0</v>
      </c>
      <c r="I73" s="584">
        <f>IF(G73="ok",'Raw FRM data'!S75,"")</f>
      </c>
      <c r="J73" s="569" t="b">
        <f>IF(G73="ok",'Raw candidate data'!P75)</f>
        <v>0</v>
      </c>
      <c r="K73" s="413">
        <f>IF(G73="ok",'Raw candidate data'!P75,"")</f>
      </c>
    </row>
    <row r="74" spans="2:11" ht="12.75" customHeight="1">
      <c r="B74" s="640"/>
      <c r="C74" s="495">
        <v>66</v>
      </c>
      <c r="D74" s="134">
        <f>IF(ISBLANK('Raw FRM data'!D76),"",'Raw FRM data'!D76)</f>
      </c>
      <c r="E74" s="499">
        <f>IF(G74="ok",'Raw FRM data'!N76,"")</f>
      </c>
      <c r="F74" s="499">
        <f>IF(G74="ok",'Raw candidate data'!N76,"")</f>
      </c>
      <c r="G74" s="146">
        <f>IF(AND('Raw FRM data'!O76="",'Raw candidate data'!O76=""),"",IF(AND('Raw FRM data'!O76="ok",'Raw candidate data'!O76="ok"),"ok","NOT VALID"))</f>
      </c>
      <c r="H74" s="576" t="b">
        <f>IF(G74="ok",'Raw FRM data'!S76)</f>
        <v>0</v>
      </c>
      <c r="I74" s="584">
        <f>IF(G74="ok",'Raw FRM data'!S76,"")</f>
      </c>
      <c r="J74" s="569" t="b">
        <f>IF(G74="ok",'Raw candidate data'!P76)</f>
        <v>0</v>
      </c>
      <c r="K74" s="413">
        <f>IF(G74="ok",'Raw candidate data'!P76,"")</f>
      </c>
    </row>
    <row r="75" spans="2:11" ht="12.75" customHeight="1">
      <c r="B75" s="640"/>
      <c r="C75" s="495">
        <v>67</v>
      </c>
      <c r="D75" s="134">
        <f>IF(ISBLANK('Raw FRM data'!D77),"",'Raw FRM data'!D77)</f>
      </c>
      <c r="E75" s="499">
        <f>IF(G75="ok",'Raw FRM data'!N77,"")</f>
      </c>
      <c r="F75" s="499">
        <f>IF(G75="ok",'Raw candidate data'!N77,"")</f>
      </c>
      <c r="G75" s="146">
        <f>IF(AND('Raw FRM data'!O77="",'Raw candidate data'!O77=""),"",IF(AND('Raw FRM data'!O77="ok",'Raw candidate data'!O77="ok"),"ok","NOT VALID"))</f>
      </c>
      <c r="H75" s="576" t="b">
        <f>IF(G75="ok",'Raw FRM data'!S77)</f>
        <v>0</v>
      </c>
      <c r="I75" s="584">
        <f>IF(G75="ok",'Raw FRM data'!S77,"")</f>
      </c>
      <c r="J75" s="569" t="b">
        <f>IF(G75="ok",'Raw candidate data'!P77)</f>
        <v>0</v>
      </c>
      <c r="K75" s="413">
        <f>IF(G75="ok",'Raw candidate data'!P77,"")</f>
      </c>
    </row>
    <row r="76" spans="2:11" ht="12.75">
      <c r="B76" s="640"/>
      <c r="C76" s="495">
        <v>68</v>
      </c>
      <c r="D76" s="134">
        <f>IF(ISBLANK('Raw FRM data'!D78),"",'Raw FRM data'!D78)</f>
      </c>
      <c r="E76" s="499">
        <f>IF(G76="ok",'Raw FRM data'!N78,"")</f>
      </c>
      <c r="F76" s="499">
        <f>IF(G76="ok",'Raw candidate data'!N78,"")</f>
      </c>
      <c r="G76" s="146">
        <f>IF(AND('Raw FRM data'!O78="",'Raw candidate data'!O78=""),"",IF(AND('Raw FRM data'!O78="ok",'Raw candidate data'!O78="ok"),"ok","NOT VALID"))</f>
      </c>
      <c r="H76" s="576" t="b">
        <f>IF(G76="ok",'Raw FRM data'!S78)</f>
        <v>0</v>
      </c>
      <c r="I76" s="584">
        <f>IF(G76="ok",'Raw FRM data'!S78,"")</f>
      </c>
      <c r="J76" s="569" t="b">
        <f>IF(G76="ok",'Raw candidate data'!P78)</f>
        <v>0</v>
      </c>
      <c r="K76" s="413">
        <f>IF(G76="ok",'Raw candidate data'!P78,"")</f>
      </c>
    </row>
    <row r="77" spans="2:11" ht="12.75">
      <c r="B77" s="640"/>
      <c r="C77" s="495">
        <v>69</v>
      </c>
      <c r="D77" s="134">
        <f>IF(ISBLANK('Raw FRM data'!D79),"",'Raw FRM data'!D79)</f>
      </c>
      <c r="E77" s="499">
        <f>IF(G77="ok",'Raw FRM data'!N79,"")</f>
      </c>
      <c r="F77" s="499">
        <f>IF(G77="ok",'Raw candidate data'!N79,"")</f>
      </c>
      <c r="G77" s="146">
        <f>IF(AND('Raw FRM data'!O79="",'Raw candidate data'!O79=""),"",IF(AND('Raw FRM data'!O79="ok",'Raw candidate data'!O79="ok"),"ok","NOT VALID"))</f>
      </c>
      <c r="H77" s="576" t="b">
        <f>IF(G77="ok",'Raw FRM data'!S79)</f>
        <v>0</v>
      </c>
      <c r="I77" s="584">
        <f>IF(G77="ok",'Raw FRM data'!S79,"")</f>
      </c>
      <c r="J77" s="569" t="b">
        <f>IF(G77="ok",'Raw candidate data'!P79)</f>
        <v>0</v>
      </c>
      <c r="K77" s="413">
        <f>IF(G77="ok",'Raw candidate data'!P79,"")</f>
      </c>
    </row>
    <row r="78" spans="2:11" ht="13.5" thickBot="1">
      <c r="B78" s="641"/>
      <c r="C78" s="497">
        <v>70</v>
      </c>
      <c r="D78" s="137">
        <f>IF(ISBLANK('Raw FRM data'!D80),"",'Raw FRM data'!D80)</f>
      </c>
      <c r="E78" s="197">
        <f>IF(G78="ok",'Raw FRM data'!N80,"")</f>
      </c>
      <c r="F78" s="197">
        <f>IF(G78="ok",'Raw candidate data'!N80,"")</f>
      </c>
      <c r="G78" s="575">
        <f>IF(AND('Raw FRM data'!O80="",'Raw candidate data'!O80=""),"",IF(AND('Raw FRM data'!O80="ok",'Raw candidate data'!O80="ok"),"ok","NOT VALID"))</f>
      </c>
      <c r="H78" s="580" t="b">
        <f>IF(G78="ok",'Raw FRM data'!S80)</f>
        <v>0</v>
      </c>
      <c r="I78" s="587">
        <f>IF(G78="ok",'Raw FRM data'!S80,"")</f>
      </c>
      <c r="J78" s="572" t="b">
        <f>IF(G78="ok",'Raw candidate data'!P80)</f>
        <v>0</v>
      </c>
      <c r="K78" s="416">
        <f>IF(G78="ok",'Raw candidate data'!P80,"")</f>
      </c>
    </row>
    <row r="79" spans="2:11" ht="11.25" customHeight="1" thickBot="1" thickTop="1">
      <c r="B79" s="359"/>
      <c r="C79" s="359"/>
      <c r="D79" s="359"/>
      <c r="E79" s="359"/>
      <c r="F79" s="359"/>
      <c r="G79" s="359"/>
      <c r="H79" s="359"/>
      <c r="I79" s="359"/>
      <c r="J79" s="359"/>
      <c r="K79" s="359"/>
    </row>
    <row r="80" spans="4:18" ht="19.5" customHeight="1" thickBot="1" thickTop="1">
      <c r="D80" s="426" t="s">
        <v>72</v>
      </c>
      <c r="E80" s="427"/>
      <c r="F80" s="427"/>
      <c r="G80" s="427"/>
      <c r="H80" s="427"/>
      <c r="I80" s="427"/>
      <c r="J80" s="427"/>
      <c r="K80" s="428">
        <f>IF(ISERROR(AVERAGE(I9:I78)),"",AVERAGE(I9:I78))</f>
      </c>
      <c r="N80" s="210" t="s">
        <v>67</v>
      </c>
      <c r="O80" s="211"/>
      <c r="P80" s="212" t="s">
        <v>88</v>
      </c>
      <c r="Q80" s="212" t="s">
        <v>89</v>
      </c>
      <c r="R80" s="217" t="str">
        <f>"Correlation ("&amp;"r)"</f>
        <v>Correlation (r)</v>
      </c>
    </row>
    <row r="81" spans="4:18" ht="18" customHeight="1">
      <c r="D81" s="429" t="s">
        <v>71</v>
      </c>
      <c r="E81" s="430"/>
      <c r="F81" s="430"/>
      <c r="G81" s="430"/>
      <c r="H81" s="430"/>
      <c r="I81" s="431"/>
      <c r="J81" s="573"/>
      <c r="K81" s="432">
        <f>IF(ISERROR(AVERAGE(K9:K78)),"",AVERAGE(K9:K78))</f>
      </c>
      <c r="N81" s="213" t="s">
        <v>84</v>
      </c>
      <c r="O81" s="203"/>
      <c r="P81" s="204">
        <f>IF(K83&gt;1,SLOPE(K9:K78,I9:I78),"")</f>
      </c>
      <c r="Q81" s="204">
        <f>IF(K83&gt;1,INTERCEPT(K9:K78,I9:I78),"")</f>
      </c>
      <c r="R81" s="219">
        <f>IF(ISERROR(CORREL(I9:I78,K9:K78)),"",CORREL(I9:I78,K9:K78))</f>
      </c>
    </row>
    <row r="82" spans="4:18" ht="17.25" customHeight="1">
      <c r="D82" s="200" t="s">
        <v>66</v>
      </c>
      <c r="E82" s="201"/>
      <c r="F82" s="201"/>
      <c r="G82" s="201"/>
      <c r="H82" s="201"/>
      <c r="I82" s="201"/>
      <c r="J82" s="201"/>
      <c r="K82" s="202">
        <f>IF(ISERROR(K81/K80),"",K81/K80)</f>
      </c>
      <c r="N82" s="417" t="s">
        <v>83</v>
      </c>
      <c r="O82" s="418" t="s">
        <v>85</v>
      </c>
      <c r="P82" s="241">
        <f>IF(AND(Title!G17="PM10-2.5",Title!G18="III"),1.12,IF(OR(ISBLANK(Title!G17),ISBLANK(Title!G18)),"",1.1))</f>
      </c>
      <c r="Q82" s="241">
        <f>IF(P82="","",IF(Title!G17="PM2.5",IF(Title!G18="II",O$92,O$93),IF(Title!G18="II",O$94,O$95)))</f>
      </c>
      <c r="R82" s="243"/>
    </row>
    <row r="83" spans="4:18" ht="18" customHeight="1">
      <c r="D83" s="206" t="s">
        <v>150</v>
      </c>
      <c r="E83" s="205"/>
      <c r="F83" s="205"/>
      <c r="G83" s="205"/>
      <c r="H83" s="205"/>
      <c r="I83" s="205"/>
      <c r="J83" s="205"/>
      <c r="K83" s="207">
        <f>Precision!I82</f>
        <v>0</v>
      </c>
      <c r="N83" s="419" t="str">
        <f>Title!G17&amp;" Class "&amp;Title!G18</f>
        <v> Class </v>
      </c>
      <c r="O83" s="420" t="s">
        <v>86</v>
      </c>
      <c r="P83" s="241">
        <f>IF(AND(Title!G17="PM10-2.5",Title!G18="III"),0.88,IF(OR(ISBLANK(Title!G17),ISBLANK(Title!G18)),"",0.9))</f>
      </c>
      <c r="Q83" s="241">
        <f>IF(P82="","",IF(Title!G17="PM2.5",IF(Title!G18="II",P$92,P$93),IF(Title!G18="II",P$94,P$95)))</f>
      </c>
      <c r="R83" s="220">
        <f>IF(K83&lt;2,"",IF(K84&lt;=0.4,0.93,IF(K84&lt;0.5,0.2*K84+0.85,0.95)))</f>
      </c>
    </row>
    <row r="84" spans="4:18" ht="16.5" customHeight="1" thickBot="1">
      <c r="D84" s="450" t="s">
        <v>149</v>
      </c>
      <c r="E84" s="208"/>
      <c r="F84" s="208"/>
      <c r="G84" s="208"/>
      <c r="H84" s="208"/>
      <c r="I84" s="208"/>
      <c r="J84" s="208"/>
      <c r="K84" s="209">
        <f>IF(ISERROR(STDEV(I9:I78)),"",STDEV(I9:I78)/K80)</f>
      </c>
      <c r="N84" s="214"/>
      <c r="O84" s="215" t="s">
        <v>87</v>
      </c>
      <c r="P84" s="216">
        <f>IF(OR(P81="",P82=""),"",IF(AND(P81&lt;P82,P81&gt;P83),"PASS","FAIL"))</f>
      </c>
      <c r="Q84" s="216">
        <f>IF(OR(P81="",P82=""),"",IF(AND(Q81&lt;Q82,Q81&gt;Q83),"PASS","FAIL"))</f>
      </c>
      <c r="R84" s="218">
        <f>IF(R83="","",IF(R81&gt;=R83,"PASS","FAIL"))</f>
      </c>
    </row>
    <row r="85" ht="10.5" customHeight="1"/>
    <row r="86" ht="14.25" customHeight="1">
      <c r="N86" s="242" t="s">
        <v>90</v>
      </c>
    </row>
    <row r="87" ht="12.75" customHeight="1"/>
    <row r="88" ht="14.25" customHeight="1"/>
    <row r="89" ht="13.5" customHeight="1"/>
    <row r="90" ht="13.5" customHeight="1"/>
    <row r="91" spans="14:16" ht="13.5" customHeight="1" hidden="1">
      <c r="N91" s="234" t="s">
        <v>78</v>
      </c>
      <c r="O91" s="237" t="s">
        <v>69</v>
      </c>
      <c r="P91" s="238" t="s">
        <v>70</v>
      </c>
    </row>
    <row r="92" spans="14:16" ht="12.75" hidden="1">
      <c r="N92" s="235" t="s">
        <v>81</v>
      </c>
      <c r="O92" s="363">
        <f>IF(P81="","",IF((16.56-15.05*$P$81)&lt;=1.5,16.56-15.05*$P$81,1.5))</f>
      </c>
      <c r="P92" s="365">
        <f>IF(P81="","",IF((13.55-15.05*$P$81)&gt;=-1.5,13.55-15.05*$P$81,-1.5))</f>
      </c>
    </row>
    <row r="93" spans="14:16" ht="12.75" hidden="1">
      <c r="N93" s="235" t="s">
        <v>82</v>
      </c>
      <c r="O93" s="363">
        <f>IF(P81="","",IF((15.05-13.2*$P$81)&lt;=2,15.05-13.2*$P$81,2))</f>
      </c>
      <c r="P93" s="239">
        <f>IF(P81="","",IF((15.05-17.32*$P$81)&gt;=-2,15.05-17.32*$P$81,-2))</f>
      </c>
    </row>
    <row r="94" spans="14:16" ht="12.75" hidden="1">
      <c r="N94" s="235" t="s">
        <v>79</v>
      </c>
      <c r="O94" s="363">
        <f>IF(P81="","",IF((78.95-70.5*$P$81)&lt;=3.5,78.95-70.5*$P$81,3.5))</f>
      </c>
      <c r="P94" s="239">
        <f>IF(P81="","",IF((62.05-70.5*$P$81)&gt;=-3.5,62.05-70.5*$P$81,-3.5))</f>
      </c>
    </row>
    <row r="95" spans="14:16" ht="13.5" hidden="1" thickBot="1">
      <c r="N95" s="236" t="s">
        <v>80</v>
      </c>
      <c r="O95" s="364">
        <f>IF(P81="","",IF((70.5-61.16*$P$81)&lt;=7,70.5-61.16*$P$81,7))</f>
      </c>
      <c r="P95" s="240">
        <f>IF(P81="","",IF((70.5-82.93*$P$81)&gt;=-7,70.5-82.93*$P$81,-7))</f>
      </c>
    </row>
    <row r="96" ht="12.75" hidden="1"/>
  </sheetData>
  <sheetProtection sheet="1" objects="1" scenarios="1" selectLockedCells="1" autoFilter="0" selectUnlockedCells="1"/>
  <autoFilter ref="B8:K78"/>
  <mergeCells count="6">
    <mergeCell ref="B55:B78"/>
    <mergeCell ref="B9:B31"/>
    <mergeCell ref="I3:Q3"/>
    <mergeCell ref="I4:Q4"/>
    <mergeCell ref="I5:Q5"/>
    <mergeCell ref="B32:B54"/>
  </mergeCells>
  <printOptions/>
  <pageMargins left="0.75" right="0.75" top="0.52" bottom="0.48" header="0.5" footer="0.5"/>
  <pageSetup fitToHeight="1" fitToWidth="1" horizontalDpi="600" verticalDpi="600" orientation="portrait" scale="64" r:id="rId3"/>
  <legacyDrawing r:id="rId2"/>
</worksheet>
</file>

<file path=xl/worksheets/sheet7.xml><?xml version="1.0" encoding="utf-8"?>
<worksheet xmlns="http://schemas.openxmlformats.org/spreadsheetml/2006/main" xmlns:r="http://schemas.openxmlformats.org/officeDocument/2006/relationships">
  <sheetPr codeName="Sheet6">
    <tabColor indexed="48"/>
    <pageSetUpPr fitToPage="1"/>
  </sheetPr>
  <dimension ref="C1:Q76"/>
  <sheetViews>
    <sheetView workbookViewId="0" topLeftCell="A1">
      <selection activeCell="A1" sqref="A1"/>
    </sheetView>
  </sheetViews>
  <sheetFormatPr defaultColWidth="9.140625" defaultRowHeight="12.75"/>
  <cols>
    <col min="1" max="1" width="2.28125" style="0" customWidth="1"/>
    <col min="2" max="2" width="2.00390625" style="0" customWidth="1"/>
    <col min="4" max="4" width="8.140625" style="0" customWidth="1"/>
    <col min="5" max="5" width="4.28125" style="0" customWidth="1"/>
    <col min="6" max="6" width="3.57421875" style="0" customWidth="1"/>
    <col min="8" max="8" width="10.140625" style="0" customWidth="1"/>
    <col min="9" max="9" width="10.57421875" style="0" customWidth="1"/>
    <col min="10" max="10" width="13.57421875" style="0" customWidth="1"/>
    <col min="12" max="12" width="12.00390625" style="0" customWidth="1"/>
    <col min="13" max="14" width="6.00390625" style="0" customWidth="1"/>
    <col min="15" max="15" width="5.28125" style="0" customWidth="1"/>
  </cols>
  <sheetData>
    <row r="1" spans="9:11" ht="18">
      <c r="I1" s="269" t="s">
        <v>99</v>
      </c>
      <c r="K1" s="451" t="str">
        <f>IF(OR(ISBLANK(Title!$G$17),ISBLANK(Title!$G$18),ISBLANK(Title!$G$23)),"Note: Necessary information is missing from Title sheet.","")</f>
        <v>Note: Necessary information is missing from Title sheet.</v>
      </c>
    </row>
    <row r="2" ht="13.5" thickBot="1"/>
    <row r="3" spans="3:15" ht="12.75">
      <c r="C3" s="9" t="s">
        <v>2</v>
      </c>
      <c r="D3" s="29"/>
      <c r="E3" s="625">
        <f>'Raw FRM data'!F5</f>
      </c>
      <c r="F3" s="644"/>
      <c r="G3" s="644"/>
      <c r="H3" s="644"/>
      <c r="I3" s="644"/>
      <c r="J3" s="644"/>
      <c r="K3" s="644"/>
      <c r="L3" s="626"/>
      <c r="M3" s="626"/>
      <c r="N3" s="626"/>
      <c r="O3" s="627"/>
    </row>
    <row r="4" spans="3:15" ht="12.75">
      <c r="C4" s="28" t="s">
        <v>7</v>
      </c>
      <c r="D4" s="30"/>
      <c r="E4" s="611">
        <f>'Raw FRM data'!F6</f>
      </c>
      <c r="F4" s="616"/>
      <c r="G4" s="616"/>
      <c r="H4" s="616"/>
      <c r="I4" s="616"/>
      <c r="J4" s="616"/>
      <c r="K4" s="616"/>
      <c r="L4" s="612"/>
      <c r="M4" s="612"/>
      <c r="N4" s="612"/>
      <c r="O4" s="613"/>
    </row>
    <row r="5" spans="3:15" ht="13.5" thickBot="1">
      <c r="C5" s="14" t="s">
        <v>6</v>
      </c>
      <c r="D5" s="31"/>
      <c r="E5" s="617">
        <f>'Raw FRM data'!F7</f>
      </c>
      <c r="F5" s="618"/>
      <c r="G5" s="618"/>
      <c r="H5" s="618"/>
      <c r="I5" s="618"/>
      <c r="J5" s="618"/>
      <c r="K5" s="618"/>
      <c r="L5" s="619"/>
      <c r="M5" s="619"/>
      <c r="N5" s="619"/>
      <c r="O5" s="620"/>
    </row>
    <row r="6" ht="13.5" customHeight="1" thickBot="1"/>
    <row r="7" spans="3:11" ht="16.5" customHeight="1" thickBot="1">
      <c r="C7" s="340" t="s">
        <v>124</v>
      </c>
      <c r="D7" s="341"/>
      <c r="E7" s="341"/>
      <c r="F7" s="341"/>
      <c r="G7" s="341"/>
      <c r="H7" s="341"/>
      <c r="I7" s="341"/>
      <c r="J7" s="367"/>
      <c r="K7" s="342" t="s">
        <v>25</v>
      </c>
    </row>
    <row r="8" spans="3:11" ht="17.25" customHeight="1">
      <c r="C8" s="338" t="s">
        <v>125</v>
      </c>
      <c r="D8" s="339"/>
      <c r="E8" s="339"/>
      <c r="F8" s="339"/>
      <c r="G8" s="343"/>
      <c r="H8" s="339"/>
      <c r="I8" s="339"/>
      <c r="J8" s="368"/>
      <c r="K8" s="366">
        <f>Precision!O93</f>
        <v>0</v>
      </c>
    </row>
    <row r="9" spans="3:11" ht="16.5" customHeight="1">
      <c r="C9" s="421" t="str">
        <f>"Number of valid data sets required for Class "&amp;Title!$G$18&amp;", location "&amp;Title!$G$23&amp;":"</f>
        <v>Number of valid data sets required for Class , location :</v>
      </c>
      <c r="D9" s="281"/>
      <c r="E9" s="281"/>
      <c r="F9" s="281"/>
      <c r="G9" s="282"/>
      <c r="H9" s="281"/>
      <c r="I9" s="281"/>
      <c r="J9" s="275"/>
      <c r="K9" s="321">
        <f>Precision!O95</f>
      </c>
    </row>
    <row r="10" spans="3:12" ht="16.5" customHeight="1">
      <c r="C10" s="283" t="s">
        <v>129</v>
      </c>
      <c r="D10" s="284"/>
      <c r="E10" s="284"/>
      <c r="F10" s="284"/>
      <c r="G10" s="285"/>
      <c r="H10" s="286"/>
      <c r="I10" s="281"/>
      <c r="J10" s="648">
        <f>IF(K9="","",IF(K8&gt;=K9,"OK   ","Insufficient"))</f>
      </c>
      <c r="K10" s="649"/>
      <c r="L10" s="273"/>
    </row>
    <row r="11" spans="3:12" ht="16.5" customHeight="1" thickBot="1">
      <c r="C11" s="287" t="s">
        <v>74</v>
      </c>
      <c r="D11" s="288"/>
      <c r="E11" s="288"/>
      <c r="F11" s="288"/>
      <c r="G11" s="288"/>
      <c r="H11" s="288"/>
      <c r="I11" s="288"/>
      <c r="J11" s="276"/>
      <c r="K11" s="322">
        <f>IF(K9="","",IF(K9-K8&gt;0,K9-K8,"-- "))</f>
      </c>
      <c r="L11" s="273"/>
    </row>
    <row r="12" spans="4:6" ht="8.25" customHeight="1" thickBot="1">
      <c r="D12" s="274"/>
      <c r="E12" s="274"/>
      <c r="F12" s="274"/>
    </row>
    <row r="13" spans="3:12" ht="15" thickTop="1">
      <c r="C13" s="191"/>
      <c r="D13" s="34"/>
      <c r="E13" s="34"/>
      <c r="F13" s="121"/>
      <c r="G13" s="271" t="s">
        <v>51</v>
      </c>
      <c r="H13" s="270"/>
      <c r="I13" s="143" t="s">
        <v>52</v>
      </c>
      <c r="J13" s="38"/>
      <c r="K13" s="277" t="s">
        <v>53</v>
      </c>
      <c r="L13" s="278"/>
    </row>
    <row r="14" spans="3:12" ht="16.5" thickBot="1">
      <c r="C14" s="337" t="s">
        <v>13</v>
      </c>
      <c r="D14" s="159"/>
      <c r="E14" s="159"/>
      <c r="F14" s="160"/>
      <c r="G14" s="140" t="s">
        <v>48</v>
      </c>
      <c r="H14" s="45" t="s">
        <v>49</v>
      </c>
      <c r="I14" s="140" t="s">
        <v>48</v>
      </c>
      <c r="J14" s="45" t="s">
        <v>49</v>
      </c>
      <c r="K14" s="279" t="s">
        <v>48</v>
      </c>
      <c r="L14" s="280" t="s">
        <v>49</v>
      </c>
    </row>
    <row r="15" spans="3:12" ht="12.75">
      <c r="C15" s="194"/>
      <c r="D15" s="157"/>
      <c r="E15" s="157"/>
      <c r="F15" s="244" t="s">
        <v>55</v>
      </c>
      <c r="G15" s="323">
        <f>Precision!I83</f>
      </c>
      <c r="H15" s="324">
        <f>Precision!J83</f>
      </c>
      <c r="I15" s="323">
        <f>Precision!K83</f>
      </c>
      <c r="J15" s="325">
        <f>Precision!L83</f>
      </c>
      <c r="K15" s="246">
        <f>Precision!M83</f>
      </c>
      <c r="L15" s="247">
        <f>Precision!O83</f>
      </c>
    </row>
    <row r="16" spans="3:12" ht="12.75">
      <c r="C16" s="194"/>
      <c r="D16" s="157"/>
      <c r="E16" s="157"/>
      <c r="F16" s="156" t="s">
        <v>57</v>
      </c>
      <c r="G16" s="326">
        <f>Precision!I84</f>
        <v>0</v>
      </c>
      <c r="H16" s="327">
        <f>Precision!J84</f>
        <v>0</v>
      </c>
      <c r="I16" s="326">
        <f>Precision!K84</f>
        <v>0</v>
      </c>
      <c r="J16" s="328">
        <f>Precision!L84</f>
        <v>0</v>
      </c>
      <c r="K16" s="167">
        <f>Precision!M84</f>
        <v>0</v>
      </c>
      <c r="L16" s="168">
        <f>Precision!O84</f>
        <v>0</v>
      </c>
    </row>
    <row r="17" spans="3:12" ht="12.75">
      <c r="C17" s="193"/>
      <c r="D17" s="186"/>
      <c r="E17" s="186"/>
      <c r="F17" s="155" t="s">
        <v>56</v>
      </c>
      <c r="G17" s="329">
        <f>Precision!I85</f>
        <v>0</v>
      </c>
      <c r="H17" s="330">
        <f>Precision!J85</f>
        <v>0</v>
      </c>
      <c r="I17" s="329">
        <f>Precision!K85</f>
        <v>0</v>
      </c>
      <c r="J17" s="331">
        <f>Precision!L85</f>
        <v>0</v>
      </c>
      <c r="K17" s="174">
        <f>Precision!M85</f>
        <v>0</v>
      </c>
      <c r="L17" s="175">
        <f>Precision!O85</f>
        <v>0</v>
      </c>
    </row>
    <row r="18" spans="3:12" ht="13.5" thickBot="1">
      <c r="C18" s="195"/>
      <c r="D18" s="176"/>
      <c r="E18" s="176"/>
      <c r="F18" s="176" t="s">
        <v>130</v>
      </c>
      <c r="G18" s="332"/>
      <c r="H18" s="333">
        <f>IF(OR(H15="",G15=""),"",H15/G15)</f>
      </c>
      <c r="I18" s="334"/>
      <c r="J18" s="333">
        <f>IF(OR(J15="",I15=""),"",J15/I15)</f>
      </c>
      <c r="K18" s="179"/>
      <c r="L18" s="180">
        <f>IF(OR(L15="",K15=""),"",L15/K15)</f>
      </c>
    </row>
    <row r="19" spans="7:12" ht="16.5" thickTop="1">
      <c r="G19" s="362" t="s">
        <v>135</v>
      </c>
      <c r="H19" s="304"/>
      <c r="I19" s="304"/>
      <c r="J19" s="304"/>
      <c r="K19" s="305">
        <f>Precision!M89</f>
      </c>
      <c r="L19" s="306">
        <f>Precision!O89</f>
      </c>
    </row>
    <row r="20" spans="7:12" ht="15.75">
      <c r="G20" s="650" t="str">
        <f>"  "&amp;Precision!I90&amp;":"</f>
        <v>  Test requirements -  Class :</v>
      </c>
      <c r="H20" s="651"/>
      <c r="I20" s="651"/>
      <c r="J20" s="652"/>
      <c r="K20" s="307">
        <v>0.1</v>
      </c>
      <c r="L20" s="308">
        <f>Precision!O90</f>
      </c>
    </row>
    <row r="21" spans="7:12" ht="16.5" thickBot="1">
      <c r="G21" s="309" t="s">
        <v>136</v>
      </c>
      <c r="H21" s="310"/>
      <c r="I21" s="310"/>
      <c r="J21" s="310"/>
      <c r="K21" s="311">
        <f>Precision!M91</f>
      </c>
      <c r="L21" s="312">
        <f>Precision!O91</f>
      </c>
    </row>
    <row r="22" ht="9" customHeight="1" thickBot="1" thickTop="1"/>
    <row r="23" spans="3:10" ht="16.5" thickBot="1">
      <c r="C23" s="653" t="s">
        <v>67</v>
      </c>
      <c r="D23" s="654"/>
      <c r="E23" s="654"/>
      <c r="F23" s="654"/>
      <c r="G23" s="655"/>
      <c r="H23" s="300" t="s">
        <v>100</v>
      </c>
      <c r="I23" s="289" t="s">
        <v>101</v>
      </c>
      <c r="J23" s="290" t="str">
        <f>"Correlation ("&amp;"r)"</f>
        <v>Correlation (r)</v>
      </c>
    </row>
    <row r="24" spans="3:10" ht="15.75">
      <c r="C24" s="298" t="s">
        <v>84</v>
      </c>
      <c r="D24" s="299"/>
      <c r="E24" s="272"/>
      <c r="F24" s="272"/>
      <c r="G24" s="186"/>
      <c r="H24" s="301">
        <f>Regression!P81</f>
      </c>
      <c r="I24" s="291">
        <f>Regression!Q81</f>
      </c>
      <c r="J24" s="292">
        <f>Regression!R81</f>
      </c>
    </row>
    <row r="25" spans="3:10" ht="15.75">
      <c r="C25" s="659" t="s">
        <v>83</v>
      </c>
      <c r="D25" s="657"/>
      <c r="E25" s="657"/>
      <c r="F25" s="658"/>
      <c r="G25" s="422" t="s">
        <v>85</v>
      </c>
      <c r="H25" s="302">
        <f>Regression!P82</f>
      </c>
      <c r="I25" s="293">
        <f>Regression!Q82</f>
      </c>
      <c r="J25" s="294"/>
    </row>
    <row r="26" spans="3:10" ht="15.75">
      <c r="C26" s="656" t="str">
        <f>Regression!N83</f>
        <v> Class </v>
      </c>
      <c r="D26" s="657"/>
      <c r="E26" s="657"/>
      <c r="F26" s="658"/>
      <c r="G26" s="423" t="s">
        <v>86</v>
      </c>
      <c r="H26" s="302">
        <f>Regression!P83</f>
      </c>
      <c r="I26" s="293">
        <f>Regression!Q83</f>
      </c>
      <c r="J26" s="295">
        <f>Regression!R83</f>
      </c>
    </row>
    <row r="27" spans="3:10" ht="16.5" thickBot="1">
      <c r="C27" s="646" t="s">
        <v>87</v>
      </c>
      <c r="D27" s="647"/>
      <c r="E27" s="647"/>
      <c r="F27" s="647"/>
      <c r="G27" s="647"/>
      <c r="H27" s="303">
        <f>Regression!P84</f>
      </c>
      <c r="I27" s="296">
        <f>Regression!Q84</f>
      </c>
      <c r="J27" s="297">
        <f>Regression!R84</f>
      </c>
    </row>
    <row r="28" ht="14.25">
      <c r="H28" s="242" t="s">
        <v>90</v>
      </c>
    </row>
    <row r="51" ht="12.75">
      <c r="C51" s="344" t="s">
        <v>109</v>
      </c>
    </row>
    <row r="52" ht="12.75">
      <c r="C52" s="344" t="s">
        <v>110</v>
      </c>
    </row>
    <row r="66" ht="12.75">
      <c r="G66" t="s">
        <v>154</v>
      </c>
    </row>
    <row r="68" spans="3:17" ht="12.75">
      <c r="C68" t="s">
        <v>126</v>
      </c>
      <c r="G68" s="317" t="s">
        <v>123</v>
      </c>
      <c r="H68" s="318" t="s">
        <v>102</v>
      </c>
      <c r="I68" s="318"/>
      <c r="J68" s="318" t="s">
        <v>103</v>
      </c>
      <c r="K68" s="318"/>
      <c r="L68" s="318" t="s">
        <v>105</v>
      </c>
      <c r="M68" s="318"/>
      <c r="N68" s="318" t="s">
        <v>104</v>
      </c>
      <c r="O68" s="318"/>
      <c r="P68" s="319" t="s">
        <v>112</v>
      </c>
      <c r="Q68" s="320"/>
    </row>
    <row r="69" spans="3:17" ht="12.75">
      <c r="C69" s="315" t="s">
        <v>106</v>
      </c>
      <c r="D69" s="315">
        <f>Title!G17</f>
        <v>0</v>
      </c>
      <c r="G69" s="317" t="s">
        <v>111</v>
      </c>
      <c r="H69" s="317" t="s">
        <v>113</v>
      </c>
      <c r="I69" s="317" t="s">
        <v>114</v>
      </c>
      <c r="J69" s="317" t="s">
        <v>115</v>
      </c>
      <c r="K69" s="317" t="s">
        <v>116</v>
      </c>
      <c r="L69" s="317" t="s">
        <v>117</v>
      </c>
      <c r="M69" s="317" t="s">
        <v>118</v>
      </c>
      <c r="N69" s="317" t="s">
        <v>119</v>
      </c>
      <c r="O69" s="317" t="s">
        <v>120</v>
      </c>
      <c r="P69" s="317" t="s">
        <v>107</v>
      </c>
      <c r="Q69" s="317" t="s">
        <v>108</v>
      </c>
    </row>
    <row r="70" spans="3:17" ht="12.75">
      <c r="C70" s="315" t="s">
        <v>106</v>
      </c>
      <c r="D70" s="315">
        <f>IF(D69="PM10-2.5","PMc",D69)</f>
        <v>0</v>
      </c>
      <c r="G70" s="315">
        <v>1</v>
      </c>
      <c r="H70" s="315">
        <v>0.9</v>
      </c>
      <c r="I70" s="315">
        <v>1.5</v>
      </c>
      <c r="J70" s="315">
        <v>0.9</v>
      </c>
      <c r="K70" s="315">
        <v>2</v>
      </c>
      <c r="L70" s="315">
        <v>0.9</v>
      </c>
      <c r="M70" s="315">
        <v>3.5</v>
      </c>
      <c r="N70" s="315">
        <v>0.88</v>
      </c>
      <c r="O70" s="315">
        <v>7</v>
      </c>
      <c r="P70" s="336" t="e">
        <f>HLOOKUP($D$72&amp;"S",$H$69:$O$76,2,FALSE)</f>
        <v>#N/A</v>
      </c>
      <c r="Q70" s="336" t="e">
        <f>HLOOKUP($D$72&amp;"I",$H$69:$O$76,2,FALSE)</f>
        <v>#N/A</v>
      </c>
    </row>
    <row r="71" spans="3:17" ht="12.75">
      <c r="C71" s="315" t="s">
        <v>121</v>
      </c>
      <c r="D71" s="315">
        <f>Title!G18</f>
        <v>0</v>
      </c>
      <c r="G71" s="315">
        <v>2</v>
      </c>
      <c r="H71" s="315">
        <f>(16.56-1.5)/15.05</f>
        <v>1.0006644518272423</v>
      </c>
      <c r="I71" s="315">
        <v>1.5</v>
      </c>
      <c r="J71" s="315">
        <f>(15.05-2)/13.2</f>
        <v>0.9886363636363638</v>
      </c>
      <c r="K71" s="315">
        <v>2</v>
      </c>
      <c r="L71" s="315">
        <f>(78.95-3.5)/70.5</f>
        <v>1.0702127659574467</v>
      </c>
      <c r="M71" s="315">
        <v>3.5</v>
      </c>
      <c r="N71" s="315">
        <f>(70.5-7)/61.16</f>
        <v>1.038260300850229</v>
      </c>
      <c r="O71" s="315">
        <v>7</v>
      </c>
      <c r="P71" s="336" t="e">
        <f>HLOOKUP($D$72&amp;"S",$H$69:$O$76,3,FALSE)</f>
        <v>#N/A</v>
      </c>
      <c r="Q71" s="336" t="e">
        <f>HLOOKUP($D$72&amp;"I",$H$69:$O$76,3,FALSE)</f>
        <v>#N/A</v>
      </c>
    </row>
    <row r="72" spans="3:17" ht="12.75">
      <c r="C72" s="315" t="s">
        <v>122</v>
      </c>
      <c r="D72" s="315" t="str">
        <f>D70&amp;"-"&amp;D71&amp;"-"</f>
        <v>0-0-</v>
      </c>
      <c r="G72" s="315">
        <v>3</v>
      </c>
      <c r="H72" s="315">
        <v>1.1</v>
      </c>
      <c r="I72" s="315">
        <f>16.56-15.05*H72</f>
        <v>0.0049999999999954525</v>
      </c>
      <c r="J72" s="315">
        <v>1.1</v>
      </c>
      <c r="K72" s="315">
        <f>15.05-13.2*J72</f>
        <v>0.5300000000000011</v>
      </c>
      <c r="L72" s="315">
        <v>1.1</v>
      </c>
      <c r="M72" s="315">
        <f>78.95-70.5*L72</f>
        <v>1.3999999999999915</v>
      </c>
      <c r="N72" s="315">
        <v>1.12</v>
      </c>
      <c r="O72" s="335">
        <f>70.5-61.16*N72</f>
        <v>2.000799999999998</v>
      </c>
      <c r="P72" s="336" t="e">
        <f>HLOOKUP($D$72&amp;"S",$H$69:$O$76,4,FALSE)</f>
        <v>#N/A</v>
      </c>
      <c r="Q72" s="336" t="e">
        <f>HLOOKUP($D$72&amp;"I",$H$69:$O$76,4,FALSE)</f>
        <v>#N/A</v>
      </c>
    </row>
    <row r="73" spans="7:17" ht="12.75">
      <c r="G73" s="315">
        <v>4</v>
      </c>
      <c r="H73" s="315">
        <v>1.1</v>
      </c>
      <c r="I73" s="315">
        <v>-1.5</v>
      </c>
      <c r="J73" s="315">
        <v>1.1</v>
      </c>
      <c r="K73" s="315">
        <v>-2</v>
      </c>
      <c r="L73" s="315">
        <v>1.1</v>
      </c>
      <c r="M73" s="315">
        <v>-3.5</v>
      </c>
      <c r="N73" s="315">
        <v>1.12</v>
      </c>
      <c r="O73" s="315">
        <v>-7</v>
      </c>
      <c r="P73" s="336" t="e">
        <f>HLOOKUP($D$72&amp;"S",$H$69:$O$76,5,FALSE)</f>
        <v>#N/A</v>
      </c>
      <c r="Q73" s="336" t="e">
        <f>HLOOKUP($D$72&amp;"I",$H$69:$O$76,5,FALSE)</f>
        <v>#N/A</v>
      </c>
    </row>
    <row r="74" spans="7:17" ht="12.75">
      <c r="G74" s="315">
        <v>5</v>
      </c>
      <c r="H74" s="315">
        <f>(1.5+13.55)/15.06</f>
        <v>0.99933598937583</v>
      </c>
      <c r="I74" s="315">
        <v>-1.5</v>
      </c>
      <c r="J74" s="315">
        <f>(2+15.05)/17.32</f>
        <v>0.9844110854503464</v>
      </c>
      <c r="K74" s="315">
        <v>-2</v>
      </c>
      <c r="L74" s="315">
        <f>(3.5+62.05)/70.5</f>
        <v>0.9297872340425531</v>
      </c>
      <c r="M74" s="315">
        <v>-3.5</v>
      </c>
      <c r="N74" s="315">
        <f>(7+70.5)/82.93</f>
        <v>0.9345230917641384</v>
      </c>
      <c r="O74" s="315">
        <v>-7</v>
      </c>
      <c r="P74" s="336" t="e">
        <f>HLOOKUP($D$72&amp;"S",$H$69:$O$76,6,FALSE)</f>
        <v>#N/A</v>
      </c>
      <c r="Q74" s="336" t="e">
        <f>HLOOKUP($D$72&amp;"I",$H$69:$O$76,6,FALSE)</f>
        <v>#N/A</v>
      </c>
    </row>
    <row r="75" spans="7:17" ht="12.75">
      <c r="G75" s="316">
        <v>6</v>
      </c>
      <c r="H75" s="316">
        <v>0.9</v>
      </c>
      <c r="I75" s="315">
        <f>13.55-15.06*H75</f>
        <v>-0.0039999999999995595</v>
      </c>
      <c r="J75" s="315">
        <v>0.9</v>
      </c>
      <c r="K75" s="315">
        <f>15.05-17.32*J75</f>
        <v>-0.5380000000000003</v>
      </c>
      <c r="L75" s="315">
        <v>0.9</v>
      </c>
      <c r="M75" s="315">
        <f>62.05-70.5*L75</f>
        <v>-1.4000000000000057</v>
      </c>
      <c r="N75" s="315">
        <v>0.88</v>
      </c>
      <c r="O75" s="315">
        <f>70.5-82.93*N75</f>
        <v>-2.4784000000000077</v>
      </c>
      <c r="P75" s="336" t="e">
        <f>HLOOKUP($D$72&amp;"S",$H$69:$O$76,7,FALSE)</f>
        <v>#N/A</v>
      </c>
      <c r="Q75" s="336" t="e">
        <f>HLOOKUP($D$72&amp;"I",$H$69:$O$76,7,FALSE)</f>
        <v>#N/A</v>
      </c>
    </row>
    <row r="76" spans="7:17" ht="12.75">
      <c r="G76" s="316">
        <v>7</v>
      </c>
      <c r="H76" s="316">
        <v>0.9</v>
      </c>
      <c r="I76" s="315">
        <v>1.5</v>
      </c>
      <c r="J76" s="315">
        <v>0.9</v>
      </c>
      <c r="K76" s="315">
        <v>2</v>
      </c>
      <c r="L76" s="315">
        <v>0.9</v>
      </c>
      <c r="M76" s="315">
        <v>3.5</v>
      </c>
      <c r="N76" s="315">
        <v>0.88</v>
      </c>
      <c r="O76" s="315">
        <v>7</v>
      </c>
      <c r="P76" s="336" t="e">
        <f>HLOOKUP($D$72&amp;"S",$H$69:$O$76,8,FALSE)</f>
        <v>#N/A</v>
      </c>
      <c r="Q76" s="336" t="e">
        <f>HLOOKUP($D$72&amp;"I",$H$69:$O$76,8,FALSE)</f>
        <v>#N/A</v>
      </c>
    </row>
  </sheetData>
  <sheetProtection sheet="1" objects="1" scenarios="1" selectLockedCells="1"/>
  <mergeCells count="9">
    <mergeCell ref="E3:O3"/>
    <mergeCell ref="E4:O4"/>
    <mergeCell ref="E5:O5"/>
    <mergeCell ref="C27:G27"/>
    <mergeCell ref="J10:K10"/>
    <mergeCell ref="G20:J20"/>
    <mergeCell ref="C23:G23"/>
    <mergeCell ref="C26:F26"/>
    <mergeCell ref="C25:F25"/>
  </mergeCells>
  <conditionalFormatting sqref="H27:J27">
    <cfRule type="cellIs" priority="1" dxfId="2" operator="equal" stopIfTrue="1">
      <formula>"FAIL"</formula>
    </cfRule>
  </conditionalFormatting>
  <conditionalFormatting sqref="K21:L21">
    <cfRule type="cellIs" priority="2" dxfId="3" operator="equal" stopIfTrue="1">
      <formula>"FAIL"</formula>
    </cfRule>
  </conditionalFormatting>
  <conditionalFormatting sqref="J10:K10">
    <cfRule type="cellIs" priority="3" dxfId="2" operator="equal" stopIfTrue="1">
      <formula>"Insufficient"</formula>
    </cfRule>
  </conditionalFormatting>
  <printOptions/>
  <pageMargins left="0.75" right="0.75" top="1" bottom="1" header="0.5" footer="0.5"/>
  <pageSetup fitToHeight="1" fitToWidth="1" horizontalDpi="600" verticalDpi="600" orientation="portrait" scale="7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mcelroyf</dc:creator>
  <cp:keywords/>
  <dc:description/>
  <cp:lastModifiedBy>mcelroyf</cp:lastModifiedBy>
  <cp:lastPrinted>2007-05-02T14:25:36Z</cp:lastPrinted>
  <dcterms:created xsi:type="dcterms:W3CDTF">2006-10-11T19:18:36Z</dcterms:created>
  <dcterms:modified xsi:type="dcterms:W3CDTF">2007-05-02T14:53:37Z</dcterms:modified>
  <cp:category/>
  <cp:version/>
  <cp:contentType/>
  <cp:contentStatus/>
</cp:coreProperties>
</file>