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5025" windowHeight="3975" activeTab="0"/>
  </bookViews>
  <sheets>
    <sheet name="Instructions" sheetId="1" r:id="rId1"/>
    <sheet name="Title" sheetId="2" r:id="rId2"/>
    <sheet name="Raw FRM data" sheetId="3" r:id="rId3"/>
    <sheet name="Raw candidate data" sheetId="4" r:id="rId4"/>
    <sheet name="Precision" sheetId="5" r:id="rId5"/>
    <sheet name="Regression" sheetId="6" r:id="rId6"/>
    <sheet name="Summary" sheetId="7" r:id="rId7"/>
  </sheets>
  <definedNames>
    <definedName name="_xlnm._FilterDatabase" localSheetId="4" hidden="1">'Precision'!$B$8:$L$374</definedName>
    <definedName name="_xlnm._FilterDatabase" localSheetId="5" hidden="1">'Regression'!$B$10:$H$376</definedName>
    <definedName name="_xlnm.Print_Area" localSheetId="0">'Instructions'!$A$1:$M$25</definedName>
    <definedName name="_xlnm.Print_Area" localSheetId="4">'Precision'!$A$1:$Q$396</definedName>
    <definedName name="_xlnm.Print_Area" localSheetId="3">'Raw candidate data'!$A$1:$R$382</definedName>
    <definedName name="_xlnm.Print_Area" localSheetId="2">'Raw FRM data'!$A$1:$U$382</definedName>
    <definedName name="_xlnm.Print_Area" localSheetId="5">'Regression'!$A$1:$O$384</definedName>
    <definedName name="_xlnm.Print_Area" localSheetId="6">'Summary'!$A$1:$Q$53</definedName>
    <definedName name="_xlnm.Print_Area" localSheetId="1">'Title'!$A$1:$J$35</definedName>
  </definedNames>
  <calcPr fullCalcOnLoad="1"/>
</workbook>
</file>

<file path=xl/comments2.xml><?xml version="1.0" encoding="utf-8"?>
<comments xmlns="http://schemas.openxmlformats.org/spreadsheetml/2006/main">
  <authors>
    <author>mcelroyf</author>
  </authors>
  <commentList>
    <comment ref="G16" authorId="0">
      <text>
        <r>
          <rPr>
            <sz val="8"/>
            <rFont val="Tahoma"/>
            <family val="0"/>
          </rPr>
          <t xml:space="preserve">Enter a brief identification of the candidate method.
</t>
        </r>
      </text>
    </comment>
    <comment ref="G19" authorId="0">
      <text>
        <r>
          <rPr>
            <sz val="8"/>
            <rFont val="Tahoma"/>
            <family val="0"/>
          </rPr>
          <t xml:space="preserve">Please indicate whether a data transformation is part of the candidate ARM.
</t>
        </r>
      </text>
    </comment>
    <comment ref="G23" authorId="0">
      <text>
        <r>
          <rPr>
            <sz val="8"/>
            <rFont val="Tahoma"/>
            <family val="0"/>
          </rPr>
          <t xml:space="preserve">Please enter an identification for the test site.
</t>
        </r>
      </text>
    </comment>
    <comment ref="G24" authorId="0">
      <text>
        <r>
          <rPr>
            <sz val="8"/>
            <rFont val="Tahoma"/>
            <family val="0"/>
          </rPr>
          <t xml:space="preserve">Please enter the site ID information.
</t>
        </r>
      </text>
    </comment>
    <comment ref="G17" authorId="0">
      <text>
        <r>
          <rPr>
            <sz val="8"/>
            <rFont val="Tahoma"/>
            <family val="2"/>
          </rPr>
          <t>Enter any special temperature setting used for the candidate method.</t>
        </r>
      </text>
    </comment>
    <comment ref="G18" authorId="0">
      <text>
        <r>
          <rPr>
            <sz val="8"/>
            <rFont val="Tahoma"/>
            <family val="2"/>
          </rPr>
          <t>Enter any special relative humidity setting that is used for the candidate method.</t>
        </r>
      </text>
    </comment>
  </commentList>
</comments>
</file>

<file path=xl/comments3.xml><?xml version="1.0" encoding="utf-8"?>
<comments xmlns="http://schemas.openxmlformats.org/spreadsheetml/2006/main">
  <authors>
    <author>mcelroyf</author>
  </authors>
  <commentList>
    <comment ref="T9" authorId="0">
      <text>
        <r>
          <rPr>
            <sz val="8"/>
            <rFont val="Tahoma"/>
            <family val="0"/>
          </rPr>
          <t>Precision of the FRM data set,</t>
        </r>
        <r>
          <rPr>
            <b/>
            <sz val="10"/>
            <rFont val="Tahoma"/>
            <family val="2"/>
          </rPr>
          <t xml:space="preserve"> RP</t>
        </r>
        <r>
          <rPr>
            <b/>
            <vertAlign val="subscript"/>
            <sz val="10"/>
            <rFont val="Tahoma"/>
            <family val="2"/>
          </rPr>
          <t>j</t>
        </r>
        <r>
          <rPr>
            <vertAlign val="subscript"/>
            <sz val="8"/>
            <rFont val="Tahoma"/>
            <family val="2"/>
          </rPr>
          <t xml:space="preserve"> </t>
        </r>
        <r>
          <rPr>
            <sz val="8"/>
            <rFont val="Tahoma"/>
            <family val="0"/>
          </rPr>
          <t xml:space="preserve"> [</t>
        </r>
        <r>
          <rPr>
            <sz val="8"/>
            <rFont val="Arial"/>
            <family val="0"/>
          </rPr>
          <t>§</t>
        </r>
        <r>
          <rPr>
            <sz val="8"/>
            <rFont val="Tahoma"/>
            <family val="0"/>
          </rPr>
          <t xml:space="preserve">53.35(e)(1), Equation 13], if more than one value is entered.  CV = std. dev.(Col. T)/mean (Col. S). 
</t>
        </r>
      </text>
    </comment>
    <comment ref="S9" authorId="0">
      <text>
        <r>
          <rPr>
            <sz val="8"/>
            <rFont val="Tahoma"/>
            <family val="0"/>
          </rPr>
          <t xml:space="preserve">Precision as </t>
        </r>
        <r>
          <rPr>
            <b/>
            <sz val="8"/>
            <rFont val="Tahoma"/>
            <family val="2"/>
          </rPr>
          <t>standard deviation</t>
        </r>
        <r>
          <rPr>
            <sz val="8"/>
            <rFont val="Tahoma"/>
            <family val="0"/>
          </rPr>
          <t xml:space="preserve"> of the FRM data set, if more than one value entered.</t>
        </r>
      </text>
    </comment>
    <comment ref="C11" authorId="0">
      <text>
        <r>
          <rPr>
            <sz val="8"/>
            <rFont val="Tahoma"/>
            <family val="0"/>
          </rPr>
          <t xml:space="preserve">Enter date on which the test data set was obtained.
</t>
        </r>
      </text>
    </comment>
    <comment ref="R378" authorId="0">
      <text>
        <r>
          <rPr>
            <b/>
            <i/>
            <sz val="8"/>
            <rFont val="Tahoma"/>
            <family val="2"/>
          </rPr>
          <t>Unofficial</t>
        </r>
        <r>
          <rPr>
            <sz val="8"/>
            <rFont val="Tahoma"/>
            <family val="0"/>
          </rPr>
          <t xml:space="preserve"> - includes non-valid data sets.  See the "Precision" or "Regression" sheets for official test purposes.
</t>
        </r>
      </text>
    </comment>
    <comment ref="J9" authorId="0">
      <text>
        <r>
          <rPr>
            <sz val="8"/>
            <rFont val="Tahoma"/>
            <family val="0"/>
          </rPr>
          <t xml:space="preserve">Tests for FRM outliers - results are not used.
</t>
        </r>
      </text>
    </comment>
    <comment ref="M9" authorId="0">
      <text>
        <r>
          <rPr>
            <sz val="8"/>
            <rFont val="Tahoma"/>
            <family val="0"/>
          </rPr>
          <t xml:space="preserve">The number of FRM measurements entered.
</t>
        </r>
      </text>
    </comment>
    <comment ref="N9" authorId="0">
      <text>
        <r>
          <rPr>
            <sz val="8"/>
            <rFont val="Tahoma"/>
            <family val="0"/>
          </rPr>
          <t>Determines the validity of the FRM data set based on having at least 2 valid FRM measurements [</t>
        </r>
        <r>
          <rPr>
            <sz val="8"/>
            <rFont val="Arial"/>
            <family val="0"/>
          </rPr>
          <t>§</t>
        </r>
        <r>
          <rPr>
            <sz val="8"/>
            <rFont val="Tahoma"/>
            <family val="0"/>
          </rPr>
          <t xml:space="preserve">53.35(c)(2)] within the mean acceptable concentration range of 3 - 200 </t>
        </r>
        <r>
          <rPr>
            <sz val="8"/>
            <rFont val="Arial"/>
            <family val="0"/>
          </rPr>
          <t>μ</t>
        </r>
        <r>
          <rPr>
            <sz val="8"/>
            <rFont val="Tahoma"/>
            <family val="0"/>
          </rPr>
          <t>g/m</t>
        </r>
        <r>
          <rPr>
            <vertAlign val="superscript"/>
            <sz val="8"/>
            <rFont val="Tahoma"/>
            <family val="2"/>
          </rPr>
          <t>3</t>
        </r>
        <r>
          <rPr>
            <sz val="8"/>
            <rFont val="Tahoma"/>
            <family val="0"/>
          </rPr>
          <t xml:space="preserve"> [Table C-4].
</t>
        </r>
      </text>
    </comment>
    <comment ref="R9" authorId="0">
      <text>
        <r>
          <rPr>
            <sz val="8"/>
            <rFont val="Tahoma"/>
            <family val="0"/>
          </rPr>
          <t xml:space="preserve">Mean of the FRM measurements.
</t>
        </r>
      </text>
    </comment>
    <comment ref="Q9" authorId="0">
      <text>
        <r>
          <rPr>
            <sz val="8"/>
            <rFont val="Tahoma"/>
            <family val="0"/>
          </rPr>
          <t xml:space="preserve">Valid FRM measurements, based on the results of the outlier test.
</t>
        </r>
      </text>
    </comment>
    <comment ref="O9" authorId="0">
      <text>
        <r>
          <rPr>
            <sz val="8"/>
            <rFont val="Tahoma"/>
            <family val="0"/>
          </rPr>
          <t xml:space="preserve">Valid FRM measurements, based on the results of the outlier test.
</t>
        </r>
      </text>
    </comment>
    <comment ref="P9" authorId="0">
      <text>
        <r>
          <rPr>
            <sz val="8"/>
            <rFont val="Tahoma"/>
            <family val="0"/>
          </rPr>
          <t xml:space="preserve">Valid FRM measurements, based on the results of the outlier test.
</t>
        </r>
      </text>
    </comment>
    <comment ref="S378" authorId="0">
      <text>
        <r>
          <rPr>
            <b/>
            <i/>
            <sz val="8"/>
            <rFont val="Tahoma"/>
            <family val="2"/>
          </rPr>
          <t>Unofficial</t>
        </r>
        <r>
          <rPr>
            <sz val="8"/>
            <rFont val="Tahoma"/>
            <family val="0"/>
          </rPr>
          <t xml:space="preserve"> - includes non-valid data sets. 
</t>
        </r>
      </text>
    </comment>
    <comment ref="T378" authorId="0">
      <text>
        <r>
          <rPr>
            <b/>
            <i/>
            <sz val="8"/>
            <rFont val="Tahoma"/>
            <family val="2"/>
          </rPr>
          <t>Unofficial</t>
        </r>
        <r>
          <rPr>
            <sz val="8"/>
            <rFont val="Tahoma"/>
            <family val="0"/>
          </rPr>
          <t xml:space="preserve"> - includes non-valid data sets.  See the "Precision" sheet for precision for test purposes.
</t>
        </r>
      </text>
    </comment>
    <comment ref="C9" authorId="0">
      <text>
        <r>
          <rPr>
            <sz val="8"/>
            <rFont val="Tahoma"/>
            <family val="0"/>
          </rPr>
          <t xml:space="preserve">Enter date applicable to the test data set.
</t>
        </r>
      </text>
    </comment>
    <comment ref="T379" authorId="0">
      <text>
        <r>
          <rPr>
            <b/>
            <i/>
            <sz val="8"/>
            <rFont val="Tahoma"/>
            <family val="2"/>
          </rPr>
          <t>Unofficial</t>
        </r>
        <r>
          <rPr>
            <sz val="8"/>
            <rFont val="Tahoma"/>
            <family val="0"/>
          </rPr>
          <t xml:space="preserve"> - includes non-valid data sets.  See the "Precision" sheet for precision for test purposes.
</t>
        </r>
      </text>
    </comment>
    <comment ref="T380" authorId="0">
      <text>
        <r>
          <rPr>
            <b/>
            <i/>
            <sz val="8"/>
            <rFont val="Tahoma"/>
            <family val="2"/>
          </rPr>
          <t>Unofficial</t>
        </r>
        <r>
          <rPr>
            <sz val="8"/>
            <rFont val="Tahoma"/>
            <family val="0"/>
          </rPr>
          <t xml:space="preserve"> - includes non-valid data sets.  See the "Precision" sheet for precision for test purposes.
</t>
        </r>
      </text>
    </comment>
    <comment ref="T381" authorId="0">
      <text>
        <r>
          <rPr>
            <b/>
            <i/>
            <sz val="8"/>
            <rFont val="Tahoma"/>
            <family val="2"/>
          </rPr>
          <t>Unofficial</t>
        </r>
        <r>
          <rPr>
            <sz val="8"/>
            <rFont val="Tahoma"/>
            <family val="0"/>
          </rPr>
          <t xml:space="preserve"> - includes non-valid data sets.  See the "Precision" sheet for precision for test purposes.
</t>
        </r>
      </text>
    </comment>
    <comment ref="T382" authorId="0">
      <text>
        <r>
          <rPr>
            <b/>
            <i/>
            <sz val="8"/>
            <rFont val="Tahoma"/>
            <family val="2"/>
          </rPr>
          <t>Unofficial</t>
        </r>
        <r>
          <rPr>
            <sz val="8"/>
            <rFont val="Tahoma"/>
            <family val="0"/>
          </rPr>
          <t xml:space="preserve"> - includes non-valid data sets.  See the "Precision" sheet for precision for test purposes.
</t>
        </r>
      </text>
    </comment>
    <comment ref="S379" authorId="0">
      <text>
        <r>
          <rPr>
            <b/>
            <i/>
            <sz val="8"/>
            <rFont val="Tahoma"/>
            <family val="2"/>
          </rPr>
          <t>Unofficial</t>
        </r>
        <r>
          <rPr>
            <sz val="8"/>
            <rFont val="Tahoma"/>
            <family val="0"/>
          </rPr>
          <t xml:space="preserve"> - includes non-valid data sets. 
</t>
        </r>
      </text>
    </comment>
    <comment ref="S380" authorId="0">
      <text>
        <r>
          <rPr>
            <b/>
            <i/>
            <sz val="8"/>
            <rFont val="Tahoma"/>
            <family val="2"/>
          </rPr>
          <t>Unofficial</t>
        </r>
        <r>
          <rPr>
            <sz val="8"/>
            <rFont val="Tahoma"/>
            <family val="0"/>
          </rPr>
          <t xml:space="preserve"> - includes non-valid data sets. 
</t>
        </r>
      </text>
    </comment>
    <comment ref="S381" authorId="0">
      <text>
        <r>
          <rPr>
            <b/>
            <i/>
            <sz val="8"/>
            <rFont val="Tahoma"/>
            <family val="2"/>
          </rPr>
          <t>Unofficial</t>
        </r>
        <r>
          <rPr>
            <sz val="8"/>
            <rFont val="Tahoma"/>
            <family val="0"/>
          </rPr>
          <t xml:space="preserve"> - includes non-valid data sets. 
</t>
        </r>
      </text>
    </comment>
    <comment ref="S382" authorId="0">
      <text>
        <r>
          <rPr>
            <b/>
            <i/>
            <sz val="8"/>
            <rFont val="Tahoma"/>
            <family val="2"/>
          </rPr>
          <t>Unofficial</t>
        </r>
        <r>
          <rPr>
            <sz val="8"/>
            <rFont val="Tahoma"/>
            <family val="0"/>
          </rPr>
          <t xml:space="preserve"> - includes non-valid data sets. 
</t>
        </r>
      </text>
    </comment>
    <comment ref="R379" authorId="0">
      <text>
        <r>
          <rPr>
            <b/>
            <i/>
            <sz val="8"/>
            <rFont val="Tahoma"/>
            <family val="2"/>
          </rPr>
          <t>Unofficial</t>
        </r>
        <r>
          <rPr>
            <sz val="8"/>
            <rFont val="Tahoma"/>
            <family val="0"/>
          </rPr>
          <t xml:space="preserve"> - includes non-valid data sets.  See the "Precision" or "Regression" sheets for official test purposes.
</t>
        </r>
      </text>
    </comment>
    <comment ref="R380" authorId="0">
      <text>
        <r>
          <rPr>
            <b/>
            <i/>
            <sz val="8"/>
            <rFont val="Tahoma"/>
            <family val="2"/>
          </rPr>
          <t>Unofficial</t>
        </r>
        <r>
          <rPr>
            <sz val="8"/>
            <rFont val="Tahoma"/>
            <family val="0"/>
          </rPr>
          <t xml:space="preserve"> - includes non-valid data sets.  See the "Precision" or "Regression" sheets for official test purposes.
</t>
        </r>
      </text>
    </comment>
    <comment ref="R381" authorId="0">
      <text>
        <r>
          <rPr>
            <b/>
            <i/>
            <sz val="8"/>
            <rFont val="Tahoma"/>
            <family val="2"/>
          </rPr>
          <t>Unofficial</t>
        </r>
        <r>
          <rPr>
            <sz val="8"/>
            <rFont val="Tahoma"/>
            <family val="0"/>
          </rPr>
          <t xml:space="preserve"> - includes non-valid data sets.  See the "Precision" or "Regression" sheets for official test purposes.
</t>
        </r>
      </text>
    </comment>
    <comment ref="R382" authorId="0">
      <text>
        <r>
          <rPr>
            <b/>
            <i/>
            <sz val="8"/>
            <rFont val="Tahoma"/>
            <family val="2"/>
          </rPr>
          <t>Unofficial</t>
        </r>
        <r>
          <rPr>
            <sz val="8"/>
            <rFont val="Tahoma"/>
            <family val="0"/>
          </rPr>
          <t xml:space="preserve"> - includes non-valid data sets.  See the "Precision" or "Regression" sheets for official test purposes.
</t>
        </r>
      </text>
    </comment>
    <comment ref="N378" authorId="0">
      <text>
        <r>
          <rPr>
            <sz val="8"/>
            <rFont val="Tahoma"/>
            <family val="0"/>
          </rPr>
          <t xml:space="preserve">See the "Precision" or "Regression" sheets for official calculations for valid data sets.
</t>
        </r>
      </text>
    </comment>
    <comment ref="K9" authorId="0">
      <text>
        <r>
          <rPr>
            <sz val="8"/>
            <rFont val="Tahoma"/>
            <family val="0"/>
          </rPr>
          <t xml:space="preserve">Tests for FRM outliers - Results are not used.
</t>
        </r>
      </text>
    </comment>
    <comment ref="L9" authorId="0">
      <text>
        <r>
          <rPr>
            <sz val="8"/>
            <rFont val="Tahoma"/>
            <family val="0"/>
          </rPr>
          <t xml:space="preserve">Tests for FRM outliers - Results are not used.
</t>
        </r>
      </text>
    </comment>
  </commentList>
</comments>
</file>

<file path=xl/comments4.xml><?xml version="1.0" encoding="utf-8"?>
<comments xmlns="http://schemas.openxmlformats.org/spreadsheetml/2006/main">
  <authors>
    <author>mcelroyf</author>
  </authors>
  <commentList>
    <comment ref="P9" authorId="0">
      <text>
        <r>
          <rPr>
            <sz val="8"/>
            <rFont val="Tahoma"/>
            <family val="0"/>
          </rPr>
          <t xml:space="preserve">Precision as the </t>
        </r>
        <r>
          <rPr>
            <b/>
            <sz val="8"/>
            <rFont val="Tahoma"/>
            <family val="2"/>
          </rPr>
          <t>standard deviation</t>
        </r>
        <r>
          <rPr>
            <sz val="8"/>
            <rFont val="Tahoma"/>
            <family val="0"/>
          </rPr>
          <t xml:space="preserve"> of the candidate method measurements, if more than one value entered.
</t>
        </r>
      </text>
    </comment>
    <comment ref="Q9" authorId="0">
      <text>
        <r>
          <rPr>
            <sz val="8"/>
            <rFont val="Tahoma"/>
            <family val="0"/>
          </rPr>
          <t>Precision of the candidate method data set,</t>
        </r>
        <r>
          <rPr>
            <b/>
            <sz val="10"/>
            <rFont val="Tahoma"/>
            <family val="2"/>
          </rPr>
          <t xml:space="preserve"> CP</t>
        </r>
        <r>
          <rPr>
            <b/>
            <vertAlign val="subscript"/>
            <sz val="10"/>
            <rFont val="Tahoma"/>
            <family val="2"/>
          </rPr>
          <t>j</t>
        </r>
        <r>
          <rPr>
            <sz val="8"/>
            <rFont val="Tahoma"/>
            <family val="0"/>
          </rPr>
          <t xml:space="preserve">  [</t>
        </r>
        <r>
          <rPr>
            <sz val="8"/>
            <rFont val="Arial"/>
            <family val="0"/>
          </rPr>
          <t>§</t>
        </r>
        <r>
          <rPr>
            <sz val="8"/>
            <rFont val="Tahoma"/>
            <family val="0"/>
          </rPr>
          <t xml:space="preserve">53.35(f)(1), Equation 15], if more than one value is entered.  CV = std. dev.(Col. Q)/mean(Col. P).  
</t>
        </r>
      </text>
    </comment>
    <comment ref="L9" authorId="0">
      <text>
        <r>
          <rPr>
            <sz val="8"/>
            <rFont val="Tahoma"/>
            <family val="0"/>
          </rPr>
          <t xml:space="preserve">This information is provided only for information purposes; it is </t>
        </r>
        <r>
          <rPr>
            <b/>
            <sz val="8"/>
            <rFont val="Tahoma"/>
            <family val="2"/>
          </rPr>
          <t>not used</t>
        </r>
        <r>
          <rPr>
            <sz val="8"/>
            <rFont val="Tahoma"/>
            <family val="0"/>
          </rPr>
          <t xml:space="preserve"> to determine validity of candidate method measurements.
</t>
        </r>
      </text>
    </comment>
    <comment ref="N9" authorId="0">
      <text>
        <r>
          <rPr>
            <sz val="8"/>
            <rFont val="Tahoma"/>
            <family val="0"/>
          </rPr>
          <t>Validity of the candidate data set is based on having at least 2 valid candidate measurements [</t>
        </r>
        <r>
          <rPr>
            <sz val="8"/>
            <rFont val="Arial"/>
            <family val="0"/>
          </rPr>
          <t>§</t>
        </r>
        <r>
          <rPr>
            <sz val="8"/>
            <rFont val="Tahoma"/>
            <family val="0"/>
          </rPr>
          <t xml:space="preserve">53.35(c)(2)] and a valid FRM data set with mean FRM concentration measurement between 3 and 300 </t>
        </r>
        <r>
          <rPr>
            <sz val="8"/>
            <rFont val="Arial"/>
            <family val="0"/>
          </rPr>
          <t>μ</t>
        </r>
        <r>
          <rPr>
            <sz val="8"/>
            <rFont val="Tahoma"/>
            <family val="0"/>
          </rPr>
          <t>m/m</t>
        </r>
        <r>
          <rPr>
            <vertAlign val="superscript"/>
            <sz val="8"/>
            <rFont val="Tahoma"/>
            <family val="2"/>
          </rPr>
          <t>3</t>
        </r>
        <r>
          <rPr>
            <sz val="8"/>
            <rFont val="Tahoma"/>
            <family val="0"/>
          </rPr>
          <t xml:space="preserve"> [Table C-4].
</t>
        </r>
      </text>
    </comment>
    <comment ref="M9" authorId="0">
      <text>
        <r>
          <rPr>
            <sz val="8"/>
            <rFont val="Tahoma"/>
            <family val="0"/>
          </rPr>
          <t xml:space="preserve">The outlier test does not apply to candidate method measurements.
</t>
        </r>
      </text>
    </comment>
    <comment ref="O9" authorId="0">
      <text>
        <r>
          <rPr>
            <sz val="8"/>
            <rFont val="Tahoma"/>
            <family val="0"/>
          </rPr>
          <t>Mean of the candidate method       concentration measurements,</t>
        </r>
        <r>
          <rPr>
            <sz val="10"/>
            <rFont val="Tahoma"/>
            <family val="2"/>
          </rPr>
          <t xml:space="preserve"> C</t>
        </r>
        <r>
          <rPr>
            <vertAlign val="subscript"/>
            <sz val="10"/>
            <rFont val="Tahoma"/>
            <family val="2"/>
          </rPr>
          <t>j</t>
        </r>
        <r>
          <rPr>
            <sz val="8"/>
            <rFont val="Tahoma"/>
            <family val="0"/>
          </rPr>
          <t xml:space="preserve"> [</t>
        </r>
        <r>
          <rPr>
            <sz val="8"/>
            <rFont val="Arial"/>
            <family val="0"/>
          </rPr>
          <t>§53.35(d)(4), Equation 12].</t>
        </r>
        <r>
          <rPr>
            <sz val="8"/>
            <rFont val="Tahoma"/>
            <family val="0"/>
          </rPr>
          <t xml:space="preserve">
</t>
        </r>
      </text>
    </comment>
    <comment ref="N378" authorId="0">
      <text>
        <r>
          <rPr>
            <sz val="8"/>
            <rFont val="Tahoma"/>
            <family val="0"/>
          </rPr>
          <t xml:space="preserve">See the "Precision" or "Regression" sheets for official calculations for valid data sets.
</t>
        </r>
      </text>
    </comment>
    <comment ref="O378" authorId="0">
      <text>
        <r>
          <rPr>
            <b/>
            <i/>
            <sz val="8"/>
            <rFont val="Tahoma"/>
            <family val="2"/>
          </rPr>
          <t>Unofficial</t>
        </r>
        <r>
          <rPr>
            <sz val="8"/>
            <rFont val="Tahoma"/>
            <family val="0"/>
          </rPr>
          <t xml:space="preserve"> - includes non-valid data sets.  See the "Precision" or "Regression" sheets for official test purposes.
</t>
        </r>
      </text>
    </comment>
    <comment ref="O379" authorId="0">
      <text>
        <r>
          <rPr>
            <b/>
            <i/>
            <sz val="8"/>
            <rFont val="Tahoma"/>
            <family val="2"/>
          </rPr>
          <t>Unofficial</t>
        </r>
        <r>
          <rPr>
            <sz val="8"/>
            <rFont val="Tahoma"/>
            <family val="0"/>
          </rPr>
          <t xml:space="preserve"> - includes non-valid data sets.  See the "Precision" or "Regression" sheets for official test purposes.
</t>
        </r>
      </text>
    </comment>
    <comment ref="O380" authorId="0">
      <text>
        <r>
          <rPr>
            <b/>
            <i/>
            <sz val="8"/>
            <rFont val="Tahoma"/>
            <family val="2"/>
          </rPr>
          <t>Unofficial</t>
        </r>
        <r>
          <rPr>
            <sz val="8"/>
            <rFont val="Tahoma"/>
            <family val="0"/>
          </rPr>
          <t xml:space="preserve"> - includes non-valid data sets.  See the "Precision" or "Regression" sheets for official test purposes.
</t>
        </r>
      </text>
    </comment>
    <comment ref="O381" authorId="0">
      <text>
        <r>
          <rPr>
            <b/>
            <i/>
            <sz val="8"/>
            <rFont val="Tahoma"/>
            <family val="2"/>
          </rPr>
          <t>Unofficial</t>
        </r>
        <r>
          <rPr>
            <sz val="8"/>
            <rFont val="Tahoma"/>
            <family val="0"/>
          </rPr>
          <t xml:space="preserve"> - includes non-valid data sets.  See the "Precision" or "Regression" sheets for official test purposes.
</t>
        </r>
      </text>
    </comment>
    <comment ref="O382" authorId="0">
      <text>
        <r>
          <rPr>
            <b/>
            <i/>
            <sz val="8"/>
            <rFont val="Tahoma"/>
            <family val="2"/>
          </rPr>
          <t>Unofficial</t>
        </r>
        <r>
          <rPr>
            <sz val="8"/>
            <rFont val="Tahoma"/>
            <family val="0"/>
          </rPr>
          <t xml:space="preserve"> - includes non-valid data sets.  See the "Precision" or "Regression" sheets for official test purposes.
</t>
        </r>
      </text>
    </comment>
    <comment ref="P378" authorId="0">
      <text>
        <r>
          <rPr>
            <b/>
            <i/>
            <sz val="8"/>
            <rFont val="Tahoma"/>
            <family val="2"/>
          </rPr>
          <t>Unofficial</t>
        </r>
        <r>
          <rPr>
            <sz val="8"/>
            <rFont val="Tahoma"/>
            <family val="0"/>
          </rPr>
          <t xml:space="preserve"> - includes non-valid data sets. 
</t>
        </r>
      </text>
    </comment>
    <comment ref="P379" authorId="0">
      <text>
        <r>
          <rPr>
            <b/>
            <i/>
            <sz val="8"/>
            <rFont val="Tahoma"/>
            <family val="2"/>
          </rPr>
          <t>Unofficial</t>
        </r>
        <r>
          <rPr>
            <sz val="8"/>
            <rFont val="Tahoma"/>
            <family val="0"/>
          </rPr>
          <t xml:space="preserve"> - includes non-valid data sets. 
</t>
        </r>
      </text>
    </comment>
    <comment ref="P380" authorId="0">
      <text>
        <r>
          <rPr>
            <b/>
            <i/>
            <sz val="8"/>
            <rFont val="Tahoma"/>
            <family val="2"/>
          </rPr>
          <t>Unofficial</t>
        </r>
        <r>
          <rPr>
            <sz val="8"/>
            <rFont val="Tahoma"/>
            <family val="0"/>
          </rPr>
          <t xml:space="preserve"> - includes non-valid data sets. 
</t>
        </r>
      </text>
    </comment>
    <comment ref="P381" authorId="0">
      <text>
        <r>
          <rPr>
            <b/>
            <i/>
            <sz val="8"/>
            <rFont val="Tahoma"/>
            <family val="2"/>
          </rPr>
          <t>Unofficial</t>
        </r>
        <r>
          <rPr>
            <sz val="8"/>
            <rFont val="Tahoma"/>
            <family val="0"/>
          </rPr>
          <t xml:space="preserve"> - includes non-valid data sets. 
</t>
        </r>
      </text>
    </comment>
    <comment ref="P382" authorId="0">
      <text>
        <r>
          <rPr>
            <b/>
            <i/>
            <sz val="8"/>
            <rFont val="Tahoma"/>
            <family val="2"/>
          </rPr>
          <t>Unofficial</t>
        </r>
        <r>
          <rPr>
            <sz val="8"/>
            <rFont val="Tahoma"/>
            <family val="0"/>
          </rPr>
          <t xml:space="preserve"> - includes non-valid data sets. 
</t>
        </r>
      </text>
    </comment>
    <comment ref="Q378" authorId="0">
      <text>
        <r>
          <rPr>
            <b/>
            <i/>
            <sz val="8"/>
            <rFont val="Tahoma"/>
            <family val="2"/>
          </rPr>
          <t>Unofficial</t>
        </r>
        <r>
          <rPr>
            <sz val="8"/>
            <rFont val="Tahoma"/>
            <family val="0"/>
          </rPr>
          <t xml:space="preserve"> - includes non-valid data sets.  See the "Precision" sheet for precision for test purposes.
</t>
        </r>
      </text>
    </comment>
    <comment ref="Q379" authorId="0">
      <text>
        <r>
          <rPr>
            <b/>
            <i/>
            <sz val="8"/>
            <rFont val="Tahoma"/>
            <family val="2"/>
          </rPr>
          <t>Unofficial</t>
        </r>
        <r>
          <rPr>
            <sz val="8"/>
            <rFont val="Tahoma"/>
            <family val="0"/>
          </rPr>
          <t xml:space="preserve"> - includes non-valid data sets.  See the "Precision" sheet for precision for test purposes.
</t>
        </r>
      </text>
    </comment>
    <comment ref="Q380" authorId="0">
      <text>
        <r>
          <rPr>
            <b/>
            <i/>
            <sz val="8"/>
            <rFont val="Tahoma"/>
            <family val="2"/>
          </rPr>
          <t>Unofficial</t>
        </r>
        <r>
          <rPr>
            <sz val="8"/>
            <rFont val="Tahoma"/>
            <family val="0"/>
          </rPr>
          <t xml:space="preserve"> - includes non-valid data sets.  See the "Precision" sheet for precision for test purposes.
</t>
        </r>
      </text>
    </comment>
    <comment ref="Q381" authorId="0">
      <text>
        <r>
          <rPr>
            <b/>
            <i/>
            <sz val="8"/>
            <rFont val="Tahoma"/>
            <family val="2"/>
          </rPr>
          <t>Unofficial</t>
        </r>
        <r>
          <rPr>
            <sz val="8"/>
            <rFont val="Tahoma"/>
            <family val="0"/>
          </rPr>
          <t xml:space="preserve"> - includes non-valid data sets.  See the "Precision" sheet for precision for test purposes.
</t>
        </r>
      </text>
    </comment>
    <comment ref="Q382" authorId="0">
      <text>
        <r>
          <rPr>
            <b/>
            <i/>
            <sz val="8"/>
            <rFont val="Tahoma"/>
            <family val="2"/>
          </rPr>
          <t>Unofficial</t>
        </r>
        <r>
          <rPr>
            <sz val="8"/>
            <rFont val="Tahoma"/>
            <family val="0"/>
          </rPr>
          <t xml:space="preserve"> - includes non-valid data sets.  See the "Precision" sheet for precision for test purposes.
</t>
        </r>
      </text>
    </comment>
    <comment ref="C11" authorId="0">
      <text>
        <r>
          <rPr>
            <sz val="8"/>
            <rFont val="Tahoma"/>
            <family val="2"/>
          </rPr>
          <t>Enter date on which the data set was obtained.</t>
        </r>
      </text>
    </comment>
  </commentList>
</comments>
</file>

<file path=xl/comments5.xml><?xml version="1.0" encoding="utf-8"?>
<comments xmlns="http://schemas.openxmlformats.org/spreadsheetml/2006/main">
  <authors>
    <author>mcelroyf</author>
  </authors>
  <commentList>
    <comment ref="K385" authorId="0">
      <text>
        <r>
          <rPr>
            <sz val="8"/>
            <rFont val="Tahoma"/>
            <family val="0"/>
          </rPr>
          <t xml:space="preserve">FRM precision for the test site is the </t>
        </r>
        <r>
          <rPr>
            <b/>
            <sz val="8"/>
            <rFont val="Tahoma"/>
            <family val="2"/>
          </rPr>
          <t>root mean square (RMS)</t>
        </r>
        <r>
          <rPr>
            <sz val="8"/>
            <rFont val="Tahoma"/>
            <family val="0"/>
          </rPr>
          <t xml:space="preserve"> of the precisions of the FRM data sets [</t>
        </r>
        <r>
          <rPr>
            <sz val="8"/>
            <rFont val="Arial"/>
            <family val="0"/>
          </rPr>
          <t>§</t>
        </r>
        <r>
          <rPr>
            <sz val="8"/>
            <rFont val="Tahoma"/>
            <family val="0"/>
          </rPr>
          <t>53.35(e)(2), Equation 14].</t>
        </r>
      </text>
    </comment>
    <comment ref="L385" authorId="0">
      <text>
        <r>
          <rPr>
            <sz val="8"/>
            <rFont val="Tahoma"/>
            <family val="0"/>
          </rPr>
          <t xml:space="preserve">Candidate method precision for the test site is the </t>
        </r>
        <r>
          <rPr>
            <b/>
            <sz val="8"/>
            <rFont val="Tahoma"/>
            <family val="2"/>
          </rPr>
          <t>root mean square (RMS)</t>
        </r>
        <r>
          <rPr>
            <sz val="8"/>
            <rFont val="Tahoma"/>
            <family val="0"/>
          </rPr>
          <t xml:space="preserve"> of the precisions of the candidate data sets [</t>
        </r>
        <r>
          <rPr>
            <sz val="8"/>
            <rFont val="Arial"/>
            <family val="0"/>
          </rPr>
          <t>§</t>
        </r>
        <r>
          <rPr>
            <sz val="8"/>
            <rFont val="Tahoma"/>
            <family val="0"/>
          </rPr>
          <t>53.35(f)(2), Equation 16].</t>
        </r>
      </text>
    </comment>
    <comment ref="F7" authorId="0">
      <text>
        <r>
          <rPr>
            <sz val="8"/>
            <rFont val="Tahoma"/>
            <family val="0"/>
          </rPr>
          <t xml:space="preserve">Enter "invalid" for any data set that is not valid.
</t>
        </r>
      </text>
    </comment>
    <comment ref="H7" authorId="0">
      <text>
        <r>
          <rPr>
            <sz val="8"/>
            <rFont val="Tahoma"/>
            <family val="0"/>
          </rPr>
          <t>Means of the FRM and Candidate method measurements for valid data sets [</t>
        </r>
        <r>
          <rPr>
            <sz val="8"/>
            <rFont val="Arial"/>
            <family val="0"/>
          </rPr>
          <t>§</t>
        </r>
        <r>
          <rPr>
            <sz val="8"/>
            <rFont val="Tahoma"/>
            <family val="0"/>
          </rPr>
          <t xml:space="preserve">53.35(d)(2) and (4), Equations 11 and 12, respectively].
</t>
        </r>
      </text>
    </comment>
    <comment ref="J7" authorId="0">
      <text>
        <r>
          <rPr>
            <sz val="8"/>
            <rFont val="Tahoma"/>
            <family val="0"/>
          </rPr>
          <t xml:space="preserve">Precisions as the </t>
        </r>
        <r>
          <rPr>
            <b/>
            <sz val="8"/>
            <rFont val="Tahoma"/>
            <family val="2"/>
          </rPr>
          <t>standard deviation</t>
        </r>
        <r>
          <rPr>
            <sz val="8"/>
            <rFont val="Tahoma"/>
            <family val="0"/>
          </rPr>
          <t xml:space="preserve"> of the FRM and candidate method measurements, respectively.  These precision values are not used directly for test purposes.
</t>
        </r>
      </text>
    </comment>
    <comment ref="L7" authorId="0">
      <text>
        <r>
          <rPr>
            <sz val="8"/>
            <rFont val="Tahoma"/>
            <family val="0"/>
          </rPr>
          <t>Precisions of the FRM and Candidate method valid data sets,</t>
        </r>
        <r>
          <rPr>
            <b/>
            <sz val="8"/>
            <rFont val="Tahoma"/>
            <family val="2"/>
          </rPr>
          <t xml:space="preserve"> RP</t>
        </r>
        <r>
          <rPr>
            <b/>
            <vertAlign val="subscript"/>
            <sz val="8"/>
            <rFont val="Tahoma"/>
            <family val="2"/>
          </rPr>
          <t>j</t>
        </r>
        <r>
          <rPr>
            <b/>
            <sz val="10"/>
            <rFont val="Tahoma"/>
            <family val="2"/>
          </rPr>
          <t xml:space="preserve"> </t>
        </r>
        <r>
          <rPr>
            <sz val="10"/>
            <rFont val="Tahoma"/>
            <family val="2"/>
          </rPr>
          <t>and</t>
        </r>
        <r>
          <rPr>
            <b/>
            <sz val="10"/>
            <rFont val="Tahoma"/>
            <family val="2"/>
          </rPr>
          <t xml:space="preserve"> </t>
        </r>
        <r>
          <rPr>
            <b/>
            <sz val="8"/>
            <rFont val="Tahoma"/>
            <family val="2"/>
          </rPr>
          <t>CP</t>
        </r>
        <r>
          <rPr>
            <b/>
            <vertAlign val="subscript"/>
            <sz val="8"/>
            <rFont val="Tahoma"/>
            <family val="2"/>
          </rPr>
          <t>j</t>
        </r>
        <r>
          <rPr>
            <sz val="8"/>
            <rFont val="Tahoma"/>
            <family val="0"/>
          </rPr>
          <t xml:space="preserve">  [</t>
        </r>
        <r>
          <rPr>
            <sz val="8"/>
            <rFont val="Arial"/>
            <family val="0"/>
          </rPr>
          <t>§</t>
        </r>
        <r>
          <rPr>
            <sz val="8"/>
            <rFont val="Tahoma"/>
            <family val="0"/>
          </rPr>
          <t xml:space="preserve">53.35(e)(1) and (f)(1), Equations13 and 15].    CV = std. dev.(Col. J or K)/mean(Col. H or I).  
</t>
        </r>
      </text>
    </comment>
    <comment ref="H376" authorId="0">
      <text>
        <r>
          <rPr>
            <sz val="8"/>
            <rFont val="Tahoma"/>
            <family val="0"/>
          </rPr>
          <t>Means of the FRM and Candidate method measurements for valid data sets [</t>
        </r>
        <r>
          <rPr>
            <sz val="8"/>
            <rFont val="Arial"/>
            <family val="0"/>
          </rPr>
          <t>§</t>
        </r>
        <r>
          <rPr>
            <sz val="8"/>
            <rFont val="Tahoma"/>
            <family val="0"/>
          </rPr>
          <t xml:space="preserve">53.35(d)(2) and (4), Equations 11 and 12, respectively].
</t>
        </r>
      </text>
    </comment>
    <comment ref="J376" authorId="0">
      <text>
        <r>
          <rPr>
            <sz val="8"/>
            <rFont val="Tahoma"/>
            <family val="0"/>
          </rPr>
          <t xml:space="preserve">Precisions as the </t>
        </r>
        <r>
          <rPr>
            <b/>
            <sz val="8"/>
            <rFont val="Tahoma"/>
            <family val="2"/>
          </rPr>
          <t>standard deviation</t>
        </r>
        <r>
          <rPr>
            <sz val="8"/>
            <rFont val="Tahoma"/>
            <family val="0"/>
          </rPr>
          <t xml:space="preserve"> of the FRM and candidate method measurements, respectively.  These precision values are not used directly for test purposes.
</t>
        </r>
      </text>
    </comment>
    <comment ref="L376" authorId="0">
      <text>
        <r>
          <rPr>
            <sz val="8"/>
            <rFont val="Tahoma"/>
            <family val="0"/>
          </rPr>
          <t>Precisions of the FRM and Candidate method valid data sets,</t>
        </r>
        <r>
          <rPr>
            <b/>
            <sz val="8"/>
            <rFont val="Tahoma"/>
            <family val="2"/>
          </rPr>
          <t xml:space="preserve"> RP</t>
        </r>
        <r>
          <rPr>
            <b/>
            <vertAlign val="subscript"/>
            <sz val="8"/>
            <rFont val="Tahoma"/>
            <family val="2"/>
          </rPr>
          <t>j</t>
        </r>
        <r>
          <rPr>
            <b/>
            <sz val="10"/>
            <rFont val="Tahoma"/>
            <family val="2"/>
          </rPr>
          <t xml:space="preserve"> </t>
        </r>
        <r>
          <rPr>
            <sz val="10"/>
            <rFont val="Tahoma"/>
            <family val="2"/>
          </rPr>
          <t>and</t>
        </r>
        <r>
          <rPr>
            <b/>
            <sz val="10"/>
            <rFont val="Tahoma"/>
            <family val="2"/>
          </rPr>
          <t xml:space="preserve"> </t>
        </r>
        <r>
          <rPr>
            <b/>
            <sz val="8"/>
            <rFont val="Tahoma"/>
            <family val="2"/>
          </rPr>
          <t>CP</t>
        </r>
        <r>
          <rPr>
            <b/>
            <vertAlign val="subscript"/>
            <sz val="8"/>
            <rFont val="Tahoma"/>
            <family val="2"/>
          </rPr>
          <t>j</t>
        </r>
        <r>
          <rPr>
            <sz val="8"/>
            <rFont val="Tahoma"/>
            <family val="0"/>
          </rPr>
          <t xml:space="preserve">  [</t>
        </r>
        <r>
          <rPr>
            <sz val="8"/>
            <rFont val="Arial"/>
            <family val="0"/>
          </rPr>
          <t>§</t>
        </r>
        <r>
          <rPr>
            <sz val="8"/>
            <rFont val="Tahoma"/>
            <family val="0"/>
          </rPr>
          <t xml:space="preserve">53.35(e)(1) and (f)(1), Equations13 and 15].    CV = std. dev.(Col. J or K)/mean(Col. H or I).  
</t>
        </r>
      </text>
    </comment>
    <comment ref="G386" authorId="0">
      <text>
        <r>
          <rPr>
            <sz val="8"/>
            <rFont val="Tahoma"/>
            <family val="0"/>
          </rPr>
          <t xml:space="preserve">Requirement for method precision [Table C-4].
</t>
        </r>
      </text>
    </comment>
    <comment ref="K386" authorId="0">
      <text>
        <r>
          <rPr>
            <sz val="8"/>
            <rFont val="Tahoma"/>
            <family val="0"/>
          </rPr>
          <t xml:space="preserve">Requirement for FRM method precision [Table C-4].
</t>
        </r>
      </text>
    </comment>
    <comment ref="L386" authorId="0">
      <text>
        <r>
          <rPr>
            <sz val="8"/>
            <rFont val="Tahoma"/>
            <family val="0"/>
          </rPr>
          <t xml:space="preserve">Requirement for Candidate method precision [Table C-4].
</t>
        </r>
      </text>
    </comment>
    <comment ref="J385" authorId="0">
      <text>
        <r>
          <rPr>
            <sz val="8"/>
            <rFont val="Tahoma"/>
            <family val="0"/>
          </rPr>
          <t xml:space="preserve">FRM precision for the test site is the </t>
        </r>
        <r>
          <rPr>
            <b/>
            <sz val="8"/>
            <rFont val="Tahoma"/>
            <family val="2"/>
          </rPr>
          <t>root mean square (RMS)</t>
        </r>
        <r>
          <rPr>
            <sz val="8"/>
            <rFont val="Tahoma"/>
            <family val="0"/>
          </rPr>
          <t xml:space="preserve"> of the precisions of the FRM or Candidate data sets [</t>
        </r>
        <r>
          <rPr>
            <sz val="8"/>
            <rFont val="Arial"/>
            <family val="0"/>
          </rPr>
          <t>§</t>
        </r>
        <r>
          <rPr>
            <sz val="8"/>
            <rFont val="Tahoma"/>
            <family val="0"/>
          </rPr>
          <t>53.35(e)(2) or (f)(2), Equations 14 or 16].</t>
        </r>
      </text>
    </comment>
    <comment ref="J387" authorId="0">
      <text>
        <r>
          <rPr>
            <sz val="8"/>
            <rFont val="Tahoma"/>
            <family val="0"/>
          </rPr>
          <t xml:space="preserve">Test results are based only on the calculated precision, not considering whether the number of valid data sets is sufficient.
</t>
        </r>
      </text>
    </comment>
    <comment ref="K387" authorId="0">
      <text>
        <r>
          <rPr>
            <sz val="8"/>
            <rFont val="Tahoma"/>
            <family val="0"/>
          </rPr>
          <t xml:space="preserve">Test result is based only on the calculated precision, not considering whether the number of valid data sets is sufficient.
</t>
        </r>
      </text>
    </comment>
    <comment ref="L387" authorId="0">
      <text>
        <r>
          <rPr>
            <sz val="8"/>
            <rFont val="Tahoma"/>
            <family val="0"/>
          </rPr>
          <t xml:space="preserve">Test result is based only on the calculated precision, not considering whether the number of valid data sets is sufficient.
</t>
        </r>
      </text>
    </comment>
  </commentList>
</comments>
</file>

<file path=xl/comments6.xml><?xml version="1.0" encoding="utf-8"?>
<comments xmlns="http://schemas.openxmlformats.org/spreadsheetml/2006/main">
  <authors>
    <author>mcelroyf</author>
  </authors>
  <commentList>
    <comment ref="F9" authorId="0">
      <text>
        <r>
          <rPr>
            <sz val="8"/>
            <rFont val="Tahoma"/>
            <family val="0"/>
          </rPr>
          <t xml:space="preserve">Validity requires that both the corresponding FRM and candidate data sets or measurements are valid.
</t>
        </r>
      </text>
    </comment>
    <comment ref="H9" authorId="0">
      <text>
        <r>
          <rPr>
            <sz val="8"/>
            <rFont val="Tahoma"/>
            <family val="0"/>
          </rPr>
          <t>Means of the FRM and Candidate method measurements for valid data sets [</t>
        </r>
        <r>
          <rPr>
            <sz val="8"/>
            <rFont val="Arial"/>
            <family val="0"/>
          </rPr>
          <t>§</t>
        </r>
        <r>
          <rPr>
            <sz val="8"/>
            <rFont val="Tahoma"/>
            <family val="0"/>
          </rPr>
          <t xml:space="preserve">53.35(2) and (4), Equations 11 and 12, respectively].
</t>
        </r>
      </text>
    </comment>
    <comment ref="H378" authorId="0">
      <text>
        <r>
          <rPr>
            <sz val="8"/>
            <rFont val="Tahoma"/>
            <family val="0"/>
          </rPr>
          <t xml:space="preserve">Mean of the FRM method measurements for all valid data sets at the site, </t>
        </r>
        <r>
          <rPr>
            <b/>
            <sz val="8"/>
            <rFont val="Tahoma"/>
            <family val="2"/>
          </rPr>
          <t>C-bar</t>
        </r>
        <r>
          <rPr>
            <sz val="8"/>
            <rFont val="Tahoma"/>
            <family val="0"/>
          </rPr>
          <t xml:space="preserve"> [</t>
        </r>
        <r>
          <rPr>
            <sz val="8"/>
            <rFont val="Arial"/>
            <family val="0"/>
          </rPr>
          <t>§</t>
        </r>
        <r>
          <rPr>
            <sz val="8"/>
            <rFont val="Tahoma"/>
            <family val="0"/>
          </rPr>
          <t xml:space="preserve">53.35(g)(1), Equation 17].
</t>
        </r>
      </text>
    </comment>
    <comment ref="H379" authorId="0">
      <text>
        <r>
          <rPr>
            <sz val="8"/>
            <rFont val="Tahoma"/>
            <family val="0"/>
          </rPr>
          <t xml:space="preserve">Mean of the Candidate method measurements for all valid data sets at the site, </t>
        </r>
        <r>
          <rPr>
            <b/>
            <sz val="8"/>
            <rFont val="Tahoma"/>
            <family val="2"/>
          </rPr>
          <t>R-bar</t>
        </r>
        <r>
          <rPr>
            <sz val="8"/>
            <rFont val="Tahoma"/>
            <family val="0"/>
          </rPr>
          <t xml:space="preserve"> [</t>
        </r>
        <r>
          <rPr>
            <sz val="8"/>
            <rFont val="Arial"/>
            <family val="0"/>
          </rPr>
          <t>§</t>
        </r>
        <r>
          <rPr>
            <sz val="8"/>
            <rFont val="Tahoma"/>
            <family val="0"/>
          </rPr>
          <t xml:space="preserve">53.35(g)(2), Equations 18].
</t>
        </r>
      </text>
    </comment>
    <comment ref="H382" authorId="0">
      <text>
        <r>
          <rPr>
            <sz val="8"/>
            <rFont val="Tahoma"/>
            <family val="0"/>
          </rPr>
          <t>Concentration coefficient of variation (</t>
        </r>
        <r>
          <rPr>
            <b/>
            <sz val="8"/>
            <rFont val="Tahoma"/>
            <family val="2"/>
          </rPr>
          <t>CCV</t>
        </r>
        <r>
          <rPr>
            <sz val="8"/>
            <rFont val="Tahoma"/>
            <family val="0"/>
          </rPr>
          <t>) is the relative standard deviation (CV) of the valid FRM measurements for the site [</t>
        </r>
        <r>
          <rPr>
            <sz val="8"/>
            <rFont val="Arial"/>
            <family val="0"/>
          </rPr>
          <t>§</t>
        </r>
        <r>
          <rPr>
            <sz val="8"/>
            <rFont val="Tahoma"/>
            <family val="0"/>
          </rPr>
          <t xml:space="preserve">53.35(h)(2), Equation 22].
</t>
        </r>
      </text>
    </comment>
    <comment ref="M379" authorId="0">
      <text>
        <r>
          <rPr>
            <sz val="8"/>
            <rFont val="Tahoma"/>
            <family val="0"/>
          </rPr>
          <t>Calculated linear regression</t>
        </r>
        <r>
          <rPr>
            <b/>
            <sz val="8"/>
            <rFont val="Tahoma"/>
            <family val="2"/>
          </rPr>
          <t xml:space="preserve"> slope</t>
        </r>
        <r>
          <rPr>
            <sz val="8"/>
            <rFont val="Tahoma"/>
            <family val="0"/>
          </rPr>
          <t xml:space="preserve"> of the Candidate method versus the FRM method valid measurement pairs [</t>
        </r>
        <r>
          <rPr>
            <sz val="8"/>
            <rFont val="Arial"/>
            <family val="0"/>
          </rPr>
          <t>§</t>
        </r>
        <r>
          <rPr>
            <sz val="8"/>
            <rFont val="Tahoma"/>
            <family val="0"/>
          </rPr>
          <t xml:space="preserve">53.35(g)(3), Equation 19].
</t>
        </r>
      </text>
    </comment>
    <comment ref="N379" authorId="0">
      <text>
        <r>
          <rPr>
            <sz val="8"/>
            <rFont val="Tahoma"/>
            <family val="0"/>
          </rPr>
          <t xml:space="preserve">Calculated linear regression </t>
        </r>
        <r>
          <rPr>
            <b/>
            <sz val="8"/>
            <rFont val="Tahoma"/>
            <family val="2"/>
          </rPr>
          <t>intercept</t>
        </r>
        <r>
          <rPr>
            <sz val="8"/>
            <rFont val="Tahoma"/>
            <family val="0"/>
          </rPr>
          <t xml:space="preserve"> of the Candidate method versus the FRM method valid measurement pairs [</t>
        </r>
        <r>
          <rPr>
            <sz val="8"/>
            <rFont val="Arial"/>
            <family val="0"/>
          </rPr>
          <t>§</t>
        </r>
        <r>
          <rPr>
            <sz val="8"/>
            <rFont val="Tahoma"/>
            <family val="0"/>
          </rPr>
          <t xml:space="preserve">53.35(g)(3), Equation 20].
</t>
        </r>
      </text>
    </comment>
    <comment ref="O379" authorId="0">
      <text>
        <r>
          <rPr>
            <sz val="8"/>
            <rFont val="Tahoma"/>
            <family val="0"/>
          </rPr>
          <t xml:space="preserve">Calculated (Pearson) </t>
        </r>
        <r>
          <rPr>
            <b/>
            <sz val="8"/>
            <rFont val="Tahoma"/>
            <family val="2"/>
          </rPr>
          <t>correlation coefficient</t>
        </r>
        <r>
          <rPr>
            <sz val="8"/>
            <rFont val="Tahoma"/>
            <family val="0"/>
          </rPr>
          <t xml:space="preserve"> of the Candidate method versus the FRM method valid measurement pairs [</t>
        </r>
        <r>
          <rPr>
            <sz val="8"/>
            <rFont val="Arial"/>
            <family val="0"/>
          </rPr>
          <t>§</t>
        </r>
        <r>
          <rPr>
            <sz val="8"/>
            <rFont val="Tahoma"/>
            <family val="0"/>
          </rPr>
          <t xml:space="preserve">53.35(h)(1), Equation 21].
</t>
        </r>
      </text>
    </comment>
    <comment ref="M380" authorId="0">
      <text>
        <r>
          <rPr>
            <sz val="8"/>
            <rFont val="Tahoma"/>
            <family val="0"/>
          </rPr>
          <t xml:space="preserve">[Limit specified by Table C-4.]
</t>
        </r>
      </text>
    </comment>
    <comment ref="O381" authorId="0">
      <text>
        <r>
          <rPr>
            <sz val="8"/>
            <rFont val="Tahoma"/>
            <family val="0"/>
          </rPr>
          <t xml:space="preserve">[Limit specified by Table C-4.]
</t>
        </r>
      </text>
    </comment>
    <comment ref="L382" authorId="0">
      <text>
        <r>
          <rPr>
            <sz val="8"/>
            <rFont val="Tahoma"/>
            <family val="0"/>
          </rPr>
          <t xml:space="preserve">Test results are based only on the calculated values, not considering whether the number of valid data sets is sufficient.
</t>
        </r>
      </text>
    </comment>
    <comment ref="M382" authorId="0">
      <text>
        <r>
          <rPr>
            <sz val="8"/>
            <rFont val="Tahoma"/>
            <family val="0"/>
          </rPr>
          <t xml:space="preserve">Test result is based only on the calculated value, not considering whether the number of valid data sets is sufficient.
</t>
        </r>
      </text>
    </comment>
    <comment ref="N382" authorId="0">
      <text>
        <r>
          <rPr>
            <sz val="8"/>
            <rFont val="Tahoma"/>
            <family val="0"/>
          </rPr>
          <t xml:space="preserve">Test result is based only on the calculated value, not considering whether the number of valid data sets is sufficient.
</t>
        </r>
      </text>
    </comment>
    <comment ref="O382" authorId="0">
      <text>
        <r>
          <rPr>
            <sz val="8"/>
            <rFont val="Tahoma"/>
            <family val="0"/>
          </rPr>
          <t xml:space="preserve">Test result is based only on the calculated value, not considering whether the number of valid data sets is sufficient.
</t>
        </r>
      </text>
    </comment>
    <comment ref="N380" authorId="0">
      <text>
        <r>
          <rPr>
            <sz val="8"/>
            <rFont val="Tahoma"/>
            <family val="0"/>
          </rPr>
          <t xml:space="preserve">[Limit specified by Table C-4.]
</t>
        </r>
      </text>
    </comment>
    <comment ref="M381" authorId="0">
      <text>
        <r>
          <rPr>
            <sz val="8"/>
            <rFont val="Tahoma"/>
            <family val="0"/>
          </rPr>
          <t xml:space="preserve">[Limit specified by Table C-4.]
</t>
        </r>
      </text>
    </comment>
    <comment ref="N381" authorId="0">
      <text>
        <r>
          <rPr>
            <sz val="8"/>
            <rFont val="Tahoma"/>
            <family val="0"/>
          </rPr>
          <t xml:space="preserve">[Limit specified by Table C-4.]
</t>
        </r>
      </text>
    </comment>
  </commentList>
</comments>
</file>

<file path=xl/comments7.xml><?xml version="1.0" encoding="utf-8"?>
<comments xmlns="http://schemas.openxmlformats.org/spreadsheetml/2006/main">
  <authors>
    <author>mcelroyf</author>
  </authors>
  <commentList>
    <comment ref="H24" authorId="0">
      <text>
        <r>
          <rPr>
            <sz val="8"/>
            <rFont val="Tahoma"/>
            <family val="0"/>
          </rPr>
          <t>Calculated linear regression</t>
        </r>
        <r>
          <rPr>
            <b/>
            <sz val="8"/>
            <rFont val="Tahoma"/>
            <family val="2"/>
          </rPr>
          <t xml:space="preserve"> slope</t>
        </r>
        <r>
          <rPr>
            <sz val="8"/>
            <rFont val="Tahoma"/>
            <family val="0"/>
          </rPr>
          <t xml:space="preserve"> of the Candidate method versus the FRM method valid measurement pairs [</t>
        </r>
        <r>
          <rPr>
            <sz val="8"/>
            <rFont val="Arial"/>
            <family val="0"/>
          </rPr>
          <t>§</t>
        </r>
        <r>
          <rPr>
            <sz val="8"/>
            <rFont val="Tahoma"/>
            <family val="0"/>
          </rPr>
          <t xml:space="preserve">53.35(g)(3), Equation 19].
</t>
        </r>
      </text>
    </comment>
    <comment ref="I24" authorId="0">
      <text>
        <r>
          <rPr>
            <sz val="8"/>
            <rFont val="Tahoma"/>
            <family val="0"/>
          </rPr>
          <t xml:space="preserve">Calculated linear regression </t>
        </r>
        <r>
          <rPr>
            <b/>
            <sz val="8"/>
            <rFont val="Tahoma"/>
            <family val="2"/>
          </rPr>
          <t>intercept</t>
        </r>
        <r>
          <rPr>
            <sz val="8"/>
            <rFont val="Tahoma"/>
            <family val="0"/>
          </rPr>
          <t xml:space="preserve"> of the Candidate method versus the FRM method valid measurement pairs [</t>
        </r>
        <r>
          <rPr>
            <sz val="8"/>
            <rFont val="Arial"/>
            <family val="0"/>
          </rPr>
          <t>§</t>
        </r>
        <r>
          <rPr>
            <sz val="8"/>
            <rFont val="Tahoma"/>
            <family val="0"/>
          </rPr>
          <t xml:space="preserve">53.35(g)(3), Equation 20].
</t>
        </r>
      </text>
    </comment>
    <comment ref="J24" authorId="0">
      <text>
        <r>
          <rPr>
            <sz val="8"/>
            <rFont val="Tahoma"/>
            <family val="0"/>
          </rPr>
          <t xml:space="preserve">Calculated (Pearson) </t>
        </r>
        <r>
          <rPr>
            <b/>
            <sz val="8"/>
            <rFont val="Tahoma"/>
            <family val="2"/>
          </rPr>
          <t>correlation coefficient</t>
        </r>
        <r>
          <rPr>
            <sz val="8"/>
            <rFont val="Tahoma"/>
            <family val="0"/>
          </rPr>
          <t xml:space="preserve"> of the Candidate method versus the FRM method valid measurement pairs [</t>
        </r>
        <r>
          <rPr>
            <sz val="8"/>
            <rFont val="Arial"/>
            <family val="0"/>
          </rPr>
          <t>§</t>
        </r>
        <r>
          <rPr>
            <sz val="8"/>
            <rFont val="Tahoma"/>
            <family val="0"/>
          </rPr>
          <t xml:space="preserve">53.35(h)(1), Equation 21].
</t>
        </r>
      </text>
    </comment>
    <comment ref="H25" authorId="0">
      <text>
        <r>
          <rPr>
            <sz val="8"/>
            <rFont val="Tahoma"/>
            <family val="0"/>
          </rPr>
          <t xml:space="preserve">[Limit specified by Table C-4.]
</t>
        </r>
      </text>
    </comment>
    <comment ref="I25" authorId="0">
      <text>
        <r>
          <rPr>
            <sz val="8"/>
            <rFont val="Tahoma"/>
            <family val="0"/>
          </rPr>
          <t xml:space="preserve">[Limit specified by Table C-4.]
</t>
        </r>
      </text>
    </comment>
    <comment ref="H26" authorId="0">
      <text>
        <r>
          <rPr>
            <sz val="8"/>
            <rFont val="Tahoma"/>
            <family val="0"/>
          </rPr>
          <t xml:space="preserve">[Limit specified by Table C-4.]
</t>
        </r>
      </text>
    </comment>
    <comment ref="I26" authorId="0">
      <text>
        <r>
          <rPr>
            <sz val="8"/>
            <rFont val="Tahoma"/>
            <family val="0"/>
          </rPr>
          <t xml:space="preserve">[Limit specified by Table C-4.]
</t>
        </r>
      </text>
    </comment>
    <comment ref="J26" authorId="0">
      <text>
        <r>
          <rPr>
            <sz val="8"/>
            <rFont val="Tahoma"/>
            <family val="0"/>
          </rPr>
          <t xml:space="preserve">[Limit specified by Table C-4.]
</t>
        </r>
      </text>
    </comment>
    <comment ref="I9" authorId="0">
      <text>
        <r>
          <rPr>
            <sz val="8"/>
            <rFont val="Tahoma"/>
            <family val="0"/>
          </rPr>
          <t xml:space="preserve">At least 90 valid data sets are required for the test site, with at least 20 valid sample sets in each season.  [Sec. 2.4.1.5]
</t>
        </r>
      </text>
    </comment>
    <comment ref="H13" authorId="0">
      <text>
        <r>
          <rPr>
            <sz val="8"/>
            <rFont val="Tahoma"/>
            <family val="0"/>
          </rPr>
          <t>Means of the FRM and Candidate method measurements for valid data sets [</t>
        </r>
        <r>
          <rPr>
            <sz val="8"/>
            <rFont val="Arial"/>
            <family val="0"/>
          </rPr>
          <t>§</t>
        </r>
        <r>
          <rPr>
            <sz val="8"/>
            <rFont val="Tahoma"/>
            <family val="0"/>
          </rPr>
          <t xml:space="preserve">53.35(d)(2) and (4), Equations 11 and 12, respectively].
</t>
        </r>
      </text>
    </comment>
    <comment ref="J13" authorId="0">
      <text>
        <r>
          <rPr>
            <sz val="8"/>
            <rFont val="Tahoma"/>
            <family val="0"/>
          </rPr>
          <t xml:space="preserve">Precisions as the </t>
        </r>
        <r>
          <rPr>
            <b/>
            <sz val="8"/>
            <rFont val="Tahoma"/>
            <family val="2"/>
          </rPr>
          <t>standard deviation</t>
        </r>
        <r>
          <rPr>
            <sz val="8"/>
            <rFont val="Tahoma"/>
            <family val="0"/>
          </rPr>
          <t xml:space="preserve"> of the FRM and candidate method measurements, respectively.  These precision values are not used directly for test purposes.
</t>
        </r>
      </text>
    </comment>
    <comment ref="L13" authorId="0">
      <text>
        <r>
          <rPr>
            <sz val="8"/>
            <rFont val="Tahoma"/>
            <family val="0"/>
          </rPr>
          <t>Precisions of the FRM and Candidate method valid data sets,</t>
        </r>
        <r>
          <rPr>
            <b/>
            <sz val="8"/>
            <rFont val="Tahoma"/>
            <family val="2"/>
          </rPr>
          <t xml:space="preserve"> RP</t>
        </r>
        <r>
          <rPr>
            <b/>
            <vertAlign val="subscript"/>
            <sz val="8"/>
            <rFont val="Tahoma"/>
            <family val="2"/>
          </rPr>
          <t>j</t>
        </r>
        <r>
          <rPr>
            <b/>
            <sz val="10"/>
            <rFont val="Tahoma"/>
            <family val="2"/>
          </rPr>
          <t xml:space="preserve"> </t>
        </r>
        <r>
          <rPr>
            <sz val="10"/>
            <rFont val="Tahoma"/>
            <family val="2"/>
          </rPr>
          <t>and</t>
        </r>
        <r>
          <rPr>
            <b/>
            <sz val="10"/>
            <rFont val="Tahoma"/>
            <family val="2"/>
          </rPr>
          <t xml:space="preserve"> </t>
        </r>
        <r>
          <rPr>
            <b/>
            <sz val="8"/>
            <rFont val="Tahoma"/>
            <family val="2"/>
          </rPr>
          <t>CP</t>
        </r>
        <r>
          <rPr>
            <b/>
            <vertAlign val="subscript"/>
            <sz val="8"/>
            <rFont val="Tahoma"/>
            <family val="2"/>
          </rPr>
          <t>j</t>
        </r>
        <r>
          <rPr>
            <sz val="8"/>
            <rFont val="Tahoma"/>
            <family val="0"/>
          </rPr>
          <t xml:space="preserve">  if applicable. [</t>
        </r>
        <r>
          <rPr>
            <sz val="8"/>
            <rFont val="Arial"/>
            <family val="0"/>
          </rPr>
          <t>§</t>
        </r>
        <r>
          <rPr>
            <sz val="8"/>
            <rFont val="Tahoma"/>
            <family val="0"/>
          </rPr>
          <t xml:space="preserve">53.35(e)(1) and (f)(1), Equations13 and 15].    CV = std. dev.(Col. J or K)/mean(Col. H or I).  
</t>
        </r>
      </text>
    </comment>
    <comment ref="J19" authorId="0">
      <text>
        <r>
          <rPr>
            <sz val="8"/>
            <rFont val="Tahoma"/>
            <family val="0"/>
          </rPr>
          <t xml:space="preserve">Precision for the test site (if applicable) is the </t>
        </r>
        <r>
          <rPr>
            <b/>
            <sz val="8"/>
            <rFont val="Tahoma"/>
            <family val="2"/>
          </rPr>
          <t>root mean square (RMS)</t>
        </r>
        <r>
          <rPr>
            <sz val="8"/>
            <rFont val="Tahoma"/>
            <family val="0"/>
          </rPr>
          <t xml:space="preserve"> of the precisions of the FRM or Candidate data sets [</t>
        </r>
        <r>
          <rPr>
            <sz val="8"/>
            <rFont val="Arial"/>
            <family val="0"/>
          </rPr>
          <t>§</t>
        </r>
        <r>
          <rPr>
            <sz val="8"/>
            <rFont val="Tahoma"/>
            <family val="0"/>
          </rPr>
          <t>53.35(e)(2) or (f)(2), Equations 14 or 16].</t>
        </r>
      </text>
    </comment>
    <comment ref="K19" authorId="0">
      <text>
        <r>
          <rPr>
            <sz val="8"/>
            <rFont val="Tahoma"/>
            <family val="0"/>
          </rPr>
          <t xml:space="preserve">FRM precision for the test site (if applicable) is the </t>
        </r>
        <r>
          <rPr>
            <b/>
            <sz val="8"/>
            <rFont val="Tahoma"/>
            <family val="2"/>
          </rPr>
          <t>root mean square (RMS)</t>
        </r>
        <r>
          <rPr>
            <sz val="8"/>
            <rFont val="Tahoma"/>
            <family val="0"/>
          </rPr>
          <t xml:space="preserve"> of the precisions of the FRM data sets [</t>
        </r>
        <r>
          <rPr>
            <sz val="8"/>
            <rFont val="Arial"/>
            <family val="0"/>
          </rPr>
          <t>§</t>
        </r>
        <r>
          <rPr>
            <sz val="8"/>
            <rFont val="Tahoma"/>
            <family val="0"/>
          </rPr>
          <t>53.35(e)(2), Equation 14].</t>
        </r>
      </text>
    </comment>
    <comment ref="L19" authorId="0">
      <text>
        <r>
          <rPr>
            <sz val="8"/>
            <rFont val="Tahoma"/>
            <family val="0"/>
          </rPr>
          <t xml:space="preserve">Candidate method precision for the test site (if applicable) is the </t>
        </r>
        <r>
          <rPr>
            <b/>
            <sz val="8"/>
            <rFont val="Tahoma"/>
            <family val="2"/>
          </rPr>
          <t>root mean square (RMS)</t>
        </r>
        <r>
          <rPr>
            <sz val="8"/>
            <rFont val="Tahoma"/>
            <family val="0"/>
          </rPr>
          <t xml:space="preserve"> of the precisions of the candidate data sets [</t>
        </r>
        <r>
          <rPr>
            <sz val="8"/>
            <rFont val="Arial"/>
            <family val="0"/>
          </rPr>
          <t>§</t>
        </r>
        <r>
          <rPr>
            <sz val="8"/>
            <rFont val="Tahoma"/>
            <family val="0"/>
          </rPr>
          <t>53.35(f)(2), Equation 16].</t>
        </r>
      </text>
    </comment>
    <comment ref="G20" authorId="0">
      <text>
        <r>
          <rPr>
            <sz val="8"/>
            <rFont val="Tahoma"/>
            <family val="0"/>
          </rPr>
          <t xml:space="preserve">Requirement for method precision [Part 53, Table C-4].
</t>
        </r>
      </text>
    </comment>
    <comment ref="K20" authorId="0">
      <text>
        <r>
          <rPr>
            <sz val="8"/>
            <rFont val="Tahoma"/>
            <family val="0"/>
          </rPr>
          <t xml:space="preserve">Requirement for FRM method precision [Part 53, Table C-4].
</t>
        </r>
      </text>
    </comment>
    <comment ref="L20" authorId="0">
      <text>
        <r>
          <rPr>
            <sz val="8"/>
            <rFont val="Tahoma"/>
            <family val="0"/>
          </rPr>
          <t xml:space="preserve">Requirement for Candidate method precision [Part 53, Table C-4].
</t>
        </r>
      </text>
    </comment>
    <comment ref="K21" authorId="0">
      <text>
        <r>
          <rPr>
            <sz val="8"/>
            <rFont val="Tahoma"/>
            <family val="0"/>
          </rPr>
          <t xml:space="preserve">Test result is based only on the calculated precision, not considering whether the number of valid data sets is sufficient.
</t>
        </r>
      </text>
    </comment>
    <comment ref="L21" authorId="0">
      <text>
        <r>
          <rPr>
            <sz val="8"/>
            <rFont val="Tahoma"/>
            <family val="0"/>
          </rPr>
          <t xml:space="preserve">Test result is based only on the calculated precision, not considering whether the number of valid data sets is sufficient.
</t>
        </r>
      </text>
    </comment>
    <comment ref="J21" authorId="0">
      <text>
        <r>
          <rPr>
            <sz val="8"/>
            <rFont val="Tahoma"/>
            <family val="0"/>
          </rPr>
          <t xml:space="preserve">Test results are based only on the calculated precision, not considering whether the number of valid data sets is sufficient.
</t>
        </r>
      </text>
    </comment>
    <comment ref="C27" authorId="0">
      <text>
        <r>
          <rPr>
            <sz val="8"/>
            <rFont val="Tahoma"/>
            <family val="0"/>
          </rPr>
          <t xml:space="preserve">Test results are based only on the calculated values, not considering whether the number of valid data sets is sufficient.
</t>
        </r>
      </text>
    </comment>
    <comment ref="H27" authorId="0">
      <text>
        <r>
          <rPr>
            <sz val="8"/>
            <rFont val="Tahoma"/>
            <family val="0"/>
          </rPr>
          <t xml:space="preserve">Test result is based only on the calculated value, not considering whether the number of valid data sets is sufficient.
</t>
        </r>
      </text>
    </comment>
    <comment ref="I27" authorId="0">
      <text>
        <r>
          <rPr>
            <sz val="8"/>
            <rFont val="Tahoma"/>
            <family val="0"/>
          </rPr>
          <t xml:space="preserve">Test result is based only on the calculated value, not considering whether the number of valid data sets is sufficient.
</t>
        </r>
      </text>
    </comment>
    <comment ref="J27" authorId="0">
      <text>
        <r>
          <rPr>
            <sz val="8"/>
            <rFont val="Tahoma"/>
            <family val="0"/>
          </rPr>
          <t xml:space="preserve">Test result is based only on the calculated value, not considering whether the number of valid data sets is sufficient.
</t>
        </r>
      </text>
    </comment>
    <comment ref="K9" authorId="0">
      <text>
        <r>
          <rPr>
            <sz val="8"/>
            <rFont val="Tahoma"/>
            <family val="0"/>
          </rPr>
          <t xml:space="preserve">At least 90 valid data sets are required for the test site, with at least 20 valid sample sets in each season.  [Sec. 2.4.1.5]
</t>
        </r>
      </text>
    </comment>
  </commentList>
</comments>
</file>

<file path=xl/sharedStrings.xml><?xml version="1.0" encoding="utf-8"?>
<sst xmlns="http://schemas.openxmlformats.org/spreadsheetml/2006/main" count="295" uniqueCount="190">
  <si>
    <t>Applicant:</t>
  </si>
  <si>
    <t>Candidate Method:</t>
  </si>
  <si>
    <t>Test site:</t>
  </si>
  <si>
    <t>Candidate method:</t>
  </si>
  <si>
    <t>Date</t>
  </si>
  <si>
    <t>Sampler 1</t>
  </si>
  <si>
    <t>Sampler 2</t>
  </si>
  <si>
    <t>Sampler 3</t>
  </si>
  <si>
    <t>Mean</t>
  </si>
  <si>
    <t>Precision</t>
  </si>
  <si>
    <t>CV</t>
  </si>
  <si>
    <t>No.</t>
  </si>
  <si>
    <t>Set</t>
  </si>
  <si>
    <r>
      <t>μg/m</t>
    </r>
    <r>
      <rPr>
        <vertAlign val="superscript"/>
        <sz val="10"/>
        <rFont val="Arial"/>
        <family val="2"/>
      </rPr>
      <t>3</t>
    </r>
  </si>
  <si>
    <t>%</t>
  </si>
  <si>
    <t>Reference Method (FRM) data entry</t>
  </si>
  <si>
    <r>
      <t>FRM measurements, μg/m</t>
    </r>
    <r>
      <rPr>
        <vertAlign val="superscript"/>
        <sz val="10"/>
        <rFont val="Arial"/>
        <family val="2"/>
      </rPr>
      <t>3</t>
    </r>
  </si>
  <si>
    <t>Outlier tests</t>
  </si>
  <si>
    <t>Used for outlier test</t>
  </si>
  <si>
    <t>Validity</t>
  </si>
  <si>
    <t>Number</t>
  </si>
  <si>
    <t>Test</t>
  </si>
  <si>
    <r>
      <t>μg/m</t>
    </r>
    <r>
      <rPr>
        <b/>
        <vertAlign val="superscript"/>
        <sz val="10"/>
        <rFont val="Arial"/>
        <family val="0"/>
      </rPr>
      <t>3</t>
    </r>
  </si>
  <si>
    <t>Max</t>
  </si>
  <si>
    <t>Min</t>
  </si>
  <si>
    <t>Count</t>
  </si>
  <si>
    <t>Valid sets</t>
  </si>
  <si>
    <t>All sets</t>
  </si>
  <si>
    <t xml:space="preserve"> Template for Entering Candidate Method Test</t>
  </si>
  <si>
    <t>Outlier tests: NOT APPLICABLE</t>
  </si>
  <si>
    <t>Values</t>
  </si>
  <si>
    <t>Available</t>
  </si>
  <si>
    <t>Unit 1</t>
  </si>
  <si>
    <t>Unit 2</t>
  </si>
  <si>
    <t>Unit 3</t>
  </si>
  <si>
    <t>Cand. Set</t>
  </si>
  <si>
    <t>FRM Set</t>
  </si>
  <si>
    <t>Comments regarding FRM data set</t>
  </si>
  <si>
    <t>Comment regarding candidate data set</t>
  </si>
  <si>
    <t>FRM</t>
  </si>
  <si>
    <t>Candidate</t>
  </si>
  <si>
    <t>Data set</t>
  </si>
  <si>
    <r>
      <t>Data set mean, μg/m</t>
    </r>
    <r>
      <rPr>
        <vertAlign val="superscript"/>
        <sz val="10"/>
        <rFont val="Arial"/>
        <family val="2"/>
      </rPr>
      <t>3</t>
    </r>
  </si>
  <si>
    <r>
      <t>Data set precision, μg/m</t>
    </r>
    <r>
      <rPr>
        <vertAlign val="superscript"/>
        <sz val="10"/>
        <rFont val="Arial"/>
        <family val="2"/>
      </rPr>
      <t>3</t>
    </r>
  </si>
  <si>
    <t>Relative precision (CV)</t>
  </si>
  <si>
    <t xml:space="preserve">No. valid data sets: </t>
  </si>
  <si>
    <t xml:space="preserve">Mean: </t>
  </si>
  <si>
    <t xml:space="preserve">Minimum: </t>
  </si>
  <si>
    <t xml:space="preserve">Maximum: </t>
  </si>
  <si>
    <t xml:space="preserve">Candidate/FRM Ratio: </t>
  </si>
  <si>
    <t># sets</t>
  </si>
  <si>
    <t>Cand</t>
  </si>
  <si>
    <t>Candidate/FRM ratio:</t>
  </si>
  <si>
    <t>Regression statistics</t>
  </si>
  <si>
    <t>Calculation of Precision [53.35(e) and (f)]</t>
  </si>
  <si>
    <t>Upper</t>
  </si>
  <si>
    <t>Lower</t>
  </si>
  <si>
    <t>Candidate mean concentration (C-bar):</t>
  </si>
  <si>
    <t>FRM mean concentration (R-bar):</t>
  </si>
  <si>
    <t>Additional data sets needed:</t>
  </si>
  <si>
    <t>Intercept limits</t>
  </si>
  <si>
    <t>PM10-2.5 Class II</t>
  </si>
  <si>
    <t>PM10-2.5 Class III</t>
  </si>
  <si>
    <t>PM2.5 Class II</t>
  </si>
  <si>
    <t>PM2.5 Class III</t>
  </si>
  <si>
    <t>Limits for</t>
  </si>
  <si>
    <t>Statistics for this test site:</t>
  </si>
  <si>
    <t>Upper:</t>
  </si>
  <si>
    <t>Lower:</t>
  </si>
  <si>
    <t xml:space="preserve">Test Results (Pass/Fail):   </t>
  </si>
  <si>
    <r>
      <t>Slope</t>
    </r>
    <r>
      <rPr>
        <b/>
        <vertAlign val="superscript"/>
        <sz val="12"/>
        <rFont val="Arial"/>
        <family val="2"/>
      </rPr>
      <t>1</t>
    </r>
  </si>
  <si>
    <r>
      <t>Intercept</t>
    </r>
    <r>
      <rPr>
        <b/>
        <vertAlign val="superscript"/>
        <sz val="12"/>
        <rFont val="Arial"/>
        <family val="2"/>
      </rPr>
      <t>2</t>
    </r>
  </si>
  <si>
    <r>
      <t>1</t>
    </r>
    <r>
      <rPr>
        <sz val="10"/>
        <rFont val="Arial"/>
        <family val="0"/>
      </rPr>
      <t xml:space="preserve">Multiplicative bias      </t>
    </r>
    <r>
      <rPr>
        <vertAlign val="superscript"/>
        <sz val="10"/>
        <rFont val="Arial"/>
        <family val="2"/>
      </rPr>
      <t>2</t>
    </r>
    <r>
      <rPr>
        <sz val="10"/>
        <rFont val="Arial"/>
        <family val="0"/>
      </rPr>
      <t>Additive bias</t>
    </r>
  </si>
  <si>
    <r>
      <t xml:space="preserve">"ok" to select only valid data sets. </t>
    </r>
    <r>
      <rPr>
        <sz val="10"/>
        <rFont val="Arial"/>
        <family val="2"/>
      </rPr>
      <t xml:space="preserve"> (Click "all" to restore all sets.)</t>
    </r>
  </si>
  <si>
    <t>(Click "all" to restore all</t>
  </si>
  <si>
    <t>data sets.)</t>
  </si>
  <si>
    <t>in the "Validity" column,</t>
  </si>
  <si>
    <t>then click on "ok" to select</t>
  </si>
  <si>
    <t>only valid data sets.</t>
  </si>
  <si>
    <t xml:space="preserve">Please click on the ▼ arrow in the "Validity" column, then click on </t>
  </si>
  <si>
    <r>
      <t>Slope</t>
    </r>
    <r>
      <rPr>
        <b/>
        <vertAlign val="superscript"/>
        <sz val="10"/>
        <rFont val="Arial"/>
        <family val="0"/>
      </rPr>
      <t>1</t>
    </r>
  </si>
  <si>
    <r>
      <t>Intercept</t>
    </r>
    <r>
      <rPr>
        <b/>
        <vertAlign val="superscript"/>
        <sz val="10"/>
        <rFont val="Arial"/>
        <family val="0"/>
      </rPr>
      <t>2</t>
    </r>
  </si>
  <si>
    <t>PM2.5-II</t>
  </si>
  <si>
    <t>PM2.5-III</t>
  </si>
  <si>
    <t>PMc-III</t>
  </si>
  <si>
    <t>PMc-II</t>
  </si>
  <si>
    <t>Size</t>
  </si>
  <si>
    <t>S</t>
  </si>
  <si>
    <t>I</t>
  </si>
  <si>
    <t>*If chart does not plot correctly, go to the Regression sheet and click on the ▼ in the Validity column and then on "ok."  If new data</t>
  </si>
  <si>
    <t>are added, click "all" then "ok" to include the new data.</t>
  </si>
  <si>
    <t>Point</t>
  </si>
  <si>
    <t>Applicable</t>
  </si>
  <si>
    <t>PM2.5-II-S</t>
  </si>
  <si>
    <t>PM2.5-II-I</t>
  </si>
  <si>
    <t>PM2.5-III-S</t>
  </si>
  <si>
    <t>PM2.5-III-I</t>
  </si>
  <si>
    <t>PMc-II-S</t>
  </si>
  <si>
    <t>PMc-II-I</t>
  </si>
  <si>
    <t>PMc-III-S</t>
  </si>
  <si>
    <t>PMc-III-I</t>
  </si>
  <si>
    <t>Cat (II/III)</t>
  </si>
  <si>
    <t>Comb</t>
  </si>
  <si>
    <t>Limits</t>
  </si>
  <si>
    <t>Data sets</t>
  </si>
  <si>
    <t>Valid data sets available:</t>
  </si>
  <si>
    <t>Precision limit calculation</t>
  </si>
  <si>
    <t>Click on the ▼ arrow</t>
  </si>
  <si>
    <r>
      <t>Candidate measurements, μg/m</t>
    </r>
    <r>
      <rPr>
        <vertAlign val="superscript"/>
        <sz val="10"/>
        <rFont val="Arial"/>
        <family val="2"/>
      </rPr>
      <t>3</t>
    </r>
  </si>
  <si>
    <t>Number of valid data sets for this test is:</t>
  </si>
  <si>
    <t xml:space="preserve">Candidate / FRM Ratio: </t>
  </si>
  <si>
    <t>Final data set</t>
  </si>
  <si>
    <t>RMS Precision for site</t>
  </si>
  <si>
    <t>Precision Test Results for site</t>
  </si>
  <si>
    <r>
      <t>Data set mean, μg/m</t>
    </r>
    <r>
      <rPr>
        <b/>
        <vertAlign val="superscript"/>
        <sz val="10"/>
        <rFont val="Arial"/>
        <family val="0"/>
      </rPr>
      <t>3</t>
    </r>
  </si>
  <si>
    <t xml:space="preserve">  RMS Relative Precision for this site:</t>
  </si>
  <si>
    <t xml:space="preserve">  Precision Test Results for site:</t>
  </si>
  <si>
    <t>● Enter test data on the "Raw</t>
  </si>
  <si>
    <t xml:space="preserve">   FRM data" and "Raw</t>
  </si>
  <si>
    <t>● Select valid data sets on the</t>
  </si>
  <si>
    <t xml:space="preserve">   candidate data" sheets ▼.</t>
  </si>
  <si>
    <t>● View test results on the</t>
  </si>
  <si>
    <t>*Additional instructions on sheet.</t>
  </si>
  <si>
    <r>
      <t>CCV</t>
    </r>
    <r>
      <rPr>
        <sz val="10"/>
        <rFont val="Arial"/>
        <family val="0"/>
      </rPr>
      <t xml:space="preserve"> (FRM):</t>
    </r>
  </si>
  <si>
    <t>Number of valid data sets:</t>
  </si>
  <si>
    <t>Brief Instructions:</t>
  </si>
  <si>
    <t>▼More complete instructions</t>
  </si>
  <si>
    <t>Calculations for the intercept limits graphic:</t>
  </si>
  <si>
    <t>Instructions</t>
  </si>
  <si>
    <t xml:space="preserve"> Request for Approval of an Approved Regional</t>
  </si>
  <si>
    <t xml:space="preserve"> Data and Calculating Results Related to a</t>
  </si>
  <si>
    <t xml:space="preserve">   Applicant Agency:</t>
  </si>
  <si>
    <t xml:space="preserve">   Agency address:</t>
  </si>
  <si>
    <t xml:space="preserve">   ● Applicant contact:</t>
  </si>
  <si>
    <t xml:space="preserve">        Temperature:</t>
  </si>
  <si>
    <t xml:space="preserve">        Rel. Humidity:</t>
  </si>
  <si>
    <t xml:space="preserve"> Data transformation?</t>
  </si>
  <si>
    <t xml:space="preserve">         Site ID:</t>
  </si>
  <si>
    <t xml:space="preserve">         Site type:</t>
  </si>
  <si>
    <t xml:space="preserve">         Site MSA:</t>
  </si>
  <si>
    <t>of values</t>
  </si>
  <si>
    <t>Candidate Method (ARM) data entry</t>
  </si>
  <si>
    <t># values</t>
  </si>
  <si>
    <t>PM2.5</t>
  </si>
  <si>
    <t>III</t>
  </si>
  <si>
    <t>Test requirements - Class III</t>
  </si>
  <si>
    <t>Class III</t>
  </si>
  <si>
    <t>Number of valid data sets required for ARM Comparison:</t>
  </si>
  <si>
    <t>Calculation of Slope, Intercept, and Correlation [§53.35(g) and (h)]</t>
  </si>
  <si>
    <t>(if data are available)</t>
  </si>
  <si>
    <r>
      <t xml:space="preserve">   This suite of spreadsheets is intended for entering and analyzing field test data obtained from the Comparability tests required for Class III candidate </t>
    </r>
    <r>
      <rPr>
        <b/>
        <sz val="10"/>
        <rFont val="Arial"/>
        <family val="2"/>
      </rPr>
      <t>approved regional methods (ARMs)</t>
    </r>
    <r>
      <rPr>
        <sz val="10"/>
        <rFont val="Arial"/>
        <family val="0"/>
      </rPr>
      <t xml:space="preserve"> for PM</t>
    </r>
    <r>
      <rPr>
        <vertAlign val="subscript"/>
        <sz val="10"/>
        <rFont val="Arial"/>
        <family val="2"/>
      </rPr>
      <t>2.5</t>
    </r>
    <r>
      <rPr>
        <sz val="10"/>
        <rFont val="Arial"/>
        <family val="0"/>
      </rPr>
      <t xml:space="preserve">, according to new regulatory provisions of 40 CFR Part 58, Appendix C that became effective on December 18, 2006.  (See Section 2.4 of Appendix C to Part 58, (U.S. </t>
    </r>
    <r>
      <rPr>
        <i/>
        <sz val="10"/>
        <rFont val="Arial"/>
        <family val="2"/>
      </rPr>
      <t>Federal Register</t>
    </r>
    <r>
      <rPr>
        <sz val="10"/>
        <rFont val="Arial"/>
        <family val="0"/>
      </rPr>
      <t>, Volume 71, October 17, 2006, page 61313).</t>
    </r>
  </si>
  <si>
    <r>
      <t>♦</t>
    </r>
    <r>
      <rPr>
        <sz val="10"/>
        <rFont val="Arial"/>
        <family val="0"/>
      </rPr>
      <t>Title 40, Part 58 of the Code of Federal Regulations, revised December 18, 2006 (</t>
    </r>
    <r>
      <rPr>
        <i/>
        <sz val="10"/>
        <rFont val="Arial"/>
        <family val="2"/>
      </rPr>
      <t>Federal Register</t>
    </r>
    <r>
      <rPr>
        <sz val="10"/>
        <rFont val="Arial"/>
        <family val="0"/>
      </rPr>
      <t>, Volume 71, page 61313, October 17, 2006).</t>
    </r>
  </si>
  <si>
    <r>
      <t>Method (ARM) for PM</t>
    </r>
    <r>
      <rPr>
        <b/>
        <vertAlign val="subscript"/>
        <sz val="18"/>
        <rFont val="Arial"/>
        <family val="2"/>
      </rPr>
      <t>2.5</t>
    </r>
    <r>
      <rPr>
        <b/>
        <sz val="18"/>
        <rFont val="Arial"/>
        <family val="2"/>
      </rPr>
      <t xml:space="preserve"> [40 CFR 58, Appendix C</t>
    </r>
    <r>
      <rPr>
        <b/>
        <vertAlign val="superscript"/>
        <sz val="18"/>
        <rFont val="Arial"/>
        <family val="2"/>
      </rPr>
      <t>♦</t>
    </r>
    <r>
      <rPr>
        <b/>
        <sz val="18"/>
        <rFont val="Arial"/>
        <family val="2"/>
      </rPr>
      <t>]</t>
    </r>
  </si>
  <si>
    <t>Description:</t>
  </si>
  <si>
    <t xml:space="preserve">    Site Name:</t>
  </si>
  <si>
    <r>
      <t>1.  Enter applicant, candidate method, site, sampling frequency, and other identification information in the "</t>
    </r>
    <r>
      <rPr>
        <b/>
        <sz val="10"/>
        <rFont val="Arial"/>
        <family val="2"/>
      </rPr>
      <t>Title</t>
    </r>
    <r>
      <rPr>
        <sz val="10"/>
        <rFont val="Arial"/>
        <family val="0"/>
      </rPr>
      <t>" tab.</t>
    </r>
  </si>
  <si>
    <r>
      <t>7. Similarly, enter the multiple candidate ARM data at the "</t>
    </r>
    <r>
      <rPr>
        <b/>
        <sz val="10"/>
        <rFont val="Arial"/>
        <family val="2"/>
      </rPr>
      <t>Raw candidate data</t>
    </r>
    <r>
      <rPr>
        <sz val="10"/>
        <rFont val="Arial"/>
        <family val="0"/>
      </rPr>
      <t xml:space="preserve">" tab.  Again, the mean and precision are calculated, and an outlier test will check the data, but the outlier test results are ignored for test purposes. Do not delete any invalid data sets on this "Raw candidate data" tab as invalid data sets will be filtered out in other tabs.   </t>
    </r>
    <r>
      <rPr>
        <b/>
        <sz val="10"/>
        <rFont val="Arial"/>
        <family val="2"/>
      </rPr>
      <t>Note</t>
    </r>
    <r>
      <rPr>
        <sz val="10"/>
        <rFont val="Arial"/>
        <family val="0"/>
      </rPr>
      <t xml:space="preserve"> that the summary statistics at the bottom of the spreadsheet are for informational purposes only as they include any invalid data sets.  The formal summary test statistics using only valid data are calculated in other tabs.</t>
    </r>
  </si>
  <si>
    <t>● Enter applicant, candidate</t>
  </si>
  <si>
    <t xml:space="preserve">   method, and test site </t>
  </si>
  <si>
    <t xml:space="preserve">   single FRM or candidate</t>
  </si>
  <si>
    <t xml:space="preserve">   data may be entered directly</t>
  </si>
  <si>
    <r>
      <t xml:space="preserve">   </t>
    </r>
    <r>
      <rPr>
        <b/>
        <sz val="10"/>
        <rFont val="Arial"/>
        <family val="2"/>
      </rPr>
      <t>ARM measurements</t>
    </r>
    <r>
      <rPr>
        <sz val="10"/>
        <rFont val="Arial"/>
        <family val="0"/>
      </rPr>
      <t>, the</t>
    </r>
  </si>
  <si>
    <t xml:space="preserve">   on the "Regression" sheet ▼</t>
  </si>
  <si>
    <t xml:space="preserve">   "Precision" (if used) and </t>
  </si>
  <si>
    <t>■ If data sets include only</t>
  </si>
  <si>
    <t xml:space="preserve">   "Regression" sheets* ▼.</t>
  </si>
  <si>
    <t xml:space="preserve">   "Summary" sheet* ▼.</t>
  </si>
  <si>
    <r>
      <t xml:space="preserve">   information here </t>
    </r>
    <r>
      <rPr>
        <sz val="10"/>
        <rFont val="Arial"/>
        <family val="2"/>
      </rPr>
      <t>►</t>
    </r>
    <r>
      <rPr>
        <sz val="10"/>
        <rFont val="Arial"/>
        <family val="0"/>
      </rPr>
      <t>.</t>
    </r>
  </si>
  <si>
    <t xml:space="preserve">     FRM sample freq.:</t>
  </si>
  <si>
    <t xml:space="preserve">Validity </t>
  </si>
  <si>
    <t xml:space="preserve">Candidate </t>
  </si>
  <si>
    <r>
      <t>If all the data sets consist of only 1 FRM measurement and only 1 candidate method measurement</t>
    </r>
    <r>
      <rPr>
        <sz val="10"/>
        <rFont val="Arial"/>
        <family val="0"/>
      </rPr>
      <t>, then those values may be entered directly       in the "</t>
    </r>
    <r>
      <rPr>
        <b/>
        <sz val="10"/>
        <rFont val="Arial"/>
        <family val="2"/>
      </rPr>
      <t>Data set mean</t>
    </r>
    <r>
      <rPr>
        <sz val="10"/>
        <rFont val="Arial"/>
        <family val="0"/>
      </rPr>
      <t>" columns here  ▼ and here  ▼ , in which case the Raw data and Precision spreadsheets are not used.</t>
    </r>
    <r>
      <rPr>
        <b/>
        <sz val="10"/>
        <rFont val="Arial"/>
        <family val="2"/>
      </rPr>
      <t xml:space="preserve"> If a data set is not valid, delete the "ok" here</t>
    </r>
    <r>
      <rPr>
        <sz val="10"/>
        <rFont val="Arial"/>
        <family val="0"/>
      </rPr>
      <t xml:space="preserve"> </t>
    </r>
    <r>
      <rPr>
        <sz val="10"/>
        <rFont val="Arial"/>
        <family val="0"/>
      </rPr>
      <t>▼.</t>
    </r>
  </si>
  <si>
    <r>
      <t xml:space="preserve">10. If new data are entered after filtering out the invalid data sets, click on the ▼ in the  "Data set Validity" column of both the </t>
    </r>
    <r>
      <rPr>
        <b/>
        <sz val="10"/>
        <rFont val="Arial"/>
        <family val="2"/>
      </rPr>
      <t>Precision</t>
    </r>
    <r>
      <rPr>
        <sz val="10"/>
        <rFont val="Arial"/>
        <family val="0"/>
      </rPr>
      <t xml:space="preserve"> (if applicable) and </t>
    </r>
    <r>
      <rPr>
        <b/>
        <sz val="10"/>
        <rFont val="Arial"/>
        <family val="2"/>
      </rPr>
      <t>Regression</t>
    </r>
    <r>
      <rPr>
        <sz val="10"/>
        <rFont val="Arial"/>
        <family val="0"/>
      </rPr>
      <t xml:space="preserve"> tabs, then click on "all" to include the new data.  Then click on ▼ and "ok" again to filter out the invalid data sets.</t>
    </r>
  </si>
  <si>
    <r>
      <t>Method (ARM)</t>
    </r>
    <r>
      <rPr>
        <b/>
        <sz val="18"/>
        <rFont val="Arial"/>
        <family val="2"/>
      </rPr>
      <t xml:space="preserve"> for PM</t>
    </r>
    <r>
      <rPr>
        <b/>
        <vertAlign val="subscript"/>
        <sz val="18"/>
        <rFont val="Arial"/>
        <family val="2"/>
      </rPr>
      <t>2.5</t>
    </r>
    <r>
      <rPr>
        <b/>
        <sz val="18"/>
        <rFont val="Arial"/>
        <family val="2"/>
      </rPr>
      <t xml:space="preserve"> [40 CFR 58, Appendix C]</t>
    </r>
  </si>
  <si>
    <r>
      <t xml:space="preserve"> Request for Approval of an </t>
    </r>
    <r>
      <rPr>
        <b/>
        <u val="single"/>
        <sz val="22"/>
        <rFont val="Arial"/>
        <family val="2"/>
      </rPr>
      <t>Approved Regional</t>
    </r>
  </si>
  <si>
    <r>
      <t xml:space="preserve">   This spreadsheet is designed to run on </t>
    </r>
    <r>
      <rPr>
        <b/>
        <sz val="10"/>
        <rFont val="Arial"/>
        <family val="2"/>
      </rPr>
      <t>Excel 2003 (</t>
    </r>
    <r>
      <rPr>
        <sz val="10"/>
        <rFont val="Arial"/>
        <family val="2"/>
      </rPr>
      <t>with zoom set to 100%)</t>
    </r>
    <r>
      <rPr>
        <sz val="10"/>
        <rFont val="Arial"/>
        <family val="0"/>
      </rPr>
      <t xml:space="preserve">.  It appears to run properly on </t>
    </r>
    <r>
      <rPr>
        <b/>
        <sz val="10"/>
        <rFont val="Arial"/>
        <family val="2"/>
      </rPr>
      <t>Excel 2000</t>
    </r>
    <r>
      <rPr>
        <sz val="10"/>
        <rFont val="Arial"/>
        <family val="0"/>
      </rPr>
      <t xml:space="preserve">, but the </t>
    </r>
    <r>
      <rPr>
        <b/>
        <sz val="10"/>
        <rFont val="Arial"/>
        <family val="2"/>
      </rPr>
      <t>Precision</t>
    </r>
    <r>
      <rPr>
        <sz val="10"/>
        <rFont val="Arial"/>
        <family val="0"/>
      </rPr>
      <t xml:space="preserve"> (if used) and </t>
    </r>
    <r>
      <rPr>
        <b/>
        <sz val="10"/>
        <rFont val="Arial"/>
        <family val="2"/>
      </rPr>
      <t>Regression</t>
    </r>
    <r>
      <rPr>
        <sz val="10"/>
        <rFont val="Arial"/>
        <family val="0"/>
      </rPr>
      <t xml:space="preserve"> sheets must be unprotected (Tools&gt;Protection&gt;Unprotect Sheet) to make the data filters work. Also, for best viewing, the zoom should be set to </t>
    </r>
    <r>
      <rPr>
        <b/>
        <sz val="10"/>
        <rFont val="Arial"/>
        <family val="2"/>
      </rPr>
      <t>75</t>
    </r>
    <r>
      <rPr>
        <sz val="10"/>
        <rFont val="Arial"/>
        <family val="0"/>
      </rPr>
      <t>%.</t>
    </r>
  </si>
  <si>
    <r>
      <t>4. If the daily data sets include multiple FRM or multiple candidate ARM measurements, enter the FRM data first (if multiple) at the "</t>
    </r>
    <r>
      <rPr>
        <b/>
        <sz val="10"/>
        <rFont val="Arial"/>
        <family val="2"/>
      </rPr>
      <t>Raw FRM data</t>
    </r>
    <r>
      <rPr>
        <sz val="10"/>
        <rFont val="Arial"/>
        <family val="0"/>
      </rPr>
      <t>" tab, because the test dates associated with each data set will then be automatically carried to the "</t>
    </r>
    <r>
      <rPr>
        <b/>
        <sz val="10"/>
        <rFont val="Arial"/>
        <family val="2"/>
      </rPr>
      <t>Raw candidate data</t>
    </r>
    <r>
      <rPr>
        <sz val="10"/>
        <rFont val="Arial"/>
        <family val="0"/>
      </rPr>
      <t>" sheet.  Then enter the candidate method data (if multiple) at the "</t>
    </r>
    <r>
      <rPr>
        <b/>
        <sz val="10"/>
        <rFont val="Arial"/>
        <family val="2"/>
      </rPr>
      <t>Raw Candidate data</t>
    </r>
    <r>
      <rPr>
        <sz val="10"/>
        <rFont val="Arial"/>
        <family val="0"/>
      </rPr>
      <t>" tab. Use the Comments columns to enter any possibly pertinent information about any of the measurements in either the FRM or Candidate data subset.</t>
    </r>
  </si>
  <si>
    <r>
      <t>11. Required data calculations for the ARM test results are presented on the "</t>
    </r>
    <r>
      <rPr>
        <b/>
        <sz val="10"/>
        <rFont val="Arial"/>
        <family val="2"/>
      </rPr>
      <t>Summary</t>
    </r>
    <r>
      <rPr>
        <sz val="10"/>
        <rFont val="Arial"/>
        <family val="0"/>
      </rPr>
      <t>" tab, along with the test requirements and a "pass" or "fail" indication.  Charts present the regression results graphically.  If the charts do not plot correctly, follow the instructions at the bottom of the "</t>
    </r>
    <r>
      <rPr>
        <b/>
        <sz val="10"/>
        <rFont val="Arial"/>
        <family val="2"/>
      </rPr>
      <t>Summary</t>
    </r>
    <r>
      <rPr>
        <sz val="10"/>
        <rFont val="Arial"/>
        <family val="0"/>
      </rPr>
      <t>" sheet.  If the data sets contain only single candidate method measurements, precision for the candidate method cannot be determined and must be obtained from other data.</t>
    </r>
  </si>
  <si>
    <t xml:space="preserve"> Data and Calculating Test Results Related to a</t>
  </si>
  <si>
    <r>
      <t>2.  The test data should be in the form of daily "data sets" consisting of nominal 24-hour integrated ambient PM concentration measurements, with each set containing at least 1 FRM measurement and at least 1 collocated and concurrent candidate FEM measurement, in μg/m</t>
    </r>
    <r>
      <rPr>
        <vertAlign val="superscript"/>
        <sz val="10"/>
        <rFont val="Arial"/>
        <family val="2"/>
      </rPr>
      <t>3</t>
    </r>
    <r>
      <rPr>
        <sz val="10"/>
        <rFont val="Arial"/>
        <family val="0"/>
      </rPr>
      <t>.  A minimum of 90 data sets are required.  Data sets having a mean FRM concentration measurement less than 3 μg/m</t>
    </r>
    <r>
      <rPr>
        <vertAlign val="superscript"/>
        <sz val="10"/>
        <rFont val="Arial"/>
        <family val="2"/>
      </rPr>
      <t>3</t>
    </r>
    <r>
      <rPr>
        <sz val="10"/>
        <rFont val="Arial"/>
        <family val="0"/>
      </rPr>
      <t xml:space="preserve"> should be entered to count towards the 90-set minimum, but such data sets may be excluded from the regression analysis on the "</t>
    </r>
    <r>
      <rPr>
        <b/>
        <sz val="10"/>
        <rFont val="Arial"/>
        <family val="2"/>
      </rPr>
      <t>Regression</t>
    </r>
    <r>
      <rPr>
        <sz val="10"/>
        <rFont val="Arial"/>
        <family val="0"/>
      </rPr>
      <t>" tab -- by deleting the "</t>
    </r>
    <r>
      <rPr>
        <b/>
        <sz val="10"/>
        <rFont val="Arial"/>
        <family val="2"/>
      </rPr>
      <t>ok</t>
    </r>
    <r>
      <rPr>
        <sz val="10"/>
        <rFont val="Arial"/>
        <family val="0"/>
      </rPr>
      <t>" in the Validity column.</t>
    </r>
  </si>
  <si>
    <r>
      <t xml:space="preserve">3. </t>
    </r>
    <r>
      <rPr>
        <sz val="10"/>
        <rFont val="Arial"/>
        <family val="2"/>
      </rPr>
      <t xml:space="preserve"> </t>
    </r>
    <r>
      <rPr>
        <b/>
        <sz val="10"/>
        <rFont val="Arial"/>
        <family val="2"/>
      </rPr>
      <t>If the daily data sets contain only 1 FRM measurement or 1 candidate ARM measurement</t>
    </r>
    <r>
      <rPr>
        <sz val="10"/>
        <rFont val="Arial"/>
        <family val="0"/>
      </rPr>
      <t>, the single-measurement data may be optionally entered directly in the "</t>
    </r>
    <r>
      <rPr>
        <b/>
        <sz val="10"/>
        <rFont val="Arial"/>
        <family val="2"/>
      </rPr>
      <t>Regression</t>
    </r>
    <r>
      <rPr>
        <sz val="10"/>
        <rFont val="Arial"/>
        <family val="0"/>
      </rPr>
      <t>" tab in the appropriate "Data set means" column (enter any comments in the cell to the right) rather than in the "</t>
    </r>
    <r>
      <rPr>
        <b/>
        <sz val="10"/>
        <rFont val="Arial"/>
        <family val="2"/>
      </rPr>
      <t>Raw FRM data</t>
    </r>
    <r>
      <rPr>
        <sz val="10"/>
        <rFont val="Arial"/>
        <family val="0"/>
      </rPr>
      <t>" or "</t>
    </r>
    <r>
      <rPr>
        <b/>
        <sz val="10"/>
        <rFont val="Arial"/>
        <family val="2"/>
      </rPr>
      <t>Raw candidate data</t>
    </r>
    <r>
      <rPr>
        <sz val="10"/>
        <rFont val="Arial"/>
        <family val="0"/>
      </rPr>
      <t xml:space="preserve">" tabs.  However, note that doing so </t>
    </r>
    <r>
      <rPr>
        <u val="single"/>
        <sz val="10"/>
        <rFont val="Arial"/>
        <family val="2"/>
      </rPr>
      <t>will permanently override any corresponding data entered on the Raw data sheets</t>
    </r>
    <r>
      <rPr>
        <sz val="10"/>
        <rFont val="Arial"/>
        <family val="0"/>
      </rPr>
      <t>.   Note also that precision cannot be calculated for single-measurement FRM or single-measurement candidate data sets.</t>
    </r>
  </si>
  <si>
    <t>5. If 2 or more FRM measurements are entered for a data set, the data are automatically checked according to an outlier test, and the mean and precision are calculated.  The outlier test results are for information purposes only and are not used in any test results.  Do not delete any invalid data sets on this "Raw FRM data" tab; invalid data sets will be filtered out later on other sheets.</t>
  </si>
  <si>
    <r>
      <t>8. If multiple FRM or candidate ARM method measurements are entered for each data set, the mean concentrations for the FRM and/or candidate ARM methods for each data set are presented in the "</t>
    </r>
    <r>
      <rPr>
        <b/>
        <sz val="10"/>
        <rFont val="Arial"/>
        <family val="2"/>
      </rPr>
      <t>Precision</t>
    </r>
    <r>
      <rPr>
        <sz val="10"/>
        <rFont val="Arial"/>
        <family val="0"/>
      </rPr>
      <t>" tab, along with both the absolute precision (μg/m3) and relative precision (CV), with the later precision (</t>
    </r>
    <r>
      <rPr>
        <b/>
        <sz val="10"/>
        <rFont val="Arial"/>
        <family val="2"/>
      </rPr>
      <t>CV</t>
    </r>
    <r>
      <rPr>
        <sz val="10"/>
        <rFont val="Arial"/>
        <family val="0"/>
      </rPr>
      <t xml:space="preserve">) being the relevant one for purposes of characterizing the candidate ARM. </t>
    </r>
    <r>
      <rPr>
        <b/>
        <sz val="10"/>
        <rFont val="Arial"/>
        <family val="2"/>
      </rPr>
      <t xml:space="preserve"> </t>
    </r>
    <r>
      <rPr>
        <b/>
        <i/>
        <sz val="10"/>
        <rFont val="Arial"/>
        <family val="2"/>
      </rPr>
      <t>Important:</t>
    </r>
    <r>
      <rPr>
        <sz val="10"/>
        <rFont val="Arial"/>
        <family val="0"/>
      </rPr>
      <t xml:space="preserve"> </t>
    </r>
    <r>
      <rPr>
        <u val="single"/>
        <sz val="10"/>
        <rFont val="Arial"/>
        <family val="2"/>
      </rPr>
      <t>all invalid data sets must be filtered out in the "</t>
    </r>
    <r>
      <rPr>
        <b/>
        <u val="single"/>
        <sz val="10"/>
        <rFont val="Arial"/>
        <family val="2"/>
      </rPr>
      <t>Precision</t>
    </r>
    <r>
      <rPr>
        <u val="single"/>
        <sz val="10"/>
        <rFont val="Arial"/>
        <family val="2"/>
      </rPr>
      <t>" tab so that the test result calculations will be correct at the bottom of the sheet</t>
    </r>
    <r>
      <rPr>
        <sz val="10"/>
        <rFont val="Arial"/>
        <family val="0"/>
      </rPr>
      <t>.  Follow the instructions in the box in the upper right corner of the sheet.</t>
    </r>
  </si>
  <si>
    <t>Summary - Candidate ARM Comparability</t>
  </si>
  <si>
    <t>Cap. 366</t>
  </si>
  <si>
    <t>**ARM PM Coparability Test data template (small).XLT.</t>
  </si>
  <si>
    <t xml:space="preserve">        Data sets with FRM &lt; 3 ug/m3 excluded:</t>
  </si>
  <si>
    <r>
      <t>Version 0.3 - 3/15/07</t>
    </r>
    <r>
      <rPr>
        <sz val="10"/>
        <rFont val="Arial"/>
        <family val="2"/>
      </rPr>
      <t xml:space="preserve">  F. McElroy, RTI International; T. Hanley, US EPA</t>
    </r>
  </si>
  <si>
    <r>
      <t>9. The required linear regression calculations are carried out in the "</t>
    </r>
    <r>
      <rPr>
        <b/>
        <sz val="10"/>
        <rFont val="Arial"/>
        <family val="2"/>
      </rPr>
      <t>Regression</t>
    </r>
    <r>
      <rPr>
        <sz val="10"/>
        <rFont val="Arial"/>
        <family val="0"/>
      </rPr>
      <t xml:space="preserve">" tab.  </t>
    </r>
    <r>
      <rPr>
        <b/>
        <i/>
        <sz val="10"/>
        <rFont val="Arial"/>
        <family val="2"/>
      </rPr>
      <t xml:space="preserve"> Important:</t>
    </r>
    <r>
      <rPr>
        <sz val="10"/>
        <rFont val="Arial"/>
        <family val="0"/>
      </rPr>
      <t xml:space="preserve"> </t>
    </r>
    <r>
      <rPr>
        <u val="single"/>
        <sz val="10"/>
        <rFont val="Arial"/>
        <family val="2"/>
      </rPr>
      <t>all invalid data sets must be filtered out in the "</t>
    </r>
    <r>
      <rPr>
        <b/>
        <u val="single"/>
        <sz val="10"/>
        <rFont val="Arial"/>
        <family val="2"/>
      </rPr>
      <t>Regression</t>
    </r>
    <r>
      <rPr>
        <u val="single"/>
        <sz val="10"/>
        <rFont val="Arial"/>
        <family val="2"/>
      </rPr>
      <t>" tab so that the test result calculations will be correct at the bottom of the sheet</t>
    </r>
    <r>
      <rPr>
        <sz val="10"/>
        <rFont val="Arial"/>
        <family val="0"/>
      </rPr>
      <t>.  Follow the instructions in the box in the upper right of the sheet.  Data sets having FRM concentrations less than 3 ug/m3 may be excluded, if desired, from the test but can still be counted against the 90 set minimum.  To exclude such low-concentration data sets, change the "ok" to "x" in the "Regression" tab, then click on the ▼ filter in the Validity column and select "ok."</t>
    </r>
  </si>
  <si>
    <r>
      <t xml:space="preserve">6. The spreadsheets allow for entry of up to </t>
    </r>
    <r>
      <rPr>
        <b/>
        <sz val="10"/>
        <rFont val="Arial"/>
        <family val="2"/>
      </rPr>
      <t>366</t>
    </r>
    <r>
      <rPr>
        <sz val="10"/>
        <rFont val="Arial"/>
        <family val="0"/>
      </rPr>
      <t xml:space="preserve"> data sets (one year of daily data).  If not more than </t>
    </r>
    <r>
      <rPr>
        <b/>
        <sz val="10"/>
        <rFont val="Arial"/>
        <family val="2"/>
      </rPr>
      <t>122</t>
    </r>
    <r>
      <rPr>
        <sz val="10"/>
        <rFont val="Arial"/>
        <family val="0"/>
      </rPr>
      <t xml:space="preserve"> data sets will be obtained, the "small" spreadsheet may be used.  </t>
    </r>
    <r>
      <rPr>
        <b/>
        <sz val="10"/>
        <rFont val="Arial"/>
        <family val="2"/>
      </rPr>
      <t>Note</t>
    </r>
    <r>
      <rPr>
        <sz val="10"/>
        <rFont val="Arial"/>
        <family val="0"/>
      </rPr>
      <t xml:space="preserve"> that the summary statistics at the bottom of the spreadsheet are for informational purposes only as they include any invalid data sets.  The formal summary statistics using only valid data are calculated in the "</t>
    </r>
    <r>
      <rPr>
        <b/>
        <sz val="10"/>
        <rFont val="Arial"/>
        <family val="2"/>
      </rPr>
      <t>Precision</t>
    </r>
    <r>
      <rPr>
        <sz val="10"/>
        <rFont val="Arial"/>
        <family val="0"/>
      </rPr>
      <t>" (if applicable) and "</t>
    </r>
    <r>
      <rPr>
        <b/>
        <sz val="10"/>
        <rFont val="Arial"/>
        <family val="2"/>
      </rPr>
      <t>Regression</t>
    </r>
    <r>
      <rPr>
        <sz val="10"/>
        <rFont val="Arial"/>
        <family val="0"/>
      </rPr>
      <t>" tabs.</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</si>
</sst>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dddd\,\ mmmm\ dd\,\ yyyy"/>
    <numFmt numFmtId="167" formatCode="mm/dd/yy;@"/>
    <numFmt numFmtId="168" formatCode="0.00000000000000%"/>
    <numFmt numFmtId="169" formatCode="0.00000"/>
    <numFmt numFmtId="170" formatCode="0.000"/>
    <numFmt numFmtId="171" formatCode="0.0000"/>
  </numFmts>
  <fonts count="50">
    <font>
      <sz val="10"/>
      <name val="Arial"/>
      <family val="0"/>
    </font>
    <font>
      <sz val="8"/>
      <name val="Arial"/>
      <family val="0"/>
    </font>
    <font>
      <sz val="11"/>
      <name val="Arial"/>
      <family val="0"/>
    </font>
    <font>
      <b/>
      <sz val="10"/>
      <name val="Arial"/>
      <family val="0"/>
    </font>
    <font>
      <sz val="8"/>
      <name val="Tahoma"/>
      <family val="0"/>
    </font>
    <font>
      <vertAlign val="superscript"/>
      <sz val="10"/>
      <name val="Arial"/>
      <family val="2"/>
    </font>
    <font>
      <b/>
      <sz val="8"/>
      <name val="Arial"/>
      <family val="0"/>
    </font>
    <font>
      <b/>
      <vertAlign val="superscript"/>
      <sz val="10"/>
      <name val="Arial"/>
      <family val="0"/>
    </font>
    <font>
      <b/>
      <u val="single"/>
      <sz val="12"/>
      <name val="Arial"/>
      <family val="0"/>
    </font>
    <font>
      <b/>
      <sz val="8"/>
      <name val="Tahoma"/>
      <family val="2"/>
    </font>
    <font>
      <sz val="10"/>
      <color indexed="12"/>
      <name val="Arial"/>
      <family val="0"/>
    </font>
    <font>
      <sz val="8"/>
      <color indexed="12"/>
      <name val="Arial"/>
      <family val="0"/>
    </font>
    <font>
      <b/>
      <sz val="12"/>
      <name val="Arial"/>
      <family val="0"/>
    </font>
    <font>
      <b/>
      <u val="single"/>
      <sz val="11"/>
      <name val="Arial"/>
      <family val="0"/>
    </font>
    <font>
      <b/>
      <i/>
      <u val="single"/>
      <sz val="12"/>
      <color indexed="10"/>
      <name val="Arial Narrow"/>
      <family val="2"/>
    </font>
    <font>
      <b/>
      <sz val="12"/>
      <color indexed="12"/>
      <name val="Arial"/>
      <family val="0"/>
    </font>
    <font>
      <sz val="12"/>
      <name val="Arial"/>
      <family val="0"/>
    </font>
    <font>
      <b/>
      <vertAlign val="superscript"/>
      <sz val="12"/>
      <name val="Arial"/>
      <family val="2"/>
    </font>
    <font>
      <b/>
      <u val="single"/>
      <sz val="14"/>
      <name val="Arial"/>
      <family val="0"/>
    </font>
    <font>
      <sz val="8.75"/>
      <name val="Arial"/>
      <family val="2"/>
    </font>
    <font>
      <sz val="8.5"/>
      <name val="Arial"/>
      <family val="0"/>
    </font>
    <font>
      <sz val="5.75"/>
      <name val="Arial"/>
      <family val="0"/>
    </font>
    <font>
      <b/>
      <sz val="9"/>
      <name val="Arial"/>
      <family val="0"/>
    </font>
    <font>
      <b/>
      <sz val="9.75"/>
      <name val="Arial"/>
      <family val="0"/>
    </font>
    <font>
      <sz val="5.25"/>
      <name val="Arial"/>
      <family val="0"/>
    </font>
    <font>
      <sz val="8.25"/>
      <name val="Arial"/>
      <family val="0"/>
    </font>
    <font>
      <b/>
      <sz val="10.5"/>
      <name val="Arial"/>
      <family val="2"/>
    </font>
    <font>
      <sz val="9"/>
      <name val="Arial"/>
      <family val="2"/>
    </font>
    <font>
      <b/>
      <sz val="8.25"/>
      <name val="Arial"/>
      <family val="0"/>
    </font>
    <font>
      <b/>
      <u val="single"/>
      <sz val="10"/>
      <name val="Arial"/>
      <family val="0"/>
    </font>
    <font>
      <vertAlign val="superscript"/>
      <sz val="8"/>
      <name val="Tahoma"/>
      <family val="2"/>
    </font>
    <font>
      <vertAlign val="subscript"/>
      <sz val="8"/>
      <name val="Tahoma"/>
      <family val="2"/>
    </font>
    <font>
      <sz val="10"/>
      <name val="Tahoma"/>
      <family val="2"/>
    </font>
    <font>
      <vertAlign val="subscript"/>
      <sz val="10"/>
      <name val="Tahoma"/>
      <family val="2"/>
    </font>
    <font>
      <b/>
      <i/>
      <sz val="8"/>
      <name val="Tahoma"/>
      <family val="2"/>
    </font>
    <font>
      <i/>
      <sz val="10"/>
      <name val="Arial"/>
      <family val="2"/>
    </font>
    <font>
      <b/>
      <sz val="10"/>
      <name val="Tahoma"/>
      <family val="2"/>
    </font>
    <font>
      <b/>
      <vertAlign val="subscript"/>
      <sz val="10"/>
      <name val="Tahoma"/>
      <family val="2"/>
    </font>
    <font>
      <b/>
      <vertAlign val="subscript"/>
      <sz val="8"/>
      <name val="Tahoma"/>
      <family val="2"/>
    </font>
    <font>
      <b/>
      <i/>
      <u val="single"/>
      <sz val="11"/>
      <color indexed="10"/>
      <name val="Arial Narrow"/>
      <family val="2"/>
    </font>
    <font>
      <b/>
      <sz val="18"/>
      <name val="Arial"/>
      <family val="2"/>
    </font>
    <font>
      <b/>
      <u val="single"/>
      <sz val="12"/>
      <name val="Arial Black"/>
      <family val="2"/>
    </font>
    <font>
      <vertAlign val="subscript"/>
      <sz val="10"/>
      <name val="Arial"/>
      <family val="2"/>
    </font>
    <font>
      <b/>
      <i/>
      <sz val="10"/>
      <name val="Arial"/>
      <family val="2"/>
    </font>
    <font>
      <b/>
      <vertAlign val="subscript"/>
      <sz val="18"/>
      <name val="Arial"/>
      <family val="2"/>
    </font>
    <font>
      <b/>
      <sz val="11"/>
      <name val="Arial"/>
      <family val="0"/>
    </font>
    <font>
      <b/>
      <vertAlign val="superscript"/>
      <sz val="18"/>
      <name val="Arial"/>
      <family val="2"/>
    </font>
    <font>
      <b/>
      <sz val="10"/>
      <color indexed="10"/>
      <name val="Arial"/>
      <family val="0"/>
    </font>
    <font>
      <u val="single"/>
      <sz val="10"/>
      <name val="Arial"/>
      <family val="2"/>
    </font>
    <font>
      <b/>
      <u val="single"/>
      <sz val="22"/>
      <name val="Arial"/>
      <family val="2"/>
    </font>
  </fonts>
  <fills count="16">
    <fill>
      <patternFill/>
    </fill>
    <fill>
      <patternFill patternType="gray125"/>
    </fill>
    <fill>
      <patternFill patternType="solid">
        <fgColor indexed="42"/>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51"/>
        <bgColor indexed="64"/>
      </patternFill>
    </fill>
    <fill>
      <patternFill patternType="solid">
        <fgColor indexed="22"/>
        <bgColor indexed="64"/>
      </patternFill>
    </fill>
    <fill>
      <patternFill patternType="solid">
        <fgColor indexed="15"/>
        <bgColor indexed="64"/>
      </patternFill>
    </fill>
    <fill>
      <patternFill patternType="solid">
        <fgColor indexed="26"/>
        <bgColor indexed="64"/>
      </patternFill>
    </fill>
    <fill>
      <patternFill patternType="lightUp">
        <bgColor indexed="45"/>
      </patternFill>
    </fill>
    <fill>
      <patternFill patternType="lightUp">
        <bgColor indexed="42"/>
      </patternFill>
    </fill>
    <fill>
      <patternFill patternType="solid">
        <fgColor indexed="57"/>
        <bgColor indexed="64"/>
      </patternFill>
    </fill>
    <fill>
      <patternFill patternType="solid">
        <fgColor indexed="43"/>
        <bgColor indexed="64"/>
      </patternFill>
    </fill>
  </fills>
  <borders count="136">
    <border>
      <left/>
      <right/>
      <top/>
      <bottom/>
      <diagonal/>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color indexed="63"/>
      </bottom>
    </border>
    <border>
      <left style="medium"/>
      <right>
        <color indexed="63"/>
      </right>
      <top style="medium"/>
      <bottom>
        <color indexed="63"/>
      </bottom>
    </border>
    <border>
      <left>
        <color indexed="63"/>
      </left>
      <right style="medium"/>
      <top>
        <color indexed="63"/>
      </top>
      <bottom>
        <color indexed="63"/>
      </bottom>
    </border>
    <border>
      <left style="thin"/>
      <right style="thin"/>
      <top style="thick"/>
      <bottom style="thin"/>
    </border>
    <border>
      <left>
        <color indexed="63"/>
      </left>
      <right style="thin"/>
      <top style="thin"/>
      <bottom style="medium"/>
    </border>
    <border>
      <left style="thin"/>
      <right style="thin"/>
      <top style="thin"/>
      <bottom style="medium"/>
    </border>
    <border>
      <left style="medium"/>
      <right>
        <color indexed="63"/>
      </right>
      <top style="thin"/>
      <bottom style="thin"/>
    </border>
    <border>
      <left>
        <color indexed="63"/>
      </left>
      <right style="dashed"/>
      <top style="medium"/>
      <bottom>
        <color indexed="63"/>
      </bottom>
    </border>
    <border>
      <left>
        <color indexed="63"/>
      </left>
      <right style="dashed"/>
      <top style="thin"/>
      <bottom style="thin"/>
    </border>
    <border>
      <left>
        <color indexed="63"/>
      </left>
      <right style="dashed"/>
      <top>
        <color indexed="63"/>
      </top>
      <bottom style="medium"/>
    </border>
    <border>
      <left>
        <color indexed="63"/>
      </left>
      <right>
        <color indexed="63"/>
      </right>
      <top style="thick"/>
      <bottom>
        <color indexed="63"/>
      </bottom>
    </border>
    <border>
      <left style="thin"/>
      <right style="thin"/>
      <top style="thick"/>
      <bottom>
        <color indexed="63"/>
      </bottom>
    </border>
    <border>
      <left>
        <color indexed="63"/>
      </left>
      <right style="thin"/>
      <top style="thick"/>
      <bottom style="thin"/>
    </border>
    <border>
      <left style="thin"/>
      <right>
        <color indexed="63"/>
      </right>
      <top style="thick"/>
      <bottom style="thin"/>
    </border>
    <border>
      <left style="thin"/>
      <right style="thin"/>
      <top>
        <color indexed="63"/>
      </top>
      <bottom style="medium"/>
    </border>
    <border>
      <left style="thin"/>
      <right>
        <color indexed="63"/>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medium"/>
    </border>
    <border>
      <left>
        <color indexed="63"/>
      </left>
      <right style="medium"/>
      <top style="medium"/>
      <bottom style="medium"/>
    </border>
    <border>
      <left style="medium"/>
      <right style="thin"/>
      <top style="medium"/>
      <bottom style="medium"/>
    </border>
    <border>
      <left>
        <color indexed="63"/>
      </left>
      <right style="thick"/>
      <top>
        <color indexed="63"/>
      </top>
      <bottom>
        <color indexed="63"/>
      </bottom>
    </border>
    <border>
      <left style="thin"/>
      <right style="thin"/>
      <top>
        <color indexed="63"/>
      </top>
      <bottom style="thin"/>
    </border>
    <border>
      <left>
        <color indexed="63"/>
      </left>
      <right>
        <color indexed="63"/>
      </right>
      <top style="medium"/>
      <bottom style="medium"/>
    </border>
    <border>
      <left style="thin"/>
      <right style="medium"/>
      <top style="thick"/>
      <bottom style="thin"/>
    </border>
    <border>
      <left style="thin"/>
      <right style="medium"/>
      <top>
        <color indexed="63"/>
      </top>
      <bottom style="thin"/>
    </border>
    <border>
      <left style="medium"/>
      <right style="thin"/>
      <top style="thick"/>
      <bottom>
        <color indexed="63"/>
      </bottom>
    </border>
    <border>
      <left style="medium"/>
      <right style="thin"/>
      <top>
        <color indexed="63"/>
      </top>
      <bottom style="medium"/>
    </border>
    <border>
      <left style="medium"/>
      <right style="thick"/>
      <top>
        <color indexed="63"/>
      </top>
      <bottom style="medium"/>
    </border>
    <border>
      <left style="medium"/>
      <right style="thick"/>
      <top>
        <color indexed="63"/>
      </top>
      <bottom style="thin"/>
    </border>
    <border>
      <left style="medium"/>
      <right style="thick"/>
      <top style="thin"/>
      <bottom style="thin"/>
    </border>
    <border>
      <left style="medium"/>
      <right style="thick"/>
      <top style="thin"/>
      <bottom style="thick"/>
    </border>
    <border>
      <left style="medium"/>
      <right style="thick"/>
      <top style="thick"/>
      <bottom>
        <color indexed="63"/>
      </bottom>
    </border>
    <border>
      <left style="medium"/>
      <right style="thin"/>
      <top>
        <color indexed="63"/>
      </top>
      <bottom style="thin"/>
    </border>
    <border>
      <left style="medium"/>
      <right style="thick"/>
      <top style="medium"/>
      <bottom style="thin"/>
    </border>
    <border>
      <left>
        <color indexed="63"/>
      </left>
      <right>
        <color indexed="63"/>
      </right>
      <top style="thin"/>
      <bottom style="thin"/>
    </border>
    <border>
      <left style="thin"/>
      <right>
        <color indexed="63"/>
      </right>
      <top style="medium"/>
      <bottom style="thin"/>
    </border>
    <border>
      <left style="thin"/>
      <right>
        <color indexed="63"/>
      </right>
      <top style="thin"/>
      <bottom style="thin"/>
    </border>
    <border>
      <left style="medium"/>
      <right style="thin"/>
      <top style="thick"/>
      <bottom style="thin"/>
    </border>
    <border>
      <left>
        <color indexed="63"/>
      </left>
      <right style="medium"/>
      <top style="thin"/>
      <bottom style="thin"/>
    </border>
    <border>
      <left>
        <color indexed="63"/>
      </left>
      <right style="medium"/>
      <top style="thick"/>
      <bottom>
        <color indexed="63"/>
      </bottom>
    </border>
    <border>
      <left style="medium"/>
      <right style="thin"/>
      <top style="medium"/>
      <bottom>
        <color indexed="63"/>
      </bottom>
    </border>
    <border>
      <left style="thin"/>
      <right style="medium"/>
      <top style="medium"/>
      <bottom>
        <color indexed="63"/>
      </bottom>
    </border>
    <border>
      <left>
        <color indexed="63"/>
      </left>
      <right style="thick"/>
      <top style="thin"/>
      <bottom style="thin"/>
    </border>
    <border>
      <left>
        <color indexed="63"/>
      </left>
      <right>
        <color indexed="63"/>
      </right>
      <top>
        <color indexed="63"/>
      </top>
      <bottom style="thick"/>
    </border>
    <border>
      <left style="medium"/>
      <right style="medium"/>
      <top>
        <color indexed="63"/>
      </top>
      <bottom style="thick"/>
    </border>
    <border>
      <left>
        <color indexed="63"/>
      </left>
      <right style="thick"/>
      <top>
        <color indexed="63"/>
      </top>
      <bottom style="thick"/>
    </border>
    <border>
      <left style="medium"/>
      <right style="thin"/>
      <top>
        <color indexed="63"/>
      </top>
      <bottom>
        <color indexed="63"/>
      </bottom>
    </border>
    <border>
      <left>
        <color indexed="63"/>
      </left>
      <right>
        <color indexed="63"/>
      </right>
      <top style="thin"/>
      <bottom style="thick"/>
    </border>
    <border>
      <left style="medium"/>
      <right>
        <color indexed="63"/>
      </right>
      <top style="thin"/>
      <bottom style="thick"/>
    </border>
    <border>
      <left>
        <color indexed="63"/>
      </left>
      <right style="medium"/>
      <top style="thin"/>
      <bottom style="thick"/>
    </border>
    <border>
      <left>
        <color indexed="63"/>
      </left>
      <right style="thick"/>
      <top style="thin"/>
      <bottom style="thick"/>
    </border>
    <border>
      <left style="thick"/>
      <right>
        <color indexed="63"/>
      </right>
      <top style="thin"/>
      <bottom style="thick"/>
    </border>
    <border>
      <left style="medium"/>
      <right>
        <color indexed="63"/>
      </right>
      <top style="thick"/>
      <bottom>
        <color indexed="63"/>
      </bottom>
    </border>
    <border>
      <left style="thin"/>
      <right>
        <color indexed="63"/>
      </right>
      <top>
        <color indexed="63"/>
      </top>
      <bottom style="thin"/>
    </border>
    <border>
      <left>
        <color indexed="63"/>
      </left>
      <right>
        <color indexed="63"/>
      </right>
      <top style="thin"/>
      <bottom style="medium"/>
    </border>
    <border>
      <left style="thick"/>
      <right>
        <color indexed="63"/>
      </right>
      <top style="thick"/>
      <bottom style="medium"/>
    </border>
    <border>
      <left>
        <color indexed="63"/>
      </left>
      <right style="thin"/>
      <top style="thick"/>
      <bottom style="medium"/>
    </border>
    <border>
      <left style="thin"/>
      <right style="thin"/>
      <top style="thick"/>
      <bottom style="medium"/>
    </border>
    <border>
      <left style="thick"/>
      <right>
        <color indexed="63"/>
      </right>
      <top>
        <color indexed="63"/>
      </top>
      <bottom>
        <color indexed="63"/>
      </bottom>
    </border>
    <border>
      <left style="thick"/>
      <right>
        <color indexed="63"/>
      </right>
      <top>
        <color indexed="63"/>
      </top>
      <bottom style="thick"/>
    </border>
    <border>
      <left style="medium"/>
      <right>
        <color indexed="63"/>
      </right>
      <top>
        <color indexed="63"/>
      </top>
      <bottom style="thick"/>
    </border>
    <border>
      <left style="thin"/>
      <right style="thin"/>
      <top style="thin"/>
      <bottom style="thick"/>
    </border>
    <border>
      <left style="thin"/>
      <right style="thick"/>
      <top style="thick"/>
      <bottom style="medium"/>
    </border>
    <border>
      <left style="thin"/>
      <right style="thick"/>
      <top style="thin"/>
      <bottom style="thick"/>
    </border>
    <border>
      <left style="thin"/>
      <right style="thick"/>
      <top>
        <color indexed="63"/>
      </top>
      <bottom style="thin"/>
    </border>
    <border>
      <left style="thin"/>
      <right style="thick"/>
      <top style="thin"/>
      <bottom style="thin"/>
    </border>
    <border>
      <left style="medium"/>
      <right>
        <color indexed="63"/>
      </right>
      <top style="medium"/>
      <bottom style="thin"/>
    </border>
    <border>
      <left style="thin"/>
      <right style="medium"/>
      <top>
        <color indexed="63"/>
      </top>
      <bottom style="medium"/>
    </border>
    <border>
      <left>
        <color indexed="63"/>
      </left>
      <right style="thick"/>
      <top style="medium"/>
      <bottom>
        <color indexed="63"/>
      </bottom>
    </border>
    <border>
      <left>
        <color indexed="63"/>
      </left>
      <right style="thick"/>
      <top>
        <color indexed="63"/>
      </top>
      <bottom style="medium"/>
    </border>
    <border>
      <left>
        <color indexed="63"/>
      </left>
      <right>
        <color indexed="63"/>
      </right>
      <top style="thick"/>
      <bottom style="thin"/>
    </border>
    <border>
      <left style="medium"/>
      <right style="medium"/>
      <top style="thick"/>
      <bottom style="thin"/>
    </border>
    <border>
      <left>
        <color indexed="63"/>
      </left>
      <right>
        <color indexed="63"/>
      </right>
      <top>
        <color indexed="63"/>
      </top>
      <bottom style="thin"/>
    </border>
    <border>
      <left style="thin"/>
      <right>
        <color indexed="63"/>
      </right>
      <top>
        <color indexed="63"/>
      </top>
      <bottom style="medium"/>
    </border>
    <border>
      <left style="medium"/>
      <right>
        <color indexed="63"/>
      </right>
      <top style="thick"/>
      <bottom style="thin"/>
    </border>
    <border>
      <left>
        <color indexed="63"/>
      </left>
      <right style="thick"/>
      <top style="thick"/>
      <bottom style="thin"/>
    </border>
    <border>
      <left style="thin"/>
      <right style="thick"/>
      <top style="thin"/>
      <bottom style="medium"/>
    </border>
    <border>
      <left style="medium"/>
      <right>
        <color indexed="63"/>
      </right>
      <top>
        <color indexed="63"/>
      </top>
      <bottom style="thin"/>
    </border>
    <border>
      <left style="thin"/>
      <right style="medium"/>
      <top style="medium"/>
      <bottom style="medium"/>
    </border>
    <border>
      <left style="medium"/>
      <right style="medium"/>
      <top style="thick"/>
      <bottom>
        <color indexed="63"/>
      </bottom>
    </border>
    <border>
      <left>
        <color indexed="63"/>
      </left>
      <right style="thick"/>
      <top style="thick"/>
      <bottom>
        <color indexed="63"/>
      </bottom>
    </border>
    <border>
      <left style="medium"/>
      <right style="medium"/>
      <top style="thin"/>
      <bottom style="thin"/>
    </border>
    <border>
      <left style="thin"/>
      <right style="medium"/>
      <top style="thick"/>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thin"/>
    </border>
    <border>
      <left style="medium"/>
      <right style="medium"/>
      <top>
        <color indexed="63"/>
      </top>
      <bottom style="thin"/>
    </border>
    <border>
      <left style="thick"/>
      <right>
        <color indexed="63"/>
      </right>
      <top style="thick"/>
      <bottom>
        <color indexed="63"/>
      </bottom>
    </border>
    <border>
      <left style="thin"/>
      <right>
        <color indexed="63"/>
      </right>
      <top>
        <color indexed="63"/>
      </top>
      <bottom>
        <color indexed="63"/>
      </bottom>
    </border>
    <border>
      <left style="thin"/>
      <right style="medium"/>
      <top style="thin"/>
      <bottom>
        <color indexed="63"/>
      </bottom>
    </border>
    <border>
      <left style="thin"/>
      <right>
        <color indexed="63"/>
      </right>
      <top style="medium"/>
      <bottom style="medium"/>
    </border>
    <border>
      <left style="thin"/>
      <right>
        <color indexed="63"/>
      </right>
      <top style="medium"/>
      <bottom>
        <color indexed="63"/>
      </bottom>
    </border>
    <border>
      <left>
        <color indexed="63"/>
      </left>
      <right style="thin"/>
      <top>
        <color indexed="63"/>
      </top>
      <bottom style="thin"/>
    </border>
    <border>
      <left>
        <color indexed="63"/>
      </left>
      <right>
        <color indexed="63"/>
      </right>
      <top style="thick"/>
      <bottom style="thick"/>
    </border>
    <border>
      <left style="thin"/>
      <right style="thick"/>
      <top style="medium"/>
      <bottom style="thin"/>
    </border>
    <border>
      <left style="thin"/>
      <right style="thick"/>
      <top style="thick"/>
      <bottom style="thin"/>
    </border>
    <border>
      <left style="thick"/>
      <right style="thin"/>
      <top style="thin"/>
      <bottom>
        <color indexed="63"/>
      </bottom>
    </border>
    <border>
      <left style="thick"/>
      <right style="thin"/>
      <top>
        <color indexed="63"/>
      </top>
      <bottom style="thin"/>
    </border>
    <border>
      <left>
        <color indexed="63"/>
      </left>
      <right style="thin"/>
      <top style="thin"/>
      <bottom style="thin"/>
    </border>
    <border>
      <left style="thin"/>
      <right style="thin"/>
      <top style="thin"/>
      <bottom>
        <color indexed="63"/>
      </bottom>
    </border>
    <border>
      <left style="medium"/>
      <right style="medium"/>
      <top>
        <color indexed="63"/>
      </top>
      <bottom>
        <color indexed="63"/>
      </bottom>
    </border>
    <border>
      <left>
        <color indexed="63"/>
      </left>
      <right>
        <color indexed="63"/>
      </right>
      <top style="thick"/>
      <bottom style="medium"/>
    </border>
    <border>
      <left>
        <color indexed="63"/>
      </left>
      <right style="thick"/>
      <top style="thick"/>
      <bottom style="medium"/>
    </border>
    <border>
      <left style="medium"/>
      <right style="medium"/>
      <top style="thick"/>
      <bottom style="medium"/>
    </border>
    <border>
      <left style="medium"/>
      <right>
        <color indexed="63"/>
      </right>
      <top style="thin"/>
      <bottom style="medium"/>
    </border>
    <border>
      <left style="thick"/>
      <right style="thin"/>
      <top style="thick"/>
      <bottom>
        <color indexed="63"/>
      </bottom>
    </border>
    <border>
      <left style="thick"/>
      <right style="thin"/>
      <top>
        <color indexed="63"/>
      </top>
      <bottom style="medium"/>
    </border>
    <border>
      <left style="thick"/>
      <right style="thin"/>
      <top style="medium"/>
      <bottom style="thin"/>
    </border>
    <border>
      <left style="thick"/>
      <right style="thin"/>
      <top style="thin"/>
      <bottom style="thin"/>
    </border>
    <border>
      <left>
        <color indexed="63"/>
      </left>
      <right style="thin"/>
      <top style="medium"/>
      <bottom style="thin"/>
    </border>
    <border>
      <left>
        <color indexed="63"/>
      </left>
      <right style="thin"/>
      <top>
        <color indexed="63"/>
      </top>
      <bottom>
        <color indexed="63"/>
      </bottom>
    </border>
    <border>
      <left style="thin"/>
      <right style="medium"/>
      <top style="thin"/>
      <bottom style="thick"/>
    </border>
    <border>
      <left>
        <color indexed="63"/>
      </left>
      <right style="medium"/>
      <top>
        <color indexed="63"/>
      </top>
      <bottom style="thin"/>
    </border>
    <border>
      <left style="dashed"/>
      <right>
        <color indexed="63"/>
      </right>
      <top style="medium"/>
      <bottom>
        <color indexed="63"/>
      </bottom>
    </border>
    <border>
      <left style="dashed"/>
      <right>
        <color indexed="63"/>
      </right>
      <top style="thin"/>
      <bottom style="thin"/>
    </border>
    <border>
      <left style="dashed"/>
      <right>
        <color indexed="63"/>
      </right>
      <top>
        <color indexed="63"/>
      </top>
      <bottom style="medium"/>
    </border>
    <border>
      <left style="dashed"/>
      <right>
        <color indexed="63"/>
      </right>
      <top style="thin"/>
      <bottom style="medium"/>
    </border>
    <border>
      <left style="dashed"/>
      <right>
        <color indexed="63"/>
      </right>
      <top style="medium"/>
      <bottom style="thin"/>
    </border>
    <border>
      <left>
        <color indexed="63"/>
      </left>
      <right style="medium"/>
      <top style="medium"/>
      <bottom style="thin"/>
    </border>
    <border>
      <left style="thick"/>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1">
    <xf numFmtId="0" fontId="0" fillId="0" borderId="0" xfId="0" applyAlignment="1">
      <alignment/>
    </xf>
    <xf numFmtId="0" fontId="2"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0" xfId="0" applyFont="1" applyFill="1" applyBorder="1" applyAlignment="1">
      <alignment/>
    </xf>
    <xf numFmtId="0" fontId="2" fillId="2" borderId="4" xfId="0" applyFont="1" applyFill="1" applyBorder="1" applyAlignment="1">
      <alignment horizontal="center" vertical="center"/>
    </xf>
    <xf numFmtId="0" fontId="2" fillId="2" borderId="5" xfId="0" applyFont="1" applyFill="1" applyBorder="1" applyAlignment="1">
      <alignment/>
    </xf>
    <xf numFmtId="0" fontId="2" fillId="2" borderId="6" xfId="0" applyFont="1" applyFill="1" applyBorder="1" applyAlignment="1">
      <alignment/>
    </xf>
    <xf numFmtId="0" fontId="2" fillId="2" borderId="7" xfId="0" applyFont="1" applyFill="1" applyBorder="1" applyAlignment="1">
      <alignment/>
    </xf>
    <xf numFmtId="0" fontId="0" fillId="2" borderId="8" xfId="0"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0" xfId="0" applyFill="1" applyBorder="1" applyAlignment="1">
      <alignment/>
    </xf>
    <xf numFmtId="0" fontId="0" fillId="2" borderId="9"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0" borderId="0" xfId="0" applyBorder="1" applyAlignment="1">
      <alignment/>
    </xf>
    <xf numFmtId="0" fontId="0" fillId="3" borderId="0" xfId="0" applyFill="1" applyAlignment="1">
      <alignment/>
    </xf>
    <xf numFmtId="0" fontId="0" fillId="4" borderId="10" xfId="0" applyFill="1" applyBorder="1" applyAlignment="1">
      <alignment horizontal="centerContinuous"/>
    </xf>
    <xf numFmtId="0" fontId="0" fillId="4" borderId="11" xfId="0" applyFill="1" applyBorder="1" applyAlignment="1">
      <alignment horizontal="center"/>
    </xf>
    <xf numFmtId="0" fontId="0" fillId="4" borderId="12" xfId="0" applyFill="1" applyBorder="1" applyAlignment="1">
      <alignment horizontal="center"/>
    </xf>
    <xf numFmtId="0" fontId="0" fillId="2" borderId="13" xfId="0" applyFill="1" applyBorder="1" applyAlignment="1">
      <alignment/>
    </xf>
    <xf numFmtId="0" fontId="0" fillId="2" borderId="14" xfId="0" applyFill="1" applyBorder="1" applyAlignment="1">
      <alignment/>
    </xf>
    <xf numFmtId="0" fontId="0" fillId="2" borderId="15" xfId="0" applyFill="1" applyBorder="1" applyAlignment="1">
      <alignment/>
    </xf>
    <xf numFmtId="0" fontId="0" fillId="2" borderId="16" xfId="0" applyFill="1" applyBorder="1" applyAlignment="1">
      <alignment/>
    </xf>
    <xf numFmtId="0" fontId="8" fillId="0" borderId="0" xfId="0" applyFont="1" applyAlignment="1">
      <alignment/>
    </xf>
    <xf numFmtId="0" fontId="0" fillId="5" borderId="17" xfId="0" applyFill="1" applyBorder="1" applyAlignment="1">
      <alignment/>
    </xf>
    <xf numFmtId="0" fontId="0" fillId="5" borderId="18" xfId="0" applyFill="1" applyBorder="1" applyAlignment="1">
      <alignment horizontal="center"/>
    </xf>
    <xf numFmtId="0" fontId="0" fillId="5" borderId="19" xfId="0" applyFill="1" applyBorder="1" applyAlignment="1">
      <alignment horizontal="centerContinuous"/>
    </xf>
    <xf numFmtId="0" fontId="0" fillId="5" borderId="10" xfId="0" applyFill="1" applyBorder="1" applyAlignment="1">
      <alignment horizontal="centerContinuous"/>
    </xf>
    <xf numFmtId="0" fontId="0" fillId="5" borderId="20" xfId="0" applyFill="1" applyBorder="1" applyAlignment="1">
      <alignment horizontal="centerContinuous"/>
    </xf>
    <xf numFmtId="0" fontId="3" fillId="5" borderId="17" xfId="0" applyFont="1" applyFill="1" applyBorder="1" applyAlignment="1">
      <alignment horizontal="center"/>
    </xf>
    <xf numFmtId="0" fontId="0" fillId="5" borderId="21" xfId="0" applyFill="1" applyBorder="1" applyAlignment="1">
      <alignment horizontal="center"/>
    </xf>
    <xf numFmtId="0" fontId="0" fillId="5" borderId="11" xfId="0" applyFill="1" applyBorder="1" applyAlignment="1">
      <alignment horizontal="center"/>
    </xf>
    <xf numFmtId="0" fontId="0" fillId="5" borderId="12" xfId="0" applyFill="1" applyBorder="1" applyAlignment="1">
      <alignment horizontal="center"/>
    </xf>
    <xf numFmtId="0" fontId="0" fillId="5" borderId="22" xfId="0" applyFill="1" applyBorder="1" applyAlignment="1">
      <alignment horizontal="center"/>
    </xf>
    <xf numFmtId="0" fontId="3" fillId="5" borderId="5" xfId="0" applyFont="1" applyFill="1" applyBorder="1" applyAlignment="1">
      <alignment horizontal="center"/>
    </xf>
    <xf numFmtId="0" fontId="0" fillId="6" borderId="23" xfId="0" applyFill="1" applyBorder="1" applyAlignment="1">
      <alignment/>
    </xf>
    <xf numFmtId="0" fontId="0" fillId="6" borderId="24" xfId="0" applyFill="1" applyBorder="1" applyAlignment="1">
      <alignment/>
    </xf>
    <xf numFmtId="0" fontId="0" fillId="6" borderId="25" xfId="0" applyFill="1" applyBorder="1" applyAlignment="1">
      <alignment/>
    </xf>
    <xf numFmtId="0" fontId="6" fillId="2" borderId="26" xfId="0" applyFont="1" applyFill="1" applyBorder="1" applyAlignment="1">
      <alignment horizontal="center"/>
    </xf>
    <xf numFmtId="2" fontId="0" fillId="2" borderId="26" xfId="0" applyNumberFormat="1" applyFill="1" applyBorder="1" applyAlignment="1">
      <alignment horizontal="right"/>
    </xf>
    <xf numFmtId="0" fontId="6" fillId="2" borderId="27" xfId="0" applyFont="1" applyFill="1" applyBorder="1" applyAlignment="1">
      <alignment horizontal="center"/>
    </xf>
    <xf numFmtId="2" fontId="0" fillId="2" borderId="27" xfId="0" applyNumberFormat="1" applyFill="1" applyBorder="1" applyAlignment="1">
      <alignment horizontal="right"/>
    </xf>
    <xf numFmtId="0" fontId="0" fillId="2" borderId="23" xfId="0" applyFill="1" applyBorder="1" applyAlignment="1">
      <alignment horizontal="center"/>
    </xf>
    <xf numFmtId="0" fontId="0" fillId="2" borderId="24" xfId="0" applyFill="1" applyBorder="1" applyAlignment="1">
      <alignment horizontal="center"/>
    </xf>
    <xf numFmtId="0" fontId="0" fillId="7" borderId="26" xfId="0" applyFill="1" applyBorder="1" applyAlignment="1">
      <alignment horizontal="center"/>
    </xf>
    <xf numFmtId="0" fontId="0" fillId="7" borderId="27" xfId="0" applyFill="1" applyBorder="1" applyAlignment="1">
      <alignment horizontal="center"/>
    </xf>
    <xf numFmtId="0" fontId="0" fillId="8" borderId="12" xfId="0" applyFill="1" applyBorder="1" applyAlignment="1">
      <alignment horizontal="center"/>
    </xf>
    <xf numFmtId="0" fontId="0" fillId="8" borderId="11" xfId="0" applyFill="1" applyBorder="1" applyAlignment="1">
      <alignment horizontal="center"/>
    </xf>
    <xf numFmtId="0" fontId="0" fillId="8" borderId="19" xfId="0" applyFill="1" applyBorder="1" applyAlignment="1">
      <alignment/>
    </xf>
    <xf numFmtId="0" fontId="0" fillId="8" borderId="10" xfId="0" applyFill="1" applyBorder="1" applyAlignment="1">
      <alignment/>
    </xf>
    <xf numFmtId="0" fontId="0" fillId="8" borderId="10" xfId="0" applyFill="1" applyBorder="1" applyAlignment="1">
      <alignment horizontal="centerContinuous"/>
    </xf>
    <xf numFmtId="0" fontId="0" fillId="8" borderId="22" xfId="0" applyFill="1" applyBorder="1" applyAlignment="1">
      <alignment horizontal="center"/>
    </xf>
    <xf numFmtId="0" fontId="0" fillId="2" borderId="26" xfId="0" applyFill="1" applyBorder="1" applyAlignment="1">
      <alignment/>
    </xf>
    <xf numFmtId="0" fontId="0" fillId="2" borderId="28" xfId="0" applyFill="1" applyBorder="1" applyAlignment="1">
      <alignment/>
    </xf>
    <xf numFmtId="164" fontId="0" fillId="2" borderId="27" xfId="0" applyNumberFormat="1" applyFill="1" applyBorder="1" applyAlignment="1">
      <alignment/>
    </xf>
    <xf numFmtId="164" fontId="0" fillId="2" borderId="29" xfId="0" applyNumberFormat="1" applyFill="1" applyBorder="1" applyAlignment="1">
      <alignment/>
    </xf>
    <xf numFmtId="164" fontId="0" fillId="2" borderId="12" xfId="0" applyNumberFormat="1" applyFill="1" applyBorder="1" applyAlignment="1">
      <alignment/>
    </xf>
    <xf numFmtId="164" fontId="0" fillId="2" borderId="30" xfId="0" applyNumberFormat="1" applyFill="1" applyBorder="1" applyAlignment="1">
      <alignment/>
    </xf>
    <xf numFmtId="164" fontId="0" fillId="2" borderId="0" xfId="0" applyNumberFormat="1" applyFill="1" applyBorder="1" applyAlignment="1">
      <alignment/>
    </xf>
    <xf numFmtId="0" fontId="0" fillId="9" borderId="27" xfId="0" applyFill="1" applyBorder="1" applyAlignment="1">
      <alignment/>
    </xf>
    <xf numFmtId="165" fontId="0" fillId="2" borderId="29" xfId="0" applyNumberFormat="1" applyFill="1" applyBorder="1" applyAlignment="1">
      <alignment/>
    </xf>
    <xf numFmtId="0" fontId="0" fillId="9" borderId="12" xfId="0" applyFill="1" applyBorder="1" applyAlignment="1">
      <alignment/>
    </xf>
    <xf numFmtId="165" fontId="0" fillId="2" borderId="30" xfId="0" applyNumberFormat="1" applyFill="1" applyBorder="1" applyAlignment="1">
      <alignment/>
    </xf>
    <xf numFmtId="0" fontId="3" fillId="10" borderId="23" xfId="0" applyFont="1" applyFill="1" applyBorder="1" applyAlignment="1">
      <alignment/>
    </xf>
    <xf numFmtId="0" fontId="3" fillId="10" borderId="25" xfId="0" applyFont="1" applyFill="1" applyBorder="1" applyAlignment="1">
      <alignment/>
    </xf>
    <xf numFmtId="0" fontId="0" fillId="10" borderId="24" xfId="0" applyFont="1" applyFill="1" applyBorder="1" applyAlignment="1">
      <alignment/>
    </xf>
    <xf numFmtId="0" fontId="0" fillId="10" borderId="31" xfId="0" applyFill="1" applyBorder="1" applyAlignment="1">
      <alignment horizontal="center"/>
    </xf>
    <xf numFmtId="0" fontId="0" fillId="10" borderId="32" xfId="0" applyFill="1" applyBorder="1" applyAlignment="1">
      <alignment horizontal="center"/>
    </xf>
    <xf numFmtId="0" fontId="0" fillId="10" borderId="33" xfId="0" applyFill="1" applyBorder="1" applyAlignment="1">
      <alignment/>
    </xf>
    <xf numFmtId="0" fontId="0" fillId="0" borderId="34" xfId="0" applyBorder="1" applyAlignment="1">
      <alignment/>
    </xf>
    <xf numFmtId="0" fontId="0" fillId="7" borderId="35" xfId="0" applyFill="1" applyBorder="1" applyAlignment="1">
      <alignment horizontal="center"/>
    </xf>
    <xf numFmtId="2" fontId="0" fillId="2" borderId="35" xfId="0" applyNumberFormat="1" applyFill="1" applyBorder="1" applyAlignment="1">
      <alignment horizontal="right"/>
    </xf>
    <xf numFmtId="0" fontId="0" fillId="4" borderId="36" xfId="0" applyFill="1" applyBorder="1" applyAlignment="1">
      <alignment/>
    </xf>
    <xf numFmtId="0" fontId="0" fillId="4" borderId="26" xfId="0" applyFill="1" applyBorder="1" applyAlignment="1">
      <alignment/>
    </xf>
    <xf numFmtId="164" fontId="0" fillId="4" borderId="27" xfId="0" applyNumberFormat="1" applyFill="1" applyBorder="1" applyAlignment="1">
      <alignment/>
    </xf>
    <xf numFmtId="164" fontId="3" fillId="4" borderId="12" xfId="0" applyNumberFormat="1" applyFont="1" applyFill="1" applyBorder="1" applyAlignment="1">
      <alignment/>
    </xf>
    <xf numFmtId="0" fontId="0" fillId="4" borderId="19" xfId="0" applyFill="1" applyBorder="1" applyAlignment="1">
      <alignment horizontal="centerContinuous"/>
    </xf>
    <xf numFmtId="0" fontId="0" fillId="5" borderId="37" xfId="0" applyFill="1" applyBorder="1" applyAlignment="1">
      <alignment horizontal="centerContinuous"/>
    </xf>
    <xf numFmtId="0" fontId="0" fillId="5" borderId="30" xfId="0" applyFill="1" applyBorder="1" applyAlignment="1">
      <alignment horizontal="center"/>
    </xf>
    <xf numFmtId="164" fontId="10" fillId="11" borderId="26" xfId="0" applyNumberFormat="1" applyFont="1" applyFill="1" applyBorder="1" applyAlignment="1" applyProtection="1">
      <alignment horizontal="right"/>
      <protection locked="0"/>
    </xf>
    <xf numFmtId="167" fontId="10" fillId="11" borderId="26" xfId="0" applyNumberFormat="1" applyFont="1" applyFill="1" applyBorder="1" applyAlignment="1" applyProtection="1">
      <alignment/>
      <protection locked="0"/>
    </xf>
    <xf numFmtId="167" fontId="10" fillId="11" borderId="27" xfId="0" applyNumberFormat="1" applyFont="1" applyFill="1" applyBorder="1" applyAlignment="1" applyProtection="1">
      <alignment/>
      <protection locked="0"/>
    </xf>
    <xf numFmtId="164" fontId="10" fillId="11" borderId="27" xfId="0" applyNumberFormat="1" applyFont="1" applyFill="1" applyBorder="1" applyAlignment="1" applyProtection="1">
      <alignment horizontal="right"/>
      <protection locked="0"/>
    </xf>
    <xf numFmtId="167" fontId="10" fillId="11" borderId="35" xfId="0" applyNumberFormat="1" applyFont="1" applyFill="1" applyBorder="1" applyAlignment="1" applyProtection="1">
      <alignment/>
      <protection locked="0"/>
    </xf>
    <xf numFmtId="164" fontId="10" fillId="11" borderId="35" xfId="0" applyNumberFormat="1" applyFont="1" applyFill="1" applyBorder="1" applyAlignment="1" applyProtection="1">
      <alignment horizontal="right"/>
      <protection locked="0"/>
    </xf>
    <xf numFmtId="164" fontId="10" fillId="11" borderId="28" xfId="0" applyNumberFormat="1" applyFont="1" applyFill="1" applyBorder="1" applyAlignment="1" applyProtection="1">
      <alignment horizontal="right"/>
      <protection locked="0"/>
    </xf>
    <xf numFmtId="164" fontId="10" fillId="11" borderId="29" xfId="0" applyNumberFormat="1" applyFont="1" applyFill="1" applyBorder="1" applyAlignment="1" applyProtection="1">
      <alignment horizontal="right"/>
      <protection locked="0"/>
    </xf>
    <xf numFmtId="164" fontId="10" fillId="11" borderId="38" xfId="0" applyNumberFormat="1" applyFont="1" applyFill="1" applyBorder="1" applyAlignment="1" applyProtection="1">
      <alignment horizontal="right"/>
      <protection locked="0"/>
    </xf>
    <xf numFmtId="0" fontId="0" fillId="5" borderId="39" xfId="0" applyFill="1" applyBorder="1" applyAlignment="1">
      <alignment horizontal="center"/>
    </xf>
    <xf numFmtId="0" fontId="0" fillId="5" borderId="40" xfId="0" applyFill="1" applyBorder="1" applyAlignment="1">
      <alignment horizontal="center"/>
    </xf>
    <xf numFmtId="0" fontId="0" fillId="5" borderId="41" xfId="0" applyFill="1" applyBorder="1" applyAlignment="1">
      <alignment horizontal="center"/>
    </xf>
    <xf numFmtId="0" fontId="11" fillId="11" borderId="42" xfId="0" applyFont="1" applyFill="1" applyBorder="1" applyAlignment="1" applyProtection="1">
      <alignment/>
      <protection locked="0"/>
    </xf>
    <xf numFmtId="0" fontId="11" fillId="11" borderId="43" xfId="0" applyFont="1" applyFill="1" applyBorder="1" applyAlignment="1" applyProtection="1">
      <alignment/>
      <protection locked="0"/>
    </xf>
    <xf numFmtId="0" fontId="11" fillId="11" borderId="44" xfId="0" applyFont="1" applyFill="1" applyBorder="1" applyAlignment="1" applyProtection="1">
      <alignment/>
      <protection locked="0"/>
    </xf>
    <xf numFmtId="0" fontId="0" fillId="5" borderId="17" xfId="0" applyFill="1" applyBorder="1" applyAlignment="1">
      <alignment horizontal="center"/>
    </xf>
    <xf numFmtId="0" fontId="0" fillId="5" borderId="45" xfId="0" applyFill="1" applyBorder="1" applyAlignment="1">
      <alignment/>
    </xf>
    <xf numFmtId="0" fontId="0" fillId="2" borderId="46" xfId="0" applyFill="1" applyBorder="1" applyAlignment="1">
      <alignment horizontal="center"/>
    </xf>
    <xf numFmtId="0" fontId="0" fillId="6" borderId="45" xfId="0" applyFill="1" applyBorder="1" applyAlignment="1">
      <alignment/>
    </xf>
    <xf numFmtId="0" fontId="0" fillId="6" borderId="41" xfId="0" applyFill="1" applyBorder="1" applyAlignment="1">
      <alignment/>
    </xf>
    <xf numFmtId="0" fontId="11" fillId="11" borderId="47" xfId="0" applyFont="1" applyFill="1" applyBorder="1" applyAlignment="1" applyProtection="1">
      <alignment/>
      <protection locked="0"/>
    </xf>
    <xf numFmtId="0" fontId="0" fillId="2" borderId="48" xfId="0" applyFill="1" applyBorder="1" applyAlignment="1">
      <alignment/>
    </xf>
    <xf numFmtId="167" fontId="0" fillId="2" borderId="26" xfId="0" applyNumberFormat="1" applyFont="1" applyFill="1" applyBorder="1" applyAlignment="1" applyProtection="1">
      <alignment/>
      <protection/>
    </xf>
    <xf numFmtId="167" fontId="0" fillId="2" borderId="27" xfId="0" applyNumberFormat="1" applyFont="1" applyFill="1" applyBorder="1" applyAlignment="1" applyProtection="1">
      <alignment/>
      <protection/>
    </xf>
    <xf numFmtId="0" fontId="0" fillId="5" borderId="25" xfId="0" applyFill="1" applyBorder="1" applyAlignment="1">
      <alignment horizontal="center"/>
    </xf>
    <xf numFmtId="164" fontId="0" fillId="2" borderId="49" xfId="0" applyNumberFormat="1" applyFont="1" applyFill="1" applyBorder="1" applyAlignment="1" applyProtection="1">
      <alignment horizontal="right"/>
      <protection/>
    </xf>
    <xf numFmtId="164" fontId="0" fillId="2" borderId="50" xfId="0" applyNumberFormat="1" applyFont="1" applyFill="1" applyBorder="1" applyAlignment="1" applyProtection="1">
      <alignment horizontal="right"/>
      <protection/>
    </xf>
    <xf numFmtId="0" fontId="0" fillId="5" borderId="51" xfId="0" applyFill="1" applyBorder="1" applyAlignment="1">
      <alignment horizontal="centerContinuous"/>
    </xf>
    <xf numFmtId="2" fontId="0" fillId="2" borderId="23" xfId="0" applyNumberFormat="1" applyFont="1" applyFill="1" applyBorder="1" applyAlignment="1" applyProtection="1">
      <alignment horizontal="right"/>
      <protection/>
    </xf>
    <xf numFmtId="2" fontId="0" fillId="2" borderId="24" xfId="0" applyNumberFormat="1" applyFont="1" applyFill="1" applyBorder="1" applyAlignment="1" applyProtection="1">
      <alignment horizontal="right"/>
      <protection/>
    </xf>
    <xf numFmtId="164" fontId="0" fillId="2" borderId="23" xfId="0" applyNumberFormat="1" applyFont="1" applyFill="1" applyBorder="1" applyAlignment="1" applyProtection="1">
      <alignment horizontal="right"/>
      <protection/>
    </xf>
    <xf numFmtId="164" fontId="0" fillId="2" borderId="24" xfId="0" applyNumberFormat="1" applyFont="1" applyFill="1" applyBorder="1" applyAlignment="1" applyProtection="1">
      <alignment horizontal="right"/>
      <protection/>
    </xf>
    <xf numFmtId="0" fontId="0" fillId="3" borderId="0" xfId="0" applyFill="1" applyBorder="1" applyAlignment="1">
      <alignment horizontal="right"/>
    </xf>
    <xf numFmtId="0" fontId="0" fillId="3" borderId="52" xfId="0" applyFill="1" applyBorder="1" applyAlignment="1">
      <alignment horizontal="right"/>
    </xf>
    <xf numFmtId="0" fontId="0" fillId="3" borderId="48" xfId="0" applyFill="1" applyBorder="1" applyAlignment="1">
      <alignment/>
    </xf>
    <xf numFmtId="0" fontId="0" fillId="5" borderId="53" xfId="0" applyFill="1" applyBorder="1" applyAlignment="1">
      <alignment horizontal="center"/>
    </xf>
    <xf numFmtId="0" fontId="0" fillId="5" borderId="5" xfId="0" applyFill="1" applyBorder="1" applyAlignment="1">
      <alignment horizontal="centerContinuous"/>
    </xf>
    <xf numFmtId="0" fontId="0" fillId="5" borderId="6" xfId="0" applyFill="1" applyBorder="1" applyAlignment="1">
      <alignment horizontal="centerContinuous"/>
    </xf>
    <xf numFmtId="9" fontId="0" fillId="0" borderId="0" xfId="0" applyNumberFormat="1" applyAlignment="1">
      <alignment/>
    </xf>
    <xf numFmtId="0" fontId="0" fillId="2" borderId="54" xfId="0" applyFill="1" applyBorder="1" applyAlignment="1">
      <alignment/>
    </xf>
    <xf numFmtId="0" fontId="0" fillId="2" borderId="55" xfId="0" applyFill="1" applyBorder="1" applyAlignment="1">
      <alignment/>
    </xf>
    <xf numFmtId="0" fontId="0" fillId="2" borderId="34" xfId="0" applyFill="1" applyBorder="1" applyAlignment="1">
      <alignment/>
    </xf>
    <xf numFmtId="164" fontId="0" fillId="2" borderId="24" xfId="0" applyNumberFormat="1" applyFill="1" applyBorder="1" applyAlignment="1">
      <alignment/>
    </xf>
    <xf numFmtId="164" fontId="0" fillId="2" borderId="48" xfId="0" applyNumberFormat="1" applyFill="1" applyBorder="1" applyAlignment="1">
      <alignment/>
    </xf>
    <xf numFmtId="165" fontId="0" fillId="2" borderId="24" xfId="0" applyNumberFormat="1" applyFill="1" applyBorder="1" applyAlignment="1">
      <alignment/>
    </xf>
    <xf numFmtId="165" fontId="0" fillId="2" borderId="56" xfId="0" applyNumberFormat="1" applyFill="1" applyBorder="1" applyAlignment="1">
      <alignment/>
    </xf>
    <xf numFmtId="0" fontId="12" fillId="5" borderId="57" xfId="0" applyFont="1" applyFill="1" applyBorder="1" applyAlignment="1">
      <alignment/>
    </xf>
    <xf numFmtId="0" fontId="12" fillId="4" borderId="58" xfId="0" applyFont="1" applyFill="1" applyBorder="1" applyAlignment="1">
      <alignment horizontal="center"/>
    </xf>
    <xf numFmtId="0" fontId="12" fillId="4" borderId="59" xfId="0" applyFont="1" applyFill="1" applyBorder="1" applyAlignment="1">
      <alignment horizontal="center"/>
    </xf>
    <xf numFmtId="164" fontId="0" fillId="2" borderId="60" xfId="0" applyNumberFormat="1" applyFill="1" applyBorder="1" applyAlignment="1">
      <alignment/>
    </xf>
    <xf numFmtId="164" fontId="0" fillId="2" borderId="7" xfId="0" applyNumberFormat="1" applyFill="1" applyBorder="1" applyAlignment="1">
      <alignment/>
    </xf>
    <xf numFmtId="165" fontId="0" fillId="2" borderId="60" xfId="0" applyNumberFormat="1" applyFill="1" applyBorder="1" applyAlignment="1">
      <alignment/>
    </xf>
    <xf numFmtId="165" fontId="0" fillId="2" borderId="34" xfId="0" applyNumberFormat="1" applyFill="1" applyBorder="1" applyAlignment="1">
      <alignment/>
    </xf>
    <xf numFmtId="0" fontId="0" fillId="3" borderId="61" xfId="0" applyFill="1" applyBorder="1" applyAlignment="1">
      <alignment horizontal="right"/>
    </xf>
    <xf numFmtId="0" fontId="0" fillId="2" borderId="62" xfId="0" applyFill="1" applyBorder="1" applyAlignment="1">
      <alignment/>
    </xf>
    <xf numFmtId="165" fontId="0" fillId="2" borderId="63" xfId="0" applyNumberFormat="1" applyFill="1" applyBorder="1" applyAlignment="1">
      <alignment/>
    </xf>
    <xf numFmtId="0" fontId="0" fillId="2" borderId="61" xfId="0" applyFill="1" applyBorder="1" applyAlignment="1">
      <alignment/>
    </xf>
    <xf numFmtId="165" fontId="0" fillId="2" borderId="64" xfId="0" applyNumberFormat="1" applyFill="1" applyBorder="1" applyAlignment="1">
      <alignment/>
    </xf>
    <xf numFmtId="0" fontId="13" fillId="2" borderId="8" xfId="0" applyFont="1" applyFill="1" applyBorder="1" applyAlignment="1">
      <alignment/>
    </xf>
    <xf numFmtId="0" fontId="13" fillId="2" borderId="8" xfId="0" applyFont="1" applyFill="1" applyBorder="1" applyAlignment="1">
      <alignment vertical="top"/>
    </xf>
    <xf numFmtId="0" fontId="14" fillId="0" borderId="0" xfId="0" applyFont="1" applyAlignment="1">
      <alignment/>
    </xf>
    <xf numFmtId="0" fontId="12" fillId="5" borderId="65" xfId="0" applyFont="1" applyFill="1" applyBorder="1" applyAlignment="1">
      <alignment/>
    </xf>
    <xf numFmtId="0" fontId="0" fillId="0" borderId="0" xfId="0" applyAlignment="1" applyProtection="1">
      <alignment/>
      <protection/>
    </xf>
    <xf numFmtId="0" fontId="0" fillId="3" borderId="0" xfId="0" applyFill="1" applyBorder="1" applyAlignment="1">
      <alignment/>
    </xf>
    <xf numFmtId="0" fontId="0" fillId="0" borderId="3" xfId="0" applyBorder="1" applyAlignment="1">
      <alignment/>
    </xf>
    <xf numFmtId="0" fontId="0" fillId="5" borderId="0" xfId="0" applyFill="1" applyBorder="1" applyAlignment="1">
      <alignment/>
    </xf>
    <xf numFmtId="0" fontId="0" fillId="5" borderId="66" xfId="0" applyFill="1" applyBorder="1" applyAlignment="1">
      <alignment/>
    </xf>
    <xf numFmtId="0" fontId="0" fillId="5" borderId="4" xfId="0" applyFill="1" applyBorder="1" applyAlignment="1">
      <alignment horizontal="centerContinuous"/>
    </xf>
    <xf numFmtId="0" fontId="0" fillId="3" borderId="3" xfId="0" applyFill="1" applyBorder="1" applyAlignment="1">
      <alignment/>
    </xf>
    <xf numFmtId="0" fontId="0" fillId="3" borderId="13" xfId="0" applyFill="1" applyBorder="1" applyAlignment="1">
      <alignment/>
    </xf>
    <xf numFmtId="0" fontId="0" fillId="3" borderId="62" xfId="0" applyFill="1" applyBorder="1" applyAlignment="1">
      <alignment horizontal="right"/>
    </xf>
    <xf numFmtId="0" fontId="1" fillId="5" borderId="12" xfId="0" applyFont="1" applyFill="1" applyBorder="1" applyAlignment="1">
      <alignment horizontal="center"/>
    </xf>
    <xf numFmtId="0" fontId="1" fillId="5" borderId="5" xfId="0" applyFont="1" applyFill="1" applyBorder="1" applyAlignment="1">
      <alignment horizontal="center"/>
    </xf>
    <xf numFmtId="0" fontId="0" fillId="2" borderId="67" xfId="0" applyNumberFormat="1" applyFont="1" applyFill="1" applyBorder="1" applyAlignment="1" applyProtection="1">
      <alignment horizontal="center"/>
      <protection/>
    </xf>
    <xf numFmtId="0" fontId="0" fillId="6" borderId="13" xfId="0" applyFill="1" applyBorder="1" applyAlignment="1">
      <alignment/>
    </xf>
    <xf numFmtId="0" fontId="0" fillId="6" borderId="48" xfId="0" applyFill="1" applyBorder="1" applyAlignment="1">
      <alignment/>
    </xf>
    <xf numFmtId="165" fontId="0" fillId="6" borderId="29" xfId="0" applyNumberFormat="1" applyFill="1" applyBorder="1" applyAlignment="1">
      <alignment/>
    </xf>
    <xf numFmtId="0" fontId="12" fillId="4" borderId="0" xfId="0" applyFont="1" applyFill="1" applyBorder="1" applyAlignment="1">
      <alignment/>
    </xf>
    <xf numFmtId="170" fontId="12" fillId="4" borderId="35" xfId="0" applyNumberFormat="1" applyFont="1" applyFill="1" applyBorder="1" applyAlignment="1">
      <alignment/>
    </xf>
    <xf numFmtId="0" fontId="0" fillId="6" borderId="0" xfId="0" applyFill="1" applyBorder="1" applyAlignment="1">
      <alignment/>
    </xf>
    <xf numFmtId="0" fontId="0" fillId="6" borderId="3" xfId="0" applyFill="1" applyBorder="1" applyAlignment="1">
      <alignment/>
    </xf>
    <xf numFmtId="0" fontId="0" fillId="6" borderId="68" xfId="0" applyFill="1" applyBorder="1" applyAlignment="1">
      <alignment/>
    </xf>
    <xf numFmtId="170" fontId="0" fillId="6" borderId="30" xfId="0" applyNumberFormat="1" applyFill="1" applyBorder="1" applyAlignment="1">
      <alignment/>
    </xf>
    <xf numFmtId="0" fontId="12" fillId="6" borderId="69" xfId="0" applyFont="1" applyFill="1" applyBorder="1" applyAlignment="1">
      <alignment/>
    </xf>
    <xf numFmtId="0" fontId="12" fillId="6" borderId="70" xfId="0" applyFont="1" applyFill="1" applyBorder="1" applyAlignment="1">
      <alignment/>
    </xf>
    <xf numFmtId="0" fontId="12" fillId="6" borderId="71" xfId="0" applyFont="1" applyFill="1" applyBorder="1" applyAlignment="1">
      <alignment horizontal="center"/>
    </xf>
    <xf numFmtId="0" fontId="12" fillId="4" borderId="72" xfId="0" applyFont="1" applyFill="1" applyBorder="1" applyAlignment="1">
      <alignment/>
    </xf>
    <xf numFmtId="0" fontId="0" fillId="4" borderId="73" xfId="0" applyFill="1" applyBorder="1" applyAlignment="1">
      <alignment/>
    </xf>
    <xf numFmtId="0" fontId="12" fillId="4" borderId="74" xfId="0" applyFont="1" applyFill="1" applyBorder="1" applyAlignment="1">
      <alignment horizontal="right"/>
    </xf>
    <xf numFmtId="0" fontId="12" fillId="4" borderId="75" xfId="0" applyFont="1" applyFill="1" applyBorder="1" applyAlignment="1">
      <alignment horizontal="center"/>
    </xf>
    <xf numFmtId="0" fontId="12" fillId="6" borderId="76" xfId="0" applyFont="1" applyFill="1" applyBorder="1" applyAlignment="1">
      <alignment horizontal="center"/>
    </xf>
    <xf numFmtId="0" fontId="12" fillId="4" borderId="77" xfId="0" applyFont="1" applyFill="1" applyBorder="1" applyAlignment="1">
      <alignment horizontal="center"/>
    </xf>
    <xf numFmtId="169" fontId="12" fillId="4" borderId="78" xfId="0" applyNumberFormat="1" applyFont="1" applyFill="1" applyBorder="1" applyAlignment="1">
      <alignment/>
    </xf>
    <xf numFmtId="169" fontId="15" fillId="4" borderId="79" xfId="0" applyNumberFormat="1" applyFont="1" applyFill="1" applyBorder="1" applyAlignment="1">
      <alignment/>
    </xf>
    <xf numFmtId="0" fontId="0" fillId="0" borderId="80" xfId="0" applyBorder="1" applyAlignment="1">
      <alignment/>
    </xf>
    <xf numFmtId="0" fontId="0" fillId="0" borderId="3" xfId="0" applyBorder="1" applyAlignment="1">
      <alignment/>
    </xf>
    <xf numFmtId="0" fontId="0" fillId="0" borderId="4" xfId="0" applyBorder="1" applyAlignment="1">
      <alignment/>
    </xf>
    <xf numFmtId="0" fontId="0" fillId="0" borderId="26" xfId="0" applyBorder="1" applyAlignment="1">
      <alignment horizontal="center"/>
    </xf>
    <xf numFmtId="0" fontId="0" fillId="0" borderId="28" xfId="0" applyBorder="1" applyAlignment="1">
      <alignment horizontal="center"/>
    </xf>
    <xf numFmtId="170" fontId="0" fillId="0" borderId="7" xfId="0" applyNumberFormat="1" applyBorder="1" applyAlignment="1">
      <alignment/>
    </xf>
    <xf numFmtId="170" fontId="0" fillId="0" borderId="81" xfId="0" applyNumberFormat="1" applyBorder="1" applyAlignment="1">
      <alignment/>
    </xf>
    <xf numFmtId="170" fontId="15" fillId="4" borderId="27" xfId="0" applyNumberFormat="1" applyFont="1" applyFill="1" applyBorder="1" applyAlignment="1">
      <alignment/>
    </xf>
    <xf numFmtId="0" fontId="5" fillId="0" borderId="0" xfId="0" applyFont="1" applyAlignment="1">
      <alignment/>
    </xf>
    <xf numFmtId="0" fontId="15" fillId="12" borderId="79" xfId="0" applyFont="1" applyFill="1" applyBorder="1" applyAlignment="1">
      <alignment horizontal="center"/>
    </xf>
    <xf numFmtId="0" fontId="3" fillId="3" borderId="52" xfId="0" applyFont="1" applyFill="1" applyBorder="1" applyAlignment="1">
      <alignment horizontal="right"/>
    </xf>
    <xf numFmtId="165" fontId="3" fillId="2" borderId="24" xfId="0" applyNumberFormat="1" applyFont="1" applyFill="1" applyBorder="1" applyAlignment="1">
      <alignment/>
    </xf>
    <xf numFmtId="165" fontId="3" fillId="2" borderId="56" xfId="0" applyNumberFormat="1" applyFont="1" applyFill="1" applyBorder="1" applyAlignment="1">
      <alignment/>
    </xf>
    <xf numFmtId="0" fontId="0" fillId="0" borderId="0" xfId="0" applyFill="1" applyAlignment="1">
      <alignment/>
    </xf>
    <xf numFmtId="0" fontId="3" fillId="4" borderId="8" xfId="0" applyFont="1" applyFill="1" applyBorder="1" applyAlignment="1">
      <alignment/>
    </xf>
    <xf numFmtId="0" fontId="0" fillId="4" borderId="1" xfId="0" applyFill="1" applyBorder="1" applyAlignment="1">
      <alignment/>
    </xf>
    <xf numFmtId="0" fontId="0" fillId="4" borderId="82" xfId="0" applyFill="1" applyBorder="1" applyAlignment="1">
      <alignment/>
    </xf>
    <xf numFmtId="0" fontId="0" fillId="4" borderId="2" xfId="0" applyFill="1" applyBorder="1" applyAlignment="1">
      <alignment/>
    </xf>
    <xf numFmtId="0" fontId="3" fillId="4" borderId="4" xfId="0" applyFont="1" applyFill="1" applyBorder="1" applyAlignment="1">
      <alignment horizontal="left"/>
    </xf>
    <xf numFmtId="0" fontId="0" fillId="4" borderId="5" xfId="0" applyFill="1" applyBorder="1" applyAlignment="1">
      <alignment/>
    </xf>
    <xf numFmtId="0" fontId="0" fillId="4" borderId="83" xfId="0" applyFill="1" applyBorder="1" applyAlignment="1">
      <alignment/>
    </xf>
    <xf numFmtId="0" fontId="0" fillId="4" borderId="6" xfId="0" applyFill="1" applyBorder="1" applyAlignment="1">
      <alignment/>
    </xf>
    <xf numFmtId="0" fontId="3" fillId="4" borderId="3" xfId="0" applyFont="1" applyFill="1" applyBorder="1" applyAlignment="1">
      <alignment/>
    </xf>
    <xf numFmtId="0" fontId="0" fillId="4" borderId="9" xfId="0" applyFill="1" applyBorder="1" applyAlignment="1">
      <alignment/>
    </xf>
    <xf numFmtId="0" fontId="0" fillId="4" borderId="3" xfId="0" applyFill="1" applyBorder="1" applyAlignment="1">
      <alignment/>
    </xf>
    <xf numFmtId="0" fontId="0" fillId="4" borderId="4" xfId="0" applyFill="1" applyBorder="1" applyAlignment="1">
      <alignment/>
    </xf>
    <xf numFmtId="0" fontId="2" fillId="11" borderId="27" xfId="0" applyFont="1" applyFill="1" applyBorder="1" applyAlignment="1" applyProtection="1">
      <alignment/>
      <protection locked="0"/>
    </xf>
    <xf numFmtId="0" fontId="2" fillId="11" borderId="35" xfId="0" applyFont="1" applyFill="1" applyBorder="1" applyAlignment="1" applyProtection="1">
      <alignment/>
      <protection locked="0"/>
    </xf>
    <xf numFmtId="0" fontId="0" fillId="11" borderId="35" xfId="0" applyFill="1" applyBorder="1" applyAlignment="1" applyProtection="1">
      <alignment/>
      <protection locked="0"/>
    </xf>
    <xf numFmtId="0" fontId="18" fillId="0" borderId="0" xfId="0" applyFont="1" applyAlignment="1">
      <alignment/>
    </xf>
    <xf numFmtId="0" fontId="0" fillId="5" borderId="84" xfId="0" applyFill="1" applyBorder="1" applyAlignment="1">
      <alignment horizontal="centerContinuous"/>
    </xf>
    <xf numFmtId="0" fontId="0" fillId="5" borderId="85" xfId="0" applyFill="1" applyBorder="1" applyAlignment="1">
      <alignment horizontal="centerContinuous"/>
    </xf>
    <xf numFmtId="0" fontId="0" fillId="3" borderId="86" xfId="0" applyFill="1" applyBorder="1" applyAlignment="1">
      <alignment/>
    </xf>
    <xf numFmtId="0" fontId="16" fillId="0" borderId="3" xfId="0" applyFont="1" applyBorder="1" applyAlignment="1">
      <alignment horizontal="right"/>
    </xf>
    <xf numFmtId="0" fontId="0" fillId="0" borderId="1" xfId="0" applyFill="1" applyBorder="1" applyAlignment="1">
      <alignment/>
    </xf>
    <xf numFmtId="0" fontId="0" fillId="2" borderId="50" xfId="0" applyFont="1" applyFill="1" applyBorder="1" applyAlignment="1">
      <alignment/>
    </xf>
    <xf numFmtId="0" fontId="0" fillId="2" borderId="87" xfId="0" applyFont="1" applyFill="1" applyBorder="1" applyAlignment="1">
      <alignment/>
    </xf>
    <xf numFmtId="0" fontId="3" fillId="5" borderId="88" xfId="0" applyFont="1" applyFill="1" applyBorder="1" applyAlignment="1">
      <alignment/>
    </xf>
    <xf numFmtId="0" fontId="3" fillId="5" borderId="89" xfId="0" applyFont="1" applyFill="1" applyBorder="1" applyAlignment="1">
      <alignment/>
    </xf>
    <xf numFmtId="0" fontId="3" fillId="5" borderId="25" xfId="0" applyFont="1" applyFill="1" applyBorder="1" applyAlignment="1">
      <alignment horizontal="center"/>
    </xf>
    <xf numFmtId="0" fontId="3" fillId="5" borderId="90" xfId="0" applyFont="1" applyFill="1" applyBorder="1" applyAlignment="1">
      <alignment horizontal="center"/>
    </xf>
    <xf numFmtId="0" fontId="0" fillId="6" borderId="48" xfId="0" applyFont="1" applyFill="1" applyBorder="1" applyAlignment="1">
      <alignment/>
    </xf>
    <xf numFmtId="0" fontId="0" fillId="6" borderId="50" xfId="0" applyFont="1" applyFill="1" applyBorder="1" applyAlignment="1">
      <alignment/>
    </xf>
    <xf numFmtId="0" fontId="3" fillId="6" borderId="91" xfId="0" applyFont="1" applyFill="1" applyBorder="1" applyAlignment="1">
      <alignment/>
    </xf>
    <xf numFmtId="0" fontId="0" fillId="6" borderId="86" xfId="0" applyFont="1" applyFill="1" applyBorder="1" applyAlignment="1">
      <alignment/>
    </xf>
    <xf numFmtId="0" fontId="0" fillId="6" borderId="67" xfId="0" applyFont="1" applyFill="1" applyBorder="1" applyAlignment="1">
      <alignment/>
    </xf>
    <xf numFmtId="0" fontId="16" fillId="6" borderId="86" xfId="0" applyFont="1" applyFill="1" applyBorder="1" applyAlignment="1">
      <alignment horizontal="center"/>
    </xf>
    <xf numFmtId="0" fontId="0" fillId="6" borderId="4" xfId="0" applyFont="1" applyFill="1" applyBorder="1" applyAlignment="1">
      <alignment/>
    </xf>
    <xf numFmtId="0" fontId="0" fillId="6" borderId="5" xfId="0" applyFont="1" applyFill="1" applyBorder="1" applyAlignment="1">
      <alignment/>
    </xf>
    <xf numFmtId="0" fontId="3" fillId="6" borderId="31" xfId="0" applyFont="1" applyFill="1" applyBorder="1" applyAlignment="1">
      <alignment horizontal="center"/>
    </xf>
    <xf numFmtId="0" fontId="3" fillId="6" borderId="92" xfId="0" applyFont="1" applyFill="1" applyBorder="1" applyAlignment="1">
      <alignment horizontal="center"/>
    </xf>
    <xf numFmtId="170" fontId="12" fillId="2" borderId="35" xfId="0" applyNumberFormat="1" applyFont="1" applyFill="1" applyBorder="1" applyAlignment="1">
      <alignment/>
    </xf>
    <xf numFmtId="169" fontId="12" fillId="2" borderId="38" xfId="0" applyNumberFormat="1" applyFont="1" applyFill="1" applyBorder="1" applyAlignment="1">
      <alignment/>
    </xf>
    <xf numFmtId="170" fontId="15" fillId="2" borderId="27" xfId="0" applyNumberFormat="1" applyFont="1" applyFill="1" applyBorder="1" applyAlignment="1">
      <alignment/>
    </xf>
    <xf numFmtId="0" fontId="15" fillId="13" borderId="29" xfId="0" applyFont="1" applyFill="1" applyBorder="1" applyAlignment="1">
      <alignment horizontal="center"/>
    </xf>
    <xf numFmtId="169" fontId="15" fillId="2" borderId="29" xfId="0" applyNumberFormat="1" applyFont="1" applyFill="1" applyBorder="1" applyAlignment="1">
      <alignment/>
    </xf>
    <xf numFmtId="0" fontId="12" fillId="2" borderId="12" xfId="0" applyFont="1" applyFill="1" applyBorder="1" applyAlignment="1">
      <alignment horizontal="center"/>
    </xf>
    <xf numFmtId="0" fontId="12" fillId="2" borderId="30" xfId="0" applyFont="1" applyFill="1" applyBorder="1" applyAlignment="1">
      <alignment horizontal="center"/>
    </xf>
    <xf numFmtId="0" fontId="12" fillId="3" borderId="91" xfId="0" applyFont="1" applyFill="1" applyBorder="1" applyAlignment="1">
      <alignment/>
    </xf>
    <xf numFmtId="0" fontId="12" fillId="3" borderId="86" xfId="0" applyFont="1" applyFill="1" applyBorder="1" applyAlignment="1">
      <alignment/>
    </xf>
    <xf numFmtId="0" fontId="3" fillId="6" borderId="33" xfId="0" applyFont="1" applyFill="1" applyBorder="1" applyAlignment="1">
      <alignment horizontal="center"/>
    </xf>
    <xf numFmtId="170" fontId="12" fillId="2" borderId="46" xfId="0" applyNumberFormat="1" applyFont="1" applyFill="1" applyBorder="1" applyAlignment="1">
      <alignment/>
    </xf>
    <xf numFmtId="170" fontId="15" fillId="2" borderId="24" xfId="0" applyNumberFormat="1" applyFont="1" applyFill="1" applyBorder="1" applyAlignment="1">
      <alignment/>
    </xf>
    <xf numFmtId="0" fontId="12" fillId="2" borderId="25" xfId="0" applyFont="1" applyFill="1" applyBorder="1" applyAlignment="1">
      <alignment horizontal="center"/>
    </xf>
    <xf numFmtId="0" fontId="12" fillId="3" borderId="17" xfId="0" applyFont="1" applyFill="1" applyBorder="1" applyAlignment="1">
      <alignment/>
    </xf>
    <xf numFmtId="165" fontId="12" fillId="2" borderId="93" xfId="0" applyNumberFormat="1" applyFont="1" applyFill="1" applyBorder="1" applyAlignment="1">
      <alignment/>
    </xf>
    <xf numFmtId="165" fontId="12" fillId="2" borderId="94" xfId="0" applyNumberFormat="1" applyFont="1" applyFill="1" applyBorder="1" applyAlignment="1">
      <alignment/>
    </xf>
    <xf numFmtId="165" fontId="15" fillId="2" borderId="95" xfId="0" applyNumberFormat="1" applyFont="1" applyFill="1" applyBorder="1" applyAlignment="1">
      <alignment/>
    </xf>
    <xf numFmtId="165" fontId="15" fillId="2" borderId="56" xfId="0" applyNumberFormat="1" applyFont="1" applyFill="1" applyBorder="1" applyAlignment="1">
      <alignment/>
    </xf>
    <xf numFmtId="0" fontId="12" fillId="3" borderId="65" xfId="0" applyFont="1" applyFill="1" applyBorder="1" applyAlignment="1">
      <alignment/>
    </xf>
    <xf numFmtId="0" fontId="12" fillId="3" borderId="57" xfId="0" applyFont="1" applyFill="1" applyBorder="1" applyAlignment="1">
      <alignment/>
    </xf>
    <xf numFmtId="0" fontId="12" fillId="2" borderId="58" xfId="0" applyFont="1" applyFill="1" applyBorder="1" applyAlignment="1">
      <alignment horizontal="center"/>
    </xf>
    <xf numFmtId="0" fontId="12" fillId="2" borderId="59" xfId="0" applyFont="1" applyFill="1" applyBorder="1" applyAlignment="1">
      <alignment horizontal="center"/>
    </xf>
    <xf numFmtId="0" fontId="0" fillId="11" borderId="96" xfId="0" applyFill="1" applyBorder="1" applyAlignment="1">
      <alignment horizontal="center"/>
    </xf>
    <xf numFmtId="0" fontId="0" fillId="11" borderId="81" xfId="0" applyFill="1" applyBorder="1" applyAlignment="1">
      <alignment horizontal="center"/>
    </xf>
    <xf numFmtId="0" fontId="0" fillId="0" borderId="27" xfId="0" applyBorder="1" applyAlignment="1">
      <alignment/>
    </xf>
    <xf numFmtId="0" fontId="0" fillId="0" borderId="27" xfId="0" applyFill="1" applyBorder="1" applyAlignment="1">
      <alignment/>
    </xf>
    <xf numFmtId="0" fontId="0" fillId="6" borderId="27" xfId="0" applyFill="1" applyBorder="1" applyAlignment="1">
      <alignment/>
    </xf>
    <xf numFmtId="0" fontId="0" fillId="6" borderId="27" xfId="0" applyFill="1" applyBorder="1" applyAlignment="1">
      <alignment horizontal="centerContinuous"/>
    </xf>
    <xf numFmtId="0" fontId="0" fillId="6" borderId="97" xfId="0" applyFill="1" applyBorder="1" applyAlignment="1">
      <alignment horizontal="centerContinuous"/>
    </xf>
    <xf numFmtId="0" fontId="0" fillId="6" borderId="98" xfId="0" applyFill="1" applyBorder="1" applyAlignment="1">
      <alignment horizontal="centerContinuous"/>
    </xf>
    <xf numFmtId="0" fontId="15" fillId="2" borderId="52" xfId="0" applyFont="1" applyFill="1" applyBorder="1" applyAlignment="1">
      <alignment horizontal="right"/>
    </xf>
    <xf numFmtId="0" fontId="16" fillId="2" borderId="99" xfId="0" applyFont="1" applyFill="1" applyBorder="1" applyAlignment="1">
      <alignment horizontal="right"/>
    </xf>
    <xf numFmtId="164" fontId="3" fillId="9" borderId="24" xfId="0" applyNumberFormat="1" applyFont="1" applyFill="1" applyBorder="1" applyAlignment="1">
      <alignment/>
    </xf>
    <xf numFmtId="164" fontId="3" fillId="9" borderId="48" xfId="0" applyNumberFormat="1" applyFont="1" applyFill="1" applyBorder="1" applyAlignment="1">
      <alignment/>
    </xf>
    <xf numFmtId="164" fontId="3" fillId="9" borderId="29" xfId="0" applyNumberFormat="1" applyFont="1" applyFill="1" applyBorder="1" applyAlignment="1">
      <alignment/>
    </xf>
    <xf numFmtId="164" fontId="0" fillId="9" borderId="24" xfId="0" applyNumberFormat="1" applyFill="1" applyBorder="1" applyAlignment="1">
      <alignment/>
    </xf>
    <xf numFmtId="164" fontId="0" fillId="9" borderId="48" xfId="0" applyNumberFormat="1" applyFill="1" applyBorder="1" applyAlignment="1">
      <alignment/>
    </xf>
    <xf numFmtId="164" fontId="0" fillId="9" borderId="60" xfId="0" applyNumberFormat="1" applyFill="1" applyBorder="1" applyAlignment="1">
      <alignment/>
    </xf>
    <xf numFmtId="164" fontId="0" fillId="9" borderId="0" xfId="0" applyNumberFormat="1" applyFill="1" applyBorder="1" applyAlignment="1">
      <alignment/>
    </xf>
    <xf numFmtId="0" fontId="0" fillId="9" borderId="62" xfId="0" applyFill="1" applyBorder="1" applyAlignment="1">
      <alignment/>
    </xf>
    <xf numFmtId="165" fontId="0" fillId="9" borderId="63" xfId="0" applyNumberFormat="1" applyFill="1" applyBorder="1" applyAlignment="1">
      <alignment/>
    </xf>
    <xf numFmtId="0" fontId="0" fillId="9" borderId="61" xfId="0" applyFill="1" applyBorder="1" applyAlignment="1">
      <alignment/>
    </xf>
    <xf numFmtId="2" fontId="0" fillId="0" borderId="27" xfId="0" applyNumberFormat="1" applyBorder="1" applyAlignment="1">
      <alignment/>
    </xf>
    <xf numFmtId="2" fontId="0" fillId="4" borderId="27" xfId="0" applyNumberFormat="1" applyFill="1" applyBorder="1" applyAlignment="1">
      <alignment/>
    </xf>
    <xf numFmtId="0" fontId="12" fillId="5" borderId="4" xfId="0" applyFont="1" applyFill="1" applyBorder="1" applyAlignment="1">
      <alignment horizontal="left"/>
    </xf>
    <xf numFmtId="0" fontId="0" fillId="6" borderId="3" xfId="0" applyFont="1" applyFill="1" applyBorder="1" applyAlignment="1">
      <alignment/>
    </xf>
    <xf numFmtId="0" fontId="0" fillId="6" borderId="0" xfId="0" applyFont="1" applyFill="1" applyBorder="1" applyAlignment="1">
      <alignment/>
    </xf>
    <xf numFmtId="0" fontId="12" fillId="6" borderId="100" xfId="0" applyFont="1" applyFill="1" applyBorder="1" applyAlignment="1">
      <alignment/>
    </xf>
    <xf numFmtId="0" fontId="16" fillId="6" borderId="36" xfId="0" applyFont="1" applyFill="1" applyBorder="1" applyAlignment="1">
      <alignment/>
    </xf>
    <xf numFmtId="0" fontId="16" fillId="5" borderId="32" xfId="0" applyFont="1" applyFill="1" applyBorder="1" applyAlignment="1">
      <alignment/>
    </xf>
    <xf numFmtId="0" fontId="0" fillId="6" borderId="101" xfId="0" applyFont="1" applyFill="1" applyBorder="1" applyAlignment="1">
      <alignment/>
    </xf>
    <xf numFmtId="0" fontId="3" fillId="0" borderId="0" xfId="0" applyFont="1" applyAlignment="1">
      <alignment/>
    </xf>
    <xf numFmtId="0" fontId="0" fillId="9" borderId="10" xfId="0" applyFill="1" applyBorder="1" applyAlignment="1">
      <alignment horizontal="centerContinuous"/>
    </xf>
    <xf numFmtId="0" fontId="0" fillId="9" borderId="20" xfId="0" applyFill="1" applyBorder="1" applyAlignment="1">
      <alignment horizontal="centerContinuous"/>
    </xf>
    <xf numFmtId="0" fontId="0" fillId="9" borderId="12" xfId="0" applyFill="1" applyBorder="1" applyAlignment="1">
      <alignment horizontal="center"/>
    </xf>
    <xf numFmtId="0" fontId="0" fillId="9" borderId="22" xfId="0" applyFill="1" applyBorder="1" applyAlignment="1">
      <alignment horizontal="center"/>
    </xf>
    <xf numFmtId="0" fontId="0" fillId="9" borderId="26" xfId="0" applyFill="1" applyBorder="1" applyAlignment="1">
      <alignment horizontal="center"/>
    </xf>
    <xf numFmtId="0" fontId="0" fillId="9" borderId="27" xfId="0" applyFill="1" applyBorder="1" applyAlignment="1">
      <alignment horizontal="center"/>
    </xf>
    <xf numFmtId="0" fontId="0" fillId="9" borderId="35" xfId="0" applyFill="1" applyBorder="1" applyAlignment="1">
      <alignment horizontal="center"/>
    </xf>
    <xf numFmtId="0" fontId="0" fillId="0" borderId="102" xfId="0" applyBorder="1" applyAlignment="1">
      <alignment/>
    </xf>
    <xf numFmtId="0" fontId="0" fillId="0" borderId="17" xfId="0" applyBorder="1" applyAlignment="1">
      <alignment/>
    </xf>
    <xf numFmtId="165" fontId="15" fillId="4" borderId="95" xfId="0" applyNumberFormat="1" applyFont="1" applyFill="1" applyBorder="1" applyAlignment="1">
      <alignment/>
    </xf>
    <xf numFmtId="165" fontId="15" fillId="4" borderId="56" xfId="0" applyNumberFormat="1" applyFont="1" applyFill="1" applyBorder="1" applyAlignment="1">
      <alignment/>
    </xf>
    <xf numFmtId="0" fontId="12" fillId="3" borderId="103" xfId="0" applyFont="1" applyFill="1" applyBorder="1" applyAlignment="1">
      <alignment/>
    </xf>
    <xf numFmtId="170" fontId="0" fillId="0" borderId="104" xfId="0" applyNumberFormat="1" applyBorder="1" applyAlignment="1">
      <alignment/>
    </xf>
    <xf numFmtId="170" fontId="0" fillId="0" borderId="87" xfId="0" applyNumberFormat="1" applyBorder="1" applyAlignment="1">
      <alignment/>
    </xf>
    <xf numFmtId="170" fontId="0" fillId="0" borderId="105" xfId="0" applyNumberFormat="1" applyBorder="1" applyAlignment="1">
      <alignment/>
    </xf>
    <xf numFmtId="0" fontId="16" fillId="2" borderId="2" xfId="0" applyFont="1" applyFill="1" applyBorder="1" applyAlignment="1">
      <alignment horizontal="right"/>
    </xf>
    <xf numFmtId="0" fontId="16" fillId="5" borderId="106" xfId="0" applyFont="1" applyFill="1" applyBorder="1" applyAlignment="1">
      <alignment/>
    </xf>
    <xf numFmtId="0" fontId="0" fillId="2" borderId="107" xfId="0" applyFont="1" applyFill="1" applyBorder="1" applyAlignment="1">
      <alignment/>
    </xf>
    <xf numFmtId="0" fontId="0" fillId="5" borderId="20" xfId="0" applyFont="1" applyFill="1" applyBorder="1" applyAlignment="1">
      <alignment horizontal="centerContinuous"/>
    </xf>
    <xf numFmtId="0" fontId="0" fillId="5" borderId="84" xfId="0" applyFont="1" applyFill="1" applyBorder="1" applyAlignment="1">
      <alignment horizontal="centerContinuous"/>
    </xf>
    <xf numFmtId="0" fontId="0" fillId="5" borderId="19" xfId="0" applyFont="1" applyFill="1" applyBorder="1" applyAlignment="1">
      <alignment horizontal="centerContinuous"/>
    </xf>
    <xf numFmtId="164" fontId="3" fillId="2" borderId="108" xfId="0" applyNumberFormat="1" applyFont="1" applyFill="1" applyBorder="1" applyAlignment="1">
      <alignment/>
    </xf>
    <xf numFmtId="0" fontId="0" fillId="5" borderId="25" xfId="0" applyFont="1" applyFill="1" applyBorder="1" applyAlignment="1">
      <alignment horizontal="center"/>
    </xf>
    <xf numFmtId="0" fontId="0" fillId="5" borderId="12" xfId="0" applyFont="1" applyFill="1" applyBorder="1" applyAlignment="1">
      <alignment horizontal="center"/>
    </xf>
    <xf numFmtId="164" fontId="0" fillId="2" borderId="108" xfId="0" applyNumberFormat="1" applyFont="1" applyFill="1" applyBorder="1" applyAlignment="1">
      <alignment/>
    </xf>
    <xf numFmtId="0" fontId="6" fillId="2" borderId="28" xfId="0" applyFont="1" applyFill="1" applyBorder="1" applyAlignment="1">
      <alignment horizontal="center"/>
    </xf>
    <xf numFmtId="0" fontId="0" fillId="6" borderId="18" xfId="0" applyFill="1" applyBorder="1" applyAlignment="1">
      <alignment horizontal="center"/>
    </xf>
    <xf numFmtId="0" fontId="0" fillId="6" borderId="96" xfId="0" applyFill="1" applyBorder="1" applyAlignment="1">
      <alignment horizontal="center"/>
    </xf>
    <xf numFmtId="0" fontId="0" fillId="6" borderId="21" xfId="0" applyFill="1" applyBorder="1" applyAlignment="1">
      <alignment horizontal="center"/>
    </xf>
    <xf numFmtId="0" fontId="0" fillId="6" borderId="81" xfId="0" applyFill="1" applyBorder="1" applyAlignment="1">
      <alignment horizontal="center"/>
    </xf>
    <xf numFmtId="164" fontId="3" fillId="2" borderId="27" xfId="0" applyNumberFormat="1" applyFont="1" applyFill="1" applyBorder="1" applyAlignment="1">
      <alignment horizontal="right"/>
    </xf>
    <xf numFmtId="165" fontId="3" fillId="2" borderId="28" xfId="0" applyNumberFormat="1" applyFont="1" applyFill="1" applyBorder="1" applyAlignment="1">
      <alignment horizontal="right"/>
    </xf>
    <xf numFmtId="165" fontId="3" fillId="2" borderId="29" xfId="0" applyNumberFormat="1" applyFont="1" applyFill="1" applyBorder="1" applyAlignment="1">
      <alignment horizontal="right"/>
    </xf>
    <xf numFmtId="164" fontId="3" fillId="2" borderId="35" xfId="0" applyNumberFormat="1" applyFont="1" applyFill="1" applyBorder="1" applyAlignment="1">
      <alignment horizontal="right"/>
    </xf>
    <xf numFmtId="0" fontId="0" fillId="0" borderId="109" xfId="0" applyBorder="1" applyAlignment="1">
      <alignment/>
    </xf>
    <xf numFmtId="165" fontId="3" fillId="2" borderId="110" xfId="0" applyNumberFormat="1" applyFont="1" applyFill="1" applyBorder="1" applyAlignment="1" applyProtection="1">
      <alignment horizontal="right"/>
      <protection/>
    </xf>
    <xf numFmtId="0" fontId="3" fillId="5" borderId="51" xfId="0" applyFont="1" applyFill="1" applyBorder="1" applyAlignment="1">
      <alignment horizontal="centerContinuous"/>
    </xf>
    <xf numFmtId="0" fontId="3" fillId="5" borderId="111" xfId="0" applyFont="1" applyFill="1" applyBorder="1" applyAlignment="1">
      <alignment horizontal="centerContinuous"/>
    </xf>
    <xf numFmtId="0" fontId="15" fillId="4" borderId="112" xfId="0" applyFont="1" applyFill="1" applyBorder="1" applyAlignment="1">
      <alignment/>
    </xf>
    <xf numFmtId="0" fontId="15" fillId="4" borderId="27" xfId="0" applyFont="1" applyFill="1" applyBorder="1" applyAlignment="1">
      <alignment/>
    </xf>
    <xf numFmtId="0" fontId="15" fillId="4" borderId="113" xfId="0" applyFont="1" applyFill="1" applyBorder="1" applyAlignment="1">
      <alignment vertical="distributed"/>
    </xf>
    <xf numFmtId="0" fontId="15" fillId="4" borderId="35" xfId="0" applyFont="1" applyFill="1" applyBorder="1" applyAlignment="1">
      <alignment/>
    </xf>
    <xf numFmtId="0" fontId="10" fillId="6" borderId="13" xfId="0" applyFont="1" applyFill="1" applyBorder="1" applyAlignment="1">
      <alignment/>
    </xf>
    <xf numFmtId="0" fontId="15" fillId="3" borderId="50" xfId="0" applyFont="1" applyFill="1" applyBorder="1" applyAlignment="1">
      <alignment/>
    </xf>
    <xf numFmtId="0" fontId="15" fillId="3" borderId="104" xfId="0" applyFont="1" applyFill="1" applyBorder="1" applyAlignment="1">
      <alignment/>
    </xf>
    <xf numFmtId="165" fontId="3" fillId="2" borderId="79" xfId="0" applyNumberFormat="1" applyFont="1" applyFill="1" applyBorder="1" applyAlignment="1" applyProtection="1">
      <alignment horizontal="right"/>
      <protection/>
    </xf>
    <xf numFmtId="0" fontId="3" fillId="6" borderId="8" xfId="0" applyFont="1" applyFill="1" applyBorder="1" applyAlignment="1">
      <alignment/>
    </xf>
    <xf numFmtId="0" fontId="3" fillId="6" borderId="1" xfId="0" applyFont="1" applyFill="1" applyBorder="1" applyAlignment="1">
      <alignment/>
    </xf>
    <xf numFmtId="164" fontId="3" fillId="6" borderId="28" xfId="0" applyNumberFormat="1" applyFont="1" applyFill="1" applyBorder="1" applyAlignment="1">
      <alignment/>
    </xf>
    <xf numFmtId="0" fontId="3" fillId="6" borderId="13" xfId="0" applyFont="1" applyFill="1" applyBorder="1" applyAlignment="1">
      <alignment/>
    </xf>
    <xf numFmtId="0" fontId="3" fillId="6" borderId="48" xfId="0" applyFont="1" applyFill="1" applyBorder="1" applyAlignment="1">
      <alignment/>
    </xf>
    <xf numFmtId="0" fontId="3" fillId="6" borderId="114" xfId="0" applyFont="1" applyFill="1" applyBorder="1" applyAlignment="1">
      <alignment/>
    </xf>
    <xf numFmtId="164" fontId="3" fillId="6" borderId="38" xfId="0" applyNumberFormat="1" applyFont="1" applyFill="1" applyBorder="1" applyAlignment="1">
      <alignment/>
    </xf>
    <xf numFmtId="164" fontId="10" fillId="11" borderId="115" xfId="0" applyNumberFormat="1" applyFont="1" applyFill="1" applyBorder="1" applyAlignment="1" applyProtection="1">
      <alignment horizontal="right"/>
      <protection locked="0"/>
    </xf>
    <xf numFmtId="0" fontId="29" fillId="4" borderId="8" xfId="0" applyFont="1" applyFill="1" applyBorder="1" applyAlignment="1">
      <alignment/>
    </xf>
    <xf numFmtId="0" fontId="0" fillId="4" borderId="3" xfId="0" applyFill="1" applyBorder="1" applyAlignment="1">
      <alignment/>
    </xf>
    <xf numFmtId="0" fontId="6" fillId="2" borderId="35" xfId="0" applyFont="1" applyFill="1" applyBorder="1" applyAlignment="1">
      <alignment horizontal="center"/>
    </xf>
    <xf numFmtId="0" fontId="12" fillId="5" borderId="72" xfId="0" applyFont="1" applyFill="1" applyBorder="1" applyAlignment="1">
      <alignment/>
    </xf>
    <xf numFmtId="0" fontId="12" fillId="5" borderId="0" xfId="0" applyFont="1" applyFill="1" applyBorder="1" applyAlignment="1">
      <alignment/>
    </xf>
    <xf numFmtId="165" fontId="12" fillId="4" borderId="116" xfId="0" applyNumberFormat="1" applyFont="1" applyFill="1" applyBorder="1" applyAlignment="1">
      <alignment/>
    </xf>
    <xf numFmtId="165" fontId="12" fillId="4" borderId="34" xfId="0" applyNumberFormat="1" applyFont="1" applyFill="1" applyBorder="1" applyAlignment="1">
      <alignment/>
    </xf>
    <xf numFmtId="0" fontId="0" fillId="5" borderId="69" xfId="0" applyFill="1" applyBorder="1" applyAlignment="1">
      <alignment/>
    </xf>
    <xf numFmtId="0" fontId="0" fillId="5" borderId="117" xfId="0" applyFill="1" applyBorder="1" applyAlignment="1">
      <alignment/>
    </xf>
    <xf numFmtId="0" fontId="3" fillId="5" borderId="118" xfId="0" applyFont="1" applyFill="1" applyBorder="1" applyAlignment="1">
      <alignment horizontal="center"/>
    </xf>
    <xf numFmtId="0" fontId="3" fillId="5" borderId="119" xfId="0" applyFont="1" applyFill="1" applyBorder="1" applyAlignment="1">
      <alignment horizontal="center"/>
    </xf>
    <xf numFmtId="0" fontId="3" fillId="6" borderId="120" xfId="0" applyFont="1" applyFill="1" applyBorder="1" applyAlignment="1">
      <alignment/>
    </xf>
    <xf numFmtId="0" fontId="39" fillId="0" borderId="0" xfId="0" applyFont="1" applyAlignment="1">
      <alignment/>
    </xf>
    <xf numFmtId="0" fontId="2" fillId="2" borderId="0" xfId="0" applyFont="1" applyFill="1" applyBorder="1" applyAlignment="1" applyProtection="1">
      <alignment/>
      <protection/>
    </xf>
    <xf numFmtId="0" fontId="0" fillId="2" borderId="0" xfId="0" applyFill="1" applyBorder="1" applyAlignment="1" applyProtection="1">
      <alignment/>
      <protection/>
    </xf>
    <xf numFmtId="0" fontId="27" fillId="4" borderId="3" xfId="0" applyFont="1" applyFill="1" applyBorder="1" applyAlignment="1">
      <alignment/>
    </xf>
    <xf numFmtId="0" fontId="3" fillId="4" borderId="4" xfId="0" applyFont="1" applyFill="1" applyBorder="1" applyAlignment="1">
      <alignment/>
    </xf>
    <xf numFmtId="0" fontId="0" fillId="9" borderId="0" xfId="0" applyFill="1" applyAlignment="1">
      <alignment/>
    </xf>
    <xf numFmtId="0" fontId="0" fillId="9" borderId="34" xfId="0" applyFill="1" applyBorder="1" applyAlignment="1">
      <alignment/>
    </xf>
    <xf numFmtId="0" fontId="0" fillId="9" borderId="0" xfId="0" applyFill="1" applyBorder="1" applyAlignment="1">
      <alignment/>
    </xf>
    <xf numFmtId="0" fontId="3" fillId="9" borderId="0" xfId="0" applyFont="1" applyFill="1" applyAlignment="1">
      <alignment/>
    </xf>
    <xf numFmtId="0" fontId="0" fillId="14" borderId="0" xfId="0" applyFont="1" applyFill="1" applyAlignment="1">
      <alignment/>
    </xf>
    <xf numFmtId="0" fontId="0" fillId="14" borderId="0" xfId="0" applyFill="1" applyAlignment="1">
      <alignment/>
    </xf>
    <xf numFmtId="0" fontId="40" fillId="4" borderId="103" xfId="0" applyFont="1" applyFill="1" applyBorder="1" applyAlignment="1">
      <alignment horizontal="centerContinuous" vertical="center"/>
    </xf>
    <xf numFmtId="0" fontId="0" fillId="4" borderId="17" xfId="0" applyFill="1" applyBorder="1" applyAlignment="1">
      <alignment horizontal="centerContinuous"/>
    </xf>
    <xf numFmtId="0" fontId="0" fillId="4" borderId="94" xfId="0" applyFill="1" applyBorder="1" applyAlignment="1">
      <alignment/>
    </xf>
    <xf numFmtId="0" fontId="40" fillId="4" borderId="72" xfId="0" applyFont="1" applyFill="1" applyBorder="1" applyAlignment="1">
      <alignment horizontal="centerContinuous" vertical="center"/>
    </xf>
    <xf numFmtId="0" fontId="0" fillId="4" borderId="0" xfId="0" applyFill="1" applyBorder="1" applyAlignment="1">
      <alignment horizontal="centerContinuous" vertical="center"/>
    </xf>
    <xf numFmtId="0" fontId="0" fillId="4" borderId="34" xfId="0" applyFill="1" applyBorder="1" applyAlignment="1">
      <alignment/>
    </xf>
    <xf numFmtId="0" fontId="40" fillId="4" borderId="0" xfId="0" applyFont="1" applyFill="1" applyBorder="1" applyAlignment="1">
      <alignment horizontal="centerContinuous" vertical="center"/>
    </xf>
    <xf numFmtId="0" fontId="40" fillId="4" borderId="73" xfId="0" applyFont="1" applyFill="1" applyBorder="1" applyAlignment="1">
      <alignment horizontal="centerContinuous" vertical="center"/>
    </xf>
    <xf numFmtId="0" fontId="0" fillId="4" borderId="57" xfId="0" applyFill="1" applyBorder="1" applyAlignment="1">
      <alignment horizontal="centerContinuous" vertical="center"/>
    </xf>
    <xf numFmtId="0" fontId="0" fillId="4" borderId="59" xfId="0" applyFill="1" applyBorder="1" applyAlignment="1">
      <alignment horizontal="centerContinuous"/>
    </xf>
    <xf numFmtId="0" fontId="0" fillId="11" borderId="27" xfId="0" applyFill="1" applyBorder="1" applyAlignment="1" applyProtection="1">
      <alignment/>
      <protection locked="0"/>
    </xf>
    <xf numFmtId="0" fontId="0" fillId="11" borderId="27" xfId="0" applyFill="1" applyBorder="1" applyAlignment="1" applyProtection="1">
      <alignment/>
      <protection locked="0"/>
    </xf>
    <xf numFmtId="0" fontId="0" fillId="2" borderId="26" xfId="0" applyFill="1" applyBorder="1" applyAlignment="1">
      <alignment horizontal="center"/>
    </xf>
    <xf numFmtId="0" fontId="0" fillId="2" borderId="27" xfId="0" applyFill="1" applyBorder="1" applyAlignment="1">
      <alignment horizontal="center"/>
    </xf>
    <xf numFmtId="0" fontId="0" fillId="2" borderId="35" xfId="0" applyFill="1" applyBorder="1" applyAlignment="1">
      <alignment horizontal="center"/>
    </xf>
    <xf numFmtId="165" fontId="3" fillId="2" borderId="38" xfId="0" applyNumberFormat="1" applyFont="1" applyFill="1" applyBorder="1" applyAlignment="1">
      <alignment horizontal="right"/>
    </xf>
    <xf numFmtId="0" fontId="0" fillId="5" borderId="121" xfId="0" applyFill="1" applyBorder="1" applyAlignment="1">
      <alignment/>
    </xf>
    <xf numFmtId="0" fontId="0" fillId="5" borderId="122" xfId="0" applyFill="1" applyBorder="1" applyAlignment="1">
      <alignment/>
    </xf>
    <xf numFmtId="167" fontId="10" fillId="11" borderId="115" xfId="0" applyNumberFormat="1" applyFont="1" applyFill="1" applyBorder="1" applyAlignment="1" applyProtection="1">
      <alignment/>
      <protection locked="0"/>
    </xf>
    <xf numFmtId="0" fontId="0" fillId="2" borderId="123" xfId="0" applyFill="1" applyBorder="1" applyAlignment="1">
      <alignment/>
    </xf>
    <xf numFmtId="0" fontId="0" fillId="2" borderId="124" xfId="0" applyFill="1" applyBorder="1" applyAlignment="1">
      <alignment/>
    </xf>
    <xf numFmtId="0" fontId="0" fillId="9" borderId="28" xfId="0" applyFill="1" applyBorder="1" applyAlignment="1">
      <alignment horizontal="center"/>
    </xf>
    <xf numFmtId="0" fontId="0" fillId="9" borderId="29" xfId="0" applyFill="1" applyBorder="1" applyAlignment="1">
      <alignment horizontal="center"/>
    </xf>
    <xf numFmtId="0" fontId="0" fillId="9" borderId="38" xfId="0" applyFill="1" applyBorder="1" applyAlignment="1">
      <alignment horizontal="center"/>
    </xf>
    <xf numFmtId="0" fontId="0" fillId="2" borderId="124" xfId="0" applyFill="1" applyBorder="1" applyAlignment="1" applyProtection="1">
      <alignment/>
      <protection/>
    </xf>
    <xf numFmtId="165" fontId="0" fillId="2" borderId="56" xfId="0" applyNumberFormat="1" applyFont="1" applyFill="1" applyBorder="1" applyAlignment="1">
      <alignment/>
    </xf>
    <xf numFmtId="0" fontId="45" fillId="3" borderId="52" xfId="0" applyFont="1" applyFill="1" applyBorder="1" applyAlignment="1">
      <alignment horizontal="right"/>
    </xf>
    <xf numFmtId="164" fontId="45" fillId="2" borderId="24" xfId="0" applyNumberFormat="1" applyFont="1" applyFill="1" applyBorder="1" applyAlignment="1">
      <alignment/>
    </xf>
    <xf numFmtId="164" fontId="45" fillId="2" borderId="114" xfId="0" applyNumberFormat="1" applyFont="1" applyFill="1" applyBorder="1" applyAlignment="1">
      <alignment/>
    </xf>
    <xf numFmtId="165" fontId="45" fillId="2" borderId="24" xfId="0" applyNumberFormat="1" applyFont="1" applyFill="1" applyBorder="1" applyAlignment="1">
      <alignment/>
    </xf>
    <xf numFmtId="165" fontId="45" fillId="2" borderId="56" xfId="0" applyNumberFormat="1" applyFont="1" applyFill="1" applyBorder="1" applyAlignment="1">
      <alignment/>
    </xf>
    <xf numFmtId="0" fontId="12" fillId="5" borderId="66" xfId="0" applyFont="1" applyFill="1" applyBorder="1" applyAlignment="1">
      <alignment/>
    </xf>
    <xf numFmtId="165" fontId="0" fillId="9" borderId="24" xfId="0" applyNumberFormat="1" applyFill="1" applyBorder="1" applyAlignment="1">
      <alignment/>
    </xf>
    <xf numFmtId="165" fontId="0" fillId="9" borderId="114" xfId="0" applyNumberFormat="1" applyFill="1" applyBorder="1" applyAlignment="1">
      <alignment/>
    </xf>
    <xf numFmtId="164" fontId="3" fillId="2" borderId="24" xfId="0" applyNumberFormat="1" applyFont="1" applyFill="1" applyBorder="1" applyAlignment="1" applyProtection="1">
      <alignment horizontal="right"/>
      <protection locked="0"/>
    </xf>
    <xf numFmtId="164" fontId="3" fillId="2" borderId="79" xfId="0" applyNumberFormat="1" applyFont="1" applyFill="1" applyBorder="1" applyAlignment="1" applyProtection="1">
      <alignment horizontal="right"/>
      <protection locked="0"/>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xf>
    <xf numFmtId="0" fontId="0" fillId="5" borderId="113" xfId="0" applyFill="1" applyBorder="1" applyAlignment="1">
      <alignment/>
    </xf>
    <xf numFmtId="167" fontId="0" fillId="2" borderId="26" xfId="0" applyNumberFormat="1" applyFont="1" applyFill="1" applyBorder="1" applyAlignment="1" applyProtection="1">
      <alignment/>
      <protection locked="0"/>
    </xf>
    <xf numFmtId="167" fontId="0" fillId="2" borderId="27" xfId="0" applyNumberFormat="1" applyFont="1" applyFill="1" applyBorder="1" applyAlignment="1" applyProtection="1">
      <alignment/>
      <protection locked="0"/>
    </xf>
    <xf numFmtId="167" fontId="3" fillId="2" borderId="50" xfId="0" applyNumberFormat="1" applyFont="1" applyFill="1" applyBorder="1" applyAlignment="1" applyProtection="1">
      <alignment horizontal="center"/>
      <protection locked="0"/>
    </xf>
    <xf numFmtId="0" fontId="0" fillId="2" borderId="0" xfId="0" applyFill="1" applyBorder="1" applyAlignment="1" applyProtection="1">
      <alignment/>
      <protection/>
    </xf>
    <xf numFmtId="0" fontId="0" fillId="0" borderId="0" xfId="0" applyAlignment="1" applyProtection="1">
      <alignment/>
      <protection locked="0"/>
    </xf>
    <xf numFmtId="0" fontId="0" fillId="15" borderId="8" xfId="0" applyFill="1" applyBorder="1" applyAlignment="1">
      <alignment/>
    </xf>
    <xf numFmtId="0" fontId="41" fillId="15" borderId="1" xfId="0" applyFont="1" applyFill="1" applyBorder="1" applyAlignment="1">
      <alignment/>
    </xf>
    <xf numFmtId="0" fontId="0" fillId="15" borderId="1" xfId="0" applyFill="1" applyBorder="1" applyAlignment="1">
      <alignment/>
    </xf>
    <xf numFmtId="0" fontId="0" fillId="15" borderId="2" xfId="0" applyFill="1" applyBorder="1" applyAlignment="1">
      <alignment/>
    </xf>
    <xf numFmtId="0" fontId="0" fillId="15" borderId="3" xfId="0" applyFill="1" applyBorder="1" applyAlignment="1">
      <alignment/>
    </xf>
    <xf numFmtId="0" fontId="0" fillId="15" borderId="4" xfId="0" applyFill="1" applyBorder="1" applyAlignment="1">
      <alignment/>
    </xf>
    <xf numFmtId="0" fontId="0" fillId="15" borderId="5" xfId="0" applyFill="1" applyBorder="1" applyAlignment="1">
      <alignment/>
    </xf>
    <xf numFmtId="0" fontId="0" fillId="15" borderId="6" xfId="0" applyFill="1" applyBorder="1" applyAlignment="1">
      <alignment/>
    </xf>
    <xf numFmtId="20" fontId="0" fillId="11" borderId="27" xfId="0" applyNumberFormat="1" applyFill="1" applyBorder="1" applyAlignment="1" applyProtection="1">
      <alignment/>
      <protection locked="0"/>
    </xf>
    <xf numFmtId="20" fontId="0" fillId="0" borderId="0" xfId="0" applyNumberFormat="1" applyAlignment="1">
      <alignment/>
    </xf>
    <xf numFmtId="0" fontId="3" fillId="4" borderId="3" xfId="0" applyFont="1" applyFill="1" applyBorder="1" applyAlignment="1">
      <alignment/>
    </xf>
    <xf numFmtId="0" fontId="3" fillId="4" borderId="3" xfId="0" applyFont="1" applyFill="1" applyBorder="1" applyAlignment="1">
      <alignment/>
    </xf>
    <xf numFmtId="165" fontId="0" fillId="2" borderId="28" xfId="0" applyNumberFormat="1" applyFill="1" applyBorder="1" applyAlignment="1">
      <alignment horizontal="right"/>
    </xf>
    <xf numFmtId="165" fontId="0" fillId="2" borderId="29" xfId="0" applyNumberFormat="1" applyFill="1" applyBorder="1" applyAlignment="1">
      <alignment horizontal="right"/>
    </xf>
    <xf numFmtId="0" fontId="1" fillId="5" borderId="12" xfId="0" applyFont="1" applyFill="1" applyBorder="1" applyAlignment="1">
      <alignment horizontal="left"/>
    </xf>
    <xf numFmtId="0" fontId="1" fillId="5" borderId="5" xfId="0" applyFont="1" applyFill="1" applyBorder="1" applyAlignment="1">
      <alignment horizontal="left"/>
    </xf>
    <xf numFmtId="0" fontId="3" fillId="5" borderId="90" xfId="0" applyFont="1" applyFill="1" applyBorder="1" applyAlignment="1">
      <alignment horizontal="left"/>
    </xf>
    <xf numFmtId="0" fontId="49" fillId="4" borderId="72" xfId="0" applyFont="1" applyFill="1" applyBorder="1" applyAlignment="1">
      <alignment horizontal="centerContinuous" vertical="center"/>
    </xf>
    <xf numFmtId="164" fontId="1" fillId="7" borderId="26" xfId="0" applyNumberFormat="1" applyFont="1" applyFill="1" applyBorder="1" applyAlignment="1">
      <alignment/>
    </xf>
    <xf numFmtId="164" fontId="1" fillId="7" borderId="27" xfId="0" applyNumberFormat="1" applyFont="1" applyFill="1" applyBorder="1" applyAlignment="1">
      <alignment/>
    </xf>
    <xf numFmtId="164" fontId="1" fillId="4" borderId="23" xfId="0" applyNumberFormat="1" applyFont="1" applyFill="1" applyBorder="1" applyAlignment="1">
      <alignment/>
    </xf>
    <xf numFmtId="164" fontId="1" fillId="4" borderId="26" xfId="0" applyNumberFormat="1" applyFont="1" applyFill="1" applyBorder="1" applyAlignment="1">
      <alignment/>
    </xf>
    <xf numFmtId="164" fontId="1" fillId="4" borderId="24" xfId="0" applyNumberFormat="1" applyFont="1" applyFill="1" applyBorder="1" applyAlignment="1">
      <alignment/>
    </xf>
    <xf numFmtId="164" fontId="1" fillId="4" borderId="27" xfId="0" applyNumberFormat="1" applyFont="1" applyFill="1" applyBorder="1" applyAlignment="1">
      <alignment/>
    </xf>
    <xf numFmtId="165" fontId="3" fillId="2" borderId="125" xfId="0" applyNumberFormat="1" applyFont="1" applyFill="1" applyBorder="1" applyAlignment="1" applyProtection="1">
      <alignment horizontal="right"/>
      <protection/>
    </xf>
    <xf numFmtId="165" fontId="3" fillId="2" borderId="114" xfId="0" applyNumberFormat="1" applyFont="1" applyFill="1" applyBorder="1" applyAlignment="1" applyProtection="1">
      <alignment horizontal="right"/>
      <protection/>
    </xf>
    <xf numFmtId="2" fontId="0" fillId="2" borderId="28" xfId="0" applyNumberFormat="1" applyFont="1" applyFill="1" applyBorder="1" applyAlignment="1" applyProtection="1">
      <alignment horizontal="right"/>
      <protection/>
    </xf>
    <xf numFmtId="2" fontId="0" fillId="2" borderId="29" xfId="0" applyNumberFormat="1" applyFont="1" applyFill="1" applyBorder="1" applyAlignment="1" applyProtection="1">
      <alignment horizontal="right"/>
      <protection/>
    </xf>
    <xf numFmtId="0" fontId="0" fillId="4" borderId="33" xfId="0" applyFill="1" applyBorder="1" applyAlignment="1">
      <alignment/>
    </xf>
    <xf numFmtId="0" fontId="0" fillId="2" borderId="112" xfId="0" applyFill="1" applyBorder="1" applyAlignment="1">
      <alignment/>
    </xf>
    <xf numFmtId="164" fontId="10" fillId="11" borderId="105" xfId="0" applyNumberFormat="1" applyFont="1" applyFill="1" applyBorder="1" applyAlignment="1" applyProtection="1">
      <alignment horizontal="right"/>
      <protection locked="0"/>
    </xf>
    <xf numFmtId="2" fontId="0" fillId="2" borderId="115" xfId="0" applyNumberFormat="1" applyFill="1" applyBorder="1" applyAlignment="1">
      <alignment horizontal="right"/>
    </xf>
    <xf numFmtId="0" fontId="0" fillId="7" borderId="115" xfId="0" applyFill="1" applyBorder="1" applyAlignment="1">
      <alignment horizontal="center"/>
    </xf>
    <xf numFmtId="0" fontId="0" fillId="2" borderId="115" xfId="0" applyFill="1" applyBorder="1" applyAlignment="1">
      <alignment horizontal="center"/>
    </xf>
    <xf numFmtId="164" fontId="0" fillId="2" borderId="126" xfId="0" applyNumberFormat="1" applyFont="1" applyFill="1" applyBorder="1" applyAlignment="1">
      <alignment/>
    </xf>
    <xf numFmtId="164" fontId="3" fillId="2" borderId="126" xfId="0" applyNumberFormat="1" applyFont="1" applyFill="1" applyBorder="1" applyAlignment="1">
      <alignment/>
    </xf>
    <xf numFmtId="165" fontId="3" fillId="2" borderId="105" xfId="0" applyNumberFormat="1" applyFont="1" applyFill="1" applyBorder="1" applyAlignment="1">
      <alignment horizontal="right"/>
    </xf>
    <xf numFmtId="0" fontId="6" fillId="2" borderId="29" xfId="0" applyFont="1" applyFill="1" applyBorder="1" applyAlignment="1">
      <alignment horizontal="center"/>
    </xf>
    <xf numFmtId="0" fontId="6" fillId="2" borderId="127" xfId="0" applyFont="1" applyFill="1" applyBorder="1" applyAlignment="1">
      <alignment horizontal="center"/>
    </xf>
    <xf numFmtId="0" fontId="10" fillId="2" borderId="0" xfId="0" applyFont="1" applyFill="1" applyBorder="1" applyAlignment="1" applyProtection="1">
      <alignment/>
      <protection/>
    </xf>
    <xf numFmtId="167" fontId="0" fillId="2" borderId="115" xfId="0" applyNumberFormat="1" applyFont="1" applyFill="1" applyBorder="1" applyAlignment="1" applyProtection="1">
      <alignment/>
      <protection/>
    </xf>
    <xf numFmtId="0" fontId="0" fillId="6" borderId="7" xfId="0" applyNumberFormat="1" applyFill="1" applyBorder="1" applyAlignment="1">
      <alignment/>
    </xf>
    <xf numFmtId="0" fontId="0" fillId="15" borderId="0" xfId="0" applyFill="1" applyBorder="1" applyAlignment="1">
      <alignment wrapText="1"/>
    </xf>
    <xf numFmtId="0" fontId="0" fillId="15" borderId="9" xfId="0" applyFill="1" applyBorder="1" applyAlignment="1">
      <alignment wrapText="1"/>
    </xf>
    <xf numFmtId="0" fontId="0" fillId="15" borderId="0" xfId="0" applyFill="1" applyAlignment="1">
      <alignment wrapText="1"/>
    </xf>
    <xf numFmtId="0" fontId="0" fillId="15" borderId="86" xfId="0" applyFill="1" applyBorder="1" applyAlignment="1">
      <alignment wrapText="1"/>
    </xf>
    <xf numFmtId="0" fontId="0" fillId="15" borderId="128" xfId="0" applyFill="1" applyBorder="1" applyAlignment="1">
      <alignment wrapText="1"/>
    </xf>
    <xf numFmtId="0" fontId="2" fillId="11" borderId="50" xfId="0" applyFont="1" applyFill="1" applyBorder="1" applyAlignment="1" applyProtection="1">
      <alignment/>
      <protection locked="0"/>
    </xf>
    <xf numFmtId="0" fontId="0" fillId="0" borderId="114" xfId="0" applyBorder="1" applyAlignment="1" applyProtection="1">
      <alignment/>
      <protection locked="0"/>
    </xf>
    <xf numFmtId="0" fontId="2" fillId="11" borderId="97" xfId="0" applyFont="1" applyFill="1" applyBorder="1" applyAlignment="1" applyProtection="1">
      <alignment/>
      <protection locked="0"/>
    </xf>
    <xf numFmtId="0" fontId="0" fillId="0" borderId="98" xfId="0" applyBorder="1" applyAlignment="1" applyProtection="1">
      <alignment/>
      <protection locked="0"/>
    </xf>
    <xf numFmtId="0" fontId="2" fillId="11" borderId="67" xfId="0" applyFont="1" applyFill="1" applyBorder="1" applyAlignment="1" applyProtection="1">
      <alignment/>
      <protection locked="0"/>
    </xf>
    <xf numFmtId="0" fontId="0" fillId="0" borderId="108" xfId="0" applyBorder="1" applyAlignment="1" applyProtection="1">
      <alignment/>
      <protection locked="0"/>
    </xf>
    <xf numFmtId="0" fontId="47" fillId="2" borderId="104" xfId="0" applyFont="1" applyFill="1" applyBorder="1" applyAlignment="1" applyProtection="1">
      <alignment vertical="top" wrapText="1"/>
      <protection/>
    </xf>
    <xf numFmtId="0" fontId="2" fillId="2" borderId="3" xfId="0" applyFont="1" applyFill="1" applyBorder="1" applyAlignment="1">
      <alignment horizontal="center"/>
    </xf>
    <xf numFmtId="0" fontId="2" fillId="2" borderId="126" xfId="0" applyFont="1" applyFill="1" applyBorder="1" applyAlignment="1">
      <alignment horizontal="center"/>
    </xf>
    <xf numFmtId="0" fontId="0" fillId="11" borderId="50" xfId="0" applyFill="1" applyBorder="1" applyAlignment="1" applyProtection="1">
      <alignment/>
      <protection locked="0"/>
    </xf>
    <xf numFmtId="0" fontId="0" fillId="11" borderId="114" xfId="0" applyFill="1" applyBorder="1" applyAlignment="1" applyProtection="1">
      <alignment/>
      <protection locked="0"/>
    </xf>
    <xf numFmtId="0" fontId="0" fillId="11" borderId="129" xfId="0" applyFill="1" applyBorder="1" applyAlignment="1">
      <alignment/>
    </xf>
    <xf numFmtId="0" fontId="0" fillId="0" borderId="1" xfId="0" applyBorder="1" applyAlignment="1">
      <alignment/>
    </xf>
    <xf numFmtId="0" fontId="0" fillId="0" borderId="2" xfId="0" applyBorder="1" applyAlignment="1">
      <alignment/>
    </xf>
    <xf numFmtId="0" fontId="0" fillId="11" borderId="130" xfId="0" applyFill="1" applyBorder="1" applyAlignment="1">
      <alignment/>
    </xf>
    <xf numFmtId="0" fontId="0" fillId="0" borderId="48" xfId="0" applyBorder="1" applyAlignment="1">
      <alignment/>
    </xf>
    <xf numFmtId="0" fontId="0" fillId="0" borderId="52" xfId="0" applyBorder="1" applyAlignment="1">
      <alignment/>
    </xf>
    <xf numFmtId="0" fontId="0" fillId="11" borderId="131" xfId="0" applyFill="1" applyBorder="1" applyAlignment="1">
      <alignment/>
    </xf>
    <xf numFmtId="0" fontId="0" fillId="0" borderId="5" xfId="0" applyBorder="1" applyAlignment="1">
      <alignment/>
    </xf>
    <xf numFmtId="0" fontId="0" fillId="0" borderId="6" xfId="0" applyBorder="1" applyAlignment="1">
      <alignment/>
    </xf>
    <xf numFmtId="0" fontId="47" fillId="0" borderId="0" xfId="0" applyFont="1" applyAlignment="1">
      <alignment vertical="top" wrapText="1"/>
    </xf>
    <xf numFmtId="0" fontId="0" fillId="11" borderId="1" xfId="0" applyFill="1" applyBorder="1" applyAlignment="1">
      <alignment/>
    </xf>
    <xf numFmtId="0" fontId="0" fillId="11" borderId="48" xfId="0" applyFill="1" applyBorder="1" applyAlignment="1">
      <alignment/>
    </xf>
    <xf numFmtId="0" fontId="0" fillId="11" borderId="132" xfId="0" applyFill="1" applyBorder="1" applyAlignment="1">
      <alignment/>
    </xf>
    <xf numFmtId="0" fontId="0" fillId="11" borderId="68" xfId="0" applyFill="1" applyBorder="1" applyAlignment="1">
      <alignment/>
    </xf>
    <xf numFmtId="0" fontId="0" fillId="0" borderId="68" xfId="0" applyBorder="1" applyAlignment="1">
      <alignment/>
    </xf>
    <xf numFmtId="0" fontId="0" fillId="0" borderId="99" xfId="0" applyBorder="1" applyAlignment="1">
      <alignment/>
    </xf>
    <xf numFmtId="0" fontId="0" fillId="11" borderId="133" xfId="0" applyFill="1" applyBorder="1" applyAlignment="1">
      <alignment/>
    </xf>
    <xf numFmtId="0" fontId="0" fillId="0" borderId="101" xfId="0" applyBorder="1" applyAlignment="1">
      <alignment/>
    </xf>
    <xf numFmtId="0" fontId="0" fillId="0" borderId="134" xfId="0" applyBorder="1" applyAlignment="1">
      <alignment/>
    </xf>
    <xf numFmtId="0" fontId="15" fillId="5" borderId="135" xfId="0" applyFont="1" applyFill="1" applyBorder="1" applyAlignment="1">
      <alignment/>
    </xf>
    <xf numFmtId="0" fontId="10" fillId="0" borderId="48" xfId="0" applyFont="1" applyBorder="1" applyAlignment="1">
      <alignment/>
    </xf>
    <xf numFmtId="0" fontId="10" fillId="0" borderId="52" xfId="0" applyFont="1" applyBorder="1" applyAlignment="1">
      <alignment/>
    </xf>
    <xf numFmtId="0" fontId="0" fillId="4" borderId="100" xfId="0" applyFont="1" applyFill="1" applyBorder="1" applyAlignment="1">
      <alignment wrapText="1"/>
    </xf>
    <xf numFmtId="0" fontId="0" fillId="4" borderId="36" xfId="0" applyFill="1" applyBorder="1" applyAlignment="1">
      <alignment wrapText="1"/>
    </xf>
    <xf numFmtId="0" fontId="0" fillId="4" borderId="32" xfId="0" applyFill="1" applyBorder="1" applyAlignment="1">
      <alignment wrapText="1"/>
    </xf>
    <xf numFmtId="0" fontId="0" fillId="11" borderId="101" xfId="0" applyFill="1" applyBorder="1" applyAlignment="1">
      <alignment/>
    </xf>
    <xf numFmtId="0" fontId="12" fillId="3" borderId="120" xfId="0" applyFont="1" applyFill="1" applyBorder="1" applyAlignment="1">
      <alignment horizontal="right"/>
    </xf>
    <xf numFmtId="0" fontId="0" fillId="3" borderId="68" xfId="0" applyFill="1" applyBorder="1" applyAlignment="1">
      <alignment/>
    </xf>
    <xf numFmtId="0" fontId="12" fillId="2" borderId="50" xfId="0" applyFont="1" applyFill="1" applyBorder="1" applyAlignment="1">
      <alignment horizontal="right"/>
    </xf>
    <xf numFmtId="0" fontId="12" fillId="2" borderId="52" xfId="0" applyFont="1" applyFill="1" applyBorder="1" applyAlignment="1">
      <alignment horizontal="right"/>
    </xf>
    <xf numFmtId="0" fontId="15" fillId="3" borderId="135" xfId="0" applyFont="1" applyFill="1" applyBorder="1" applyAlignment="1">
      <alignment/>
    </xf>
    <xf numFmtId="0" fontId="15" fillId="3" borderId="48" xfId="0" applyFont="1" applyFill="1" applyBorder="1" applyAlignment="1">
      <alignment/>
    </xf>
    <xf numFmtId="0" fontId="15" fillId="3" borderId="52" xfId="0" applyFont="1" applyFill="1" applyBorder="1" applyAlignment="1">
      <alignment/>
    </xf>
    <xf numFmtId="0" fontId="12" fillId="6" borderId="100" xfId="0" applyFont="1" applyFill="1" applyBorder="1" applyAlignment="1">
      <alignment/>
    </xf>
    <xf numFmtId="0" fontId="0" fillId="0" borderId="36" xfId="0" applyBorder="1" applyAlignment="1">
      <alignment/>
    </xf>
    <xf numFmtId="0" fontId="0" fillId="0" borderId="32" xfId="0" applyBorder="1" applyAlignment="1">
      <alignment/>
    </xf>
    <xf numFmtId="0" fontId="15" fillId="3" borderId="3" xfId="0" applyFont="1" applyFill="1" applyBorder="1" applyAlignment="1">
      <alignment vertical="distributed"/>
    </xf>
    <xf numFmtId="0" fontId="10" fillId="3" borderId="0" xfId="0" applyFont="1" applyFill="1" applyBorder="1" applyAlignment="1">
      <alignment/>
    </xf>
    <xf numFmtId="0" fontId="10" fillId="3" borderId="126" xfId="0" applyFont="1" applyFill="1" applyBorder="1" applyAlignment="1">
      <alignment/>
    </xf>
    <xf numFmtId="0" fontId="15" fillId="3" borderId="3" xfId="0" applyFont="1" applyFill="1" applyBorder="1" applyAlignment="1">
      <alignment/>
    </xf>
    <xf numFmtId="0" fontId="39" fillId="0" borderId="0" xfId="0" applyFont="1" applyAlignment="1">
      <alignment vertical="top" wrapText="1"/>
    </xf>
    <xf numFmtId="0" fontId="0" fillId="0" borderId="0" xfId="0" applyAlignment="1">
      <alignment vertical="top" wrapText="1"/>
    </xf>
  </cellXfs>
  <cellStyles count="6">
    <cellStyle name="Normal" xfId="0"/>
    <cellStyle name="Comma" xfId="15"/>
    <cellStyle name="Comma [0]" xfId="16"/>
    <cellStyle name="Currency" xfId="17"/>
    <cellStyle name="Currency [0]" xfId="18"/>
    <cellStyle name="Percent" xfId="19"/>
  </cellStyles>
  <dxfs count="6">
    <dxf>
      <font>
        <color rgb="FFFF0000"/>
      </font>
      <border/>
    </dxf>
    <dxf>
      <font>
        <b/>
        <i val="0"/>
        <color rgb="FFFF0000"/>
      </font>
      <border/>
    </dxf>
    <dxf>
      <fill>
        <patternFill>
          <bgColor rgb="FFFFFFCC"/>
        </patternFill>
      </fill>
      <border>
        <left style="thin">
          <color rgb="FF000000"/>
        </left>
        <right style="thin">
          <color rgb="FF000000"/>
        </right>
        <top style="thin"/>
        <bottom style="thin">
          <color rgb="FF000000"/>
        </bottom>
      </border>
    </dxf>
    <dxf>
      <font>
        <color auto="1"/>
      </font>
      <fill>
        <patternFill>
          <bgColor rgb="FFFF99CC"/>
        </patternFill>
      </fill>
      <border>
        <left style="thin">
          <color rgb="FF000000"/>
        </left>
        <right style="thin">
          <color rgb="FF000000"/>
        </right>
        <top style="thin"/>
        <bottom style="thin">
          <color rgb="FF000000"/>
        </bottom>
      </border>
    </dxf>
    <dxf>
      <font>
        <color rgb="FFFF0000"/>
      </font>
      <fill>
        <patternFill>
          <bgColor rgb="FFFFFF99"/>
        </patternFill>
      </fill>
      <border/>
    </dxf>
    <dxf>
      <font>
        <b/>
        <i val="0"/>
        <color rgb="FFFF0000"/>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Comparability of Candidate and FRM Methods*</a:t>
            </a:r>
          </a:p>
        </c:rich>
      </c:tx>
      <c:layout/>
      <c:spPr>
        <a:noFill/>
        <a:ln>
          <a:noFill/>
        </a:ln>
      </c:spPr>
    </c:title>
    <c:plotArea>
      <c:layout>
        <c:manualLayout>
          <c:xMode val="edge"/>
          <c:yMode val="edge"/>
          <c:x val="0.121"/>
          <c:y val="0.104"/>
          <c:w val="0.85425"/>
          <c:h val="0.79175"/>
        </c:manualLayout>
      </c:layout>
      <c:scatterChart>
        <c:scatterStyle val="lineMarker"/>
        <c:varyColors val="0"/>
        <c:ser>
          <c:idx val="0"/>
          <c:order val="0"/>
          <c:tx>
            <c:strRef>
              <c:f>Regression!$G$376</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0"/>
            <c:trendlineLbl>
              <c:layout>
                <c:manualLayout>
                  <c:x val="0"/>
                  <c:y val="0"/>
                </c:manualLayout>
              </c:layout>
              <c:txPr>
                <a:bodyPr vert="horz" rot="0" anchor="ctr"/>
                <a:lstStyle/>
                <a:p>
                  <a:pPr algn="ctr">
                    <a:defRPr lang="en-US" cap="none" sz="900" b="0" i="0" u="none" baseline="0">
                      <a:latin typeface="Arial"/>
                      <a:ea typeface="Arial"/>
                      <a:cs typeface="Arial"/>
                    </a:defRPr>
                  </a:pPr>
                </a:p>
              </c:txPr>
              <c:numFmt formatCode="General"/>
            </c:trendlineLbl>
          </c:trendline>
          <c:xVal>
            <c:numRef>
              <c:f>Regression!$G$11:$G$376</c:f>
              <c:numCache>
                <c:ptCount val="366"/>
              </c:numCache>
            </c:numRef>
          </c:xVal>
          <c:yVal>
            <c:numRef>
              <c:f>Regression!$H$11:$H$376</c:f>
              <c:numCache>
                <c:ptCount val="3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yVal>
          <c:smooth val="0"/>
        </c:ser>
        <c:axId val="54003610"/>
        <c:axId val="16270443"/>
      </c:scatterChart>
      <c:valAx>
        <c:axId val="54003610"/>
        <c:scaling>
          <c:orientation val="minMax"/>
        </c:scaling>
        <c:axPos val="b"/>
        <c:title>
          <c:tx>
            <c:rich>
              <a:bodyPr vert="horz" rot="0" anchor="ctr"/>
              <a:lstStyle/>
              <a:p>
                <a:pPr algn="ctr">
                  <a:defRPr/>
                </a:pPr>
                <a:r>
                  <a:rPr lang="en-US" cap="none" sz="1000" b="1" i="0" u="none" baseline="0">
                    <a:latin typeface="Arial"/>
                    <a:ea typeface="Arial"/>
                    <a:cs typeface="Arial"/>
                  </a:rPr>
                  <a:t>FRM concentration, ug/m3</a:t>
                </a:r>
              </a:p>
            </c:rich>
          </c:tx>
          <c:layout/>
          <c:overlay val="0"/>
          <c:spPr>
            <a:noFill/>
            <a:ln>
              <a:noFill/>
            </a:ln>
          </c:spPr>
        </c:title>
        <c:delete val="0"/>
        <c:numFmt formatCode="0" sourceLinked="0"/>
        <c:majorTickMark val="out"/>
        <c:minorTickMark val="none"/>
        <c:tickLblPos val="nextTo"/>
        <c:crossAx val="16270443"/>
        <c:crosses val="autoZero"/>
        <c:crossBetween val="midCat"/>
        <c:dispUnits/>
      </c:valAx>
      <c:valAx>
        <c:axId val="16270443"/>
        <c:scaling>
          <c:orientation val="minMax"/>
        </c:scaling>
        <c:axPos val="l"/>
        <c:title>
          <c:tx>
            <c:rich>
              <a:bodyPr vert="horz" rot="-5400000" anchor="ctr"/>
              <a:lstStyle/>
              <a:p>
                <a:pPr algn="ctr">
                  <a:defRPr/>
                </a:pPr>
                <a:r>
                  <a:rPr lang="en-US" cap="none" sz="900" b="1" i="0" u="none" baseline="0">
                    <a:latin typeface="Arial"/>
                    <a:ea typeface="Arial"/>
                    <a:cs typeface="Arial"/>
                  </a:rPr>
                  <a:t>Candidate method concentration, ug/m3</a:t>
                </a:r>
              </a:p>
            </c:rich>
          </c:tx>
          <c:layout/>
          <c:overlay val="0"/>
          <c:spPr>
            <a:noFill/>
            <a:ln>
              <a:noFill/>
            </a:ln>
          </c:spPr>
        </c:title>
        <c:majorGridlines/>
        <c:delete val="0"/>
        <c:numFmt formatCode="0" sourceLinked="0"/>
        <c:majorTickMark val="out"/>
        <c:minorTickMark val="none"/>
        <c:tickLblPos val="nextTo"/>
        <c:crossAx val="54003610"/>
        <c:crosses val="autoZero"/>
        <c:crossBetween val="midCat"/>
        <c:dispUnits/>
      </c:valAx>
      <c:spPr>
        <a:solidFill>
          <a:srgbClr val="FFFF99"/>
        </a:solidFill>
        <a:ln w="12700">
          <a:solidFill>
            <a:srgbClr val="808080"/>
          </a:solidFill>
        </a:ln>
      </c:spPr>
    </c:plotArea>
    <c:plotVisOnly val="1"/>
    <c:dispBlanksAs val="gap"/>
    <c:showDLblsOverMax val="0"/>
  </c:chart>
  <c:spPr>
    <a:solidFill>
      <a:srgbClr val="CCFFFF"/>
    </a:solidFill>
    <a:ln w="25400">
      <a:solidFill/>
    </a:ln>
  </c:spPr>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Precision (CV) versus concentration*</a:t>
            </a:r>
          </a:p>
        </c:rich>
      </c:tx>
      <c:layout/>
      <c:spPr>
        <a:noFill/>
        <a:ln>
          <a:noFill/>
        </a:ln>
      </c:spPr>
    </c:title>
    <c:plotArea>
      <c:layout>
        <c:manualLayout>
          <c:xMode val="edge"/>
          <c:yMode val="edge"/>
          <c:x val="0.15275"/>
          <c:y val="0.1835"/>
          <c:w val="0.843"/>
          <c:h val="0.694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Precision!$G$9:$G$374</c:f>
              <c:numCache>
                <c:ptCount val="366"/>
              </c:numCache>
            </c:numRef>
          </c:xVal>
          <c:yVal>
            <c:numRef>
              <c:f>Precision!$L$9:$L$374</c:f>
              <c:numCache>
                <c:ptCount val="3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yVal>
          <c:smooth val="0"/>
        </c:ser>
        <c:axId val="12216260"/>
        <c:axId val="42837477"/>
      </c:scatterChart>
      <c:valAx>
        <c:axId val="12216260"/>
        <c:scaling>
          <c:orientation val="minMax"/>
        </c:scaling>
        <c:axPos val="b"/>
        <c:title>
          <c:tx>
            <c:rich>
              <a:bodyPr vert="horz" rot="0" anchor="ctr"/>
              <a:lstStyle/>
              <a:p>
                <a:pPr algn="ctr">
                  <a:defRPr/>
                </a:pPr>
                <a:r>
                  <a:rPr lang="en-US" cap="none" sz="900" b="1" i="0" u="none" baseline="0">
                    <a:latin typeface="Arial"/>
                    <a:ea typeface="Arial"/>
                    <a:cs typeface="Arial"/>
                  </a:rPr>
                  <a:t>FRM concentration, ug/m3</a:t>
                </a:r>
              </a:p>
            </c:rich>
          </c:tx>
          <c:layout/>
          <c:overlay val="0"/>
          <c:spPr>
            <a:noFill/>
            <a:ln>
              <a:noFill/>
            </a:ln>
          </c:spPr>
        </c:title>
        <c:majorGridlines/>
        <c:delete val="0"/>
        <c:numFmt formatCode="0" sourceLinked="0"/>
        <c:majorTickMark val="out"/>
        <c:minorTickMark val="none"/>
        <c:tickLblPos val="nextTo"/>
        <c:txPr>
          <a:bodyPr/>
          <a:lstStyle/>
          <a:p>
            <a:pPr>
              <a:defRPr lang="en-US" cap="none" sz="875" b="0" i="0" u="none" baseline="0">
                <a:latin typeface="Arial"/>
                <a:ea typeface="Arial"/>
                <a:cs typeface="Arial"/>
              </a:defRPr>
            </a:pPr>
          </a:p>
        </c:txPr>
        <c:crossAx val="42837477"/>
        <c:crosses val="autoZero"/>
        <c:crossBetween val="midCat"/>
        <c:dispUnits/>
        <c:majorUnit val="50"/>
      </c:valAx>
      <c:valAx>
        <c:axId val="42837477"/>
        <c:scaling>
          <c:orientation val="minMax"/>
        </c:scaling>
        <c:axPos val="l"/>
        <c:title>
          <c:tx>
            <c:rich>
              <a:bodyPr vert="horz" rot="-5400000" anchor="ctr"/>
              <a:lstStyle/>
              <a:p>
                <a:pPr algn="ctr">
                  <a:defRPr/>
                </a:pPr>
                <a:r>
                  <a:rPr lang="en-US" cap="none" sz="900" b="1" i="0" u="none" baseline="0">
                    <a:latin typeface="Arial"/>
                    <a:ea typeface="Arial"/>
                    <a:cs typeface="Arial"/>
                  </a:rPr>
                  <a:t>Candidate method CV</a:t>
                </a:r>
              </a:p>
            </c:rich>
          </c:tx>
          <c:layout/>
          <c:overlay val="0"/>
          <c:spPr>
            <a:noFill/>
            <a:ln>
              <a:noFill/>
            </a:ln>
          </c:spPr>
        </c:title>
        <c:majorGridlines/>
        <c:delete val="0"/>
        <c:numFmt formatCode="0%" sourceLinked="0"/>
        <c:majorTickMark val="out"/>
        <c:minorTickMark val="none"/>
        <c:tickLblPos val="nextTo"/>
        <c:txPr>
          <a:bodyPr/>
          <a:lstStyle/>
          <a:p>
            <a:pPr>
              <a:defRPr lang="en-US" cap="none" sz="875" b="0" i="0" u="none" baseline="0">
                <a:latin typeface="Arial"/>
                <a:ea typeface="Arial"/>
                <a:cs typeface="Arial"/>
              </a:defRPr>
            </a:pPr>
          </a:p>
        </c:txPr>
        <c:crossAx val="12216260"/>
        <c:crosses val="autoZero"/>
        <c:crossBetween val="midCat"/>
        <c:dispUnits/>
        <c:minorUnit val="0.02"/>
      </c:valAx>
      <c:spPr>
        <a:solidFill>
          <a:srgbClr val="CCFFCC"/>
        </a:solidFill>
        <a:ln w="12700">
          <a:solidFill>
            <a:srgbClr val="808080"/>
          </a:solidFill>
        </a:ln>
      </c:spPr>
    </c:plotArea>
    <c:plotVisOnly val="1"/>
    <c:dispBlanksAs val="gap"/>
    <c:showDLblsOverMax val="0"/>
  </c:chart>
  <c:spPr>
    <a:solidFill>
      <a:srgbClr val="CCFFFF"/>
    </a:solidFill>
    <a:ln w="25400">
      <a:solid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Data Set Slope and Intercept, and Limits</a:t>
            </a:r>
          </a:p>
        </c:rich>
      </c:tx>
      <c:layout/>
      <c:spPr>
        <a:noFill/>
        <a:ln>
          <a:noFill/>
        </a:ln>
      </c:spPr>
    </c:title>
    <c:plotArea>
      <c:layout>
        <c:manualLayout>
          <c:xMode val="edge"/>
          <c:yMode val="edge"/>
          <c:x val="0.08575"/>
          <c:y val="0.1075"/>
          <c:w val="0.88575"/>
          <c:h val="0.78175"/>
        </c:manualLayout>
      </c:layout>
      <c:scatterChart>
        <c:scatterStyle val="line"/>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Summary!$P$70:$P$76</c:f>
              <c:numCache>
                <c:ptCount val="7"/>
                <c:pt idx="0">
                  <c:v>0</c:v>
                </c:pt>
                <c:pt idx="1">
                  <c:v>0</c:v>
                </c:pt>
                <c:pt idx="2">
                  <c:v>0</c:v>
                </c:pt>
                <c:pt idx="3">
                  <c:v>0</c:v>
                </c:pt>
                <c:pt idx="4">
                  <c:v>0</c:v>
                </c:pt>
                <c:pt idx="5">
                  <c:v>0</c:v>
                </c:pt>
                <c:pt idx="6">
                  <c:v>0</c:v>
                </c:pt>
              </c:numCache>
            </c:numRef>
          </c:xVal>
          <c:yVal>
            <c:numRef>
              <c:f>Summary!$Q$70:$Q$76</c:f>
              <c:numCache>
                <c:ptCount val="7"/>
                <c:pt idx="0">
                  <c:v>0</c:v>
                </c:pt>
                <c:pt idx="1">
                  <c:v>0</c:v>
                </c:pt>
                <c:pt idx="2">
                  <c:v>0</c:v>
                </c:pt>
                <c:pt idx="3">
                  <c:v>0</c:v>
                </c:pt>
                <c:pt idx="4">
                  <c:v>0</c:v>
                </c:pt>
                <c:pt idx="5">
                  <c:v>0</c:v>
                </c:pt>
                <c:pt idx="6">
                  <c:v>0</c:v>
                </c:pt>
              </c:numCache>
            </c:numRef>
          </c:yVal>
          <c:smooth val="0"/>
        </c:ser>
        <c:ser>
          <c:idx val="1"/>
          <c:order val="1"/>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FF"/>
              </a:solidFill>
              <a:ln>
                <a:solidFill>
                  <a:srgbClr val="FF00FF"/>
                </a:solidFill>
              </a:ln>
            </c:spPr>
          </c:marker>
          <c:xVal>
            <c:numRef>
              <c:f>Summary!$H$24</c:f>
              <c:numCache/>
            </c:numRef>
          </c:xVal>
          <c:yVal>
            <c:numRef>
              <c:f>Summary!$I$24</c:f>
              <c:numCache>
                <c:ptCount val="1"/>
                <c:pt idx="0">
                  <c:v>0</c:v>
                </c:pt>
              </c:numCache>
            </c:numRef>
          </c:yVal>
          <c:smooth val="0"/>
        </c:ser>
        <c:axId val="49992974"/>
        <c:axId val="47283583"/>
      </c:scatterChart>
      <c:valAx>
        <c:axId val="49992974"/>
        <c:scaling>
          <c:orientation val="minMax"/>
          <c:max val="1.2"/>
          <c:min val="0.8"/>
        </c:scaling>
        <c:axPos val="b"/>
        <c:title>
          <c:tx>
            <c:rich>
              <a:bodyPr vert="horz" rot="0" anchor="ctr"/>
              <a:lstStyle/>
              <a:p>
                <a:pPr algn="ctr">
                  <a:defRPr/>
                </a:pPr>
                <a:r>
                  <a:rPr lang="en-US" cap="none" sz="1050" b="1" i="0" u="none" baseline="0">
                    <a:latin typeface="Arial"/>
                    <a:ea typeface="Arial"/>
                    <a:cs typeface="Arial"/>
                  </a:rPr>
                  <a:t>Slope</a:t>
                </a:r>
              </a:p>
            </c:rich>
          </c:tx>
          <c:layout/>
          <c:overlay val="0"/>
          <c:spPr>
            <a:noFill/>
            <a:ln>
              <a:noFill/>
            </a:ln>
          </c:spPr>
        </c:title>
        <c:majorGridlines/>
        <c:delete val="0"/>
        <c:numFmt formatCode="0.0" sourceLinked="0"/>
        <c:majorTickMark val="out"/>
        <c:minorTickMark val="none"/>
        <c:tickLblPos val="nextTo"/>
        <c:crossAx val="47283583"/>
        <c:crossesAt val="-12"/>
        <c:crossBetween val="midCat"/>
        <c:dispUnits/>
      </c:valAx>
      <c:valAx>
        <c:axId val="47283583"/>
        <c:scaling>
          <c:orientation val="minMax"/>
          <c:max val="8"/>
          <c:min val="-8"/>
        </c:scaling>
        <c:axPos val="l"/>
        <c:title>
          <c:tx>
            <c:rich>
              <a:bodyPr vert="horz" rot="-5400000" anchor="ctr"/>
              <a:lstStyle/>
              <a:p>
                <a:pPr algn="ctr">
                  <a:defRPr/>
                </a:pPr>
                <a:r>
                  <a:rPr lang="en-US" cap="none" sz="825" b="1" i="0" u="none" baseline="0">
                    <a:latin typeface="Arial"/>
                    <a:ea typeface="Arial"/>
                    <a:cs typeface="Arial"/>
                  </a:rPr>
                  <a:t>Intercept, ug/m3</a:t>
                </a:r>
              </a:p>
            </c:rich>
          </c:tx>
          <c:layout/>
          <c:overlay val="0"/>
          <c:spPr>
            <a:noFill/>
            <a:ln>
              <a:noFill/>
            </a:ln>
          </c:spPr>
        </c:title>
        <c:majorGridlines/>
        <c:delete val="0"/>
        <c:numFmt formatCode="0" sourceLinked="0"/>
        <c:majorTickMark val="out"/>
        <c:minorTickMark val="none"/>
        <c:tickLblPos val="nextTo"/>
        <c:crossAx val="49992974"/>
        <c:crossesAt val="0.8"/>
        <c:crossBetween val="midCat"/>
        <c:dispUnits/>
      </c:valAx>
      <c:spPr>
        <a:solidFill>
          <a:srgbClr val="CCFFCC"/>
        </a:solidFill>
        <a:ln w="12700">
          <a:solidFill>
            <a:srgbClr val="808080"/>
          </a:solidFill>
        </a:ln>
      </c:spPr>
    </c:plotArea>
    <c:plotVisOnly val="1"/>
    <c:dispBlanksAs val="gap"/>
    <c:showDLblsOverMax val="0"/>
  </c:chart>
  <c:spPr>
    <a:solidFill>
      <a:srgbClr val="CCFFFF"/>
    </a:solidFill>
    <a:ln w="25400">
      <a:solidFill/>
    </a:ln>
  </c:spPr>
  <c:txPr>
    <a:bodyPr vert="horz" rot="0"/>
    <a:lstStyle/>
    <a:p>
      <a:pPr>
        <a:defRPr lang="en-US" cap="none" sz="8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1</xdr:row>
      <xdr:rowOff>104775</xdr:rowOff>
    </xdr:from>
    <xdr:to>
      <xdr:col>3</xdr:col>
      <xdr:colOff>590550</xdr:colOff>
      <xdr:row>3</xdr:row>
      <xdr:rowOff>238125</xdr:rowOff>
    </xdr:to>
    <xdr:pic>
      <xdr:nvPicPr>
        <xdr:cNvPr id="1" name="Picture 1"/>
        <xdr:cNvPicPr preferRelativeResize="1">
          <a:picLocks noChangeAspect="1"/>
        </xdr:cNvPicPr>
      </xdr:nvPicPr>
      <xdr:blipFill>
        <a:blip r:embed="rId1"/>
        <a:stretch>
          <a:fillRect/>
        </a:stretch>
      </xdr:blipFill>
      <xdr:spPr>
        <a:xfrm>
          <a:off x="238125" y="228600"/>
          <a:ext cx="1666875" cy="74295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1</xdr:row>
      <xdr:rowOff>114300</xdr:rowOff>
    </xdr:from>
    <xdr:to>
      <xdr:col>2</xdr:col>
      <xdr:colOff>885825</xdr:colOff>
      <xdr:row>3</xdr:row>
      <xdr:rowOff>238125</xdr:rowOff>
    </xdr:to>
    <xdr:pic>
      <xdr:nvPicPr>
        <xdr:cNvPr id="1" name="Picture 1"/>
        <xdr:cNvPicPr preferRelativeResize="1">
          <a:picLocks noChangeAspect="1"/>
        </xdr:cNvPicPr>
      </xdr:nvPicPr>
      <xdr:blipFill>
        <a:blip r:embed="rId1"/>
        <a:stretch>
          <a:fillRect/>
        </a:stretch>
      </xdr:blipFill>
      <xdr:spPr>
        <a:xfrm>
          <a:off x="390525" y="238125"/>
          <a:ext cx="1590675" cy="74295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29</xdr:row>
      <xdr:rowOff>0</xdr:rowOff>
    </xdr:from>
    <xdr:to>
      <xdr:col>9</xdr:col>
      <xdr:colOff>276225</xdr:colOff>
      <xdr:row>48</xdr:row>
      <xdr:rowOff>28575</xdr:rowOff>
    </xdr:to>
    <xdr:graphicFrame>
      <xdr:nvGraphicFramePr>
        <xdr:cNvPr id="1" name="Chart 1"/>
        <xdr:cNvGraphicFramePr/>
      </xdr:nvGraphicFramePr>
      <xdr:xfrm>
        <a:off x="285750" y="5400675"/>
        <a:ext cx="3943350" cy="3105150"/>
      </xdr:xfrm>
      <a:graphic>
        <a:graphicData uri="http://schemas.openxmlformats.org/drawingml/2006/chart">
          <c:chart xmlns:c="http://schemas.openxmlformats.org/drawingml/2006/chart" r:id="rId1"/>
        </a:graphicData>
      </a:graphic>
    </xdr:graphicFrame>
    <xdr:clientData/>
  </xdr:twoCellAnchor>
  <xdr:twoCellAnchor>
    <xdr:from>
      <xdr:col>12</xdr:col>
      <xdr:colOff>114300</xdr:colOff>
      <xdr:row>12</xdr:row>
      <xdr:rowOff>0</xdr:rowOff>
    </xdr:from>
    <xdr:to>
      <xdr:col>17</xdr:col>
      <xdr:colOff>238125</xdr:colOff>
      <xdr:row>21</xdr:row>
      <xdr:rowOff>0</xdr:rowOff>
    </xdr:to>
    <xdr:graphicFrame>
      <xdr:nvGraphicFramePr>
        <xdr:cNvPr id="2" name="Chart 2"/>
        <xdr:cNvGraphicFramePr/>
      </xdr:nvGraphicFramePr>
      <xdr:xfrm>
        <a:off x="6381750" y="2228850"/>
        <a:ext cx="2419350" cy="1695450"/>
      </xdr:xfrm>
      <a:graphic>
        <a:graphicData uri="http://schemas.openxmlformats.org/drawingml/2006/chart">
          <c:chart xmlns:c="http://schemas.openxmlformats.org/drawingml/2006/chart" r:id="rId2"/>
        </a:graphicData>
      </a:graphic>
    </xdr:graphicFrame>
    <xdr:clientData/>
  </xdr:twoCellAnchor>
  <xdr:twoCellAnchor>
    <xdr:from>
      <xdr:col>9</xdr:col>
      <xdr:colOff>857250</xdr:colOff>
      <xdr:row>29</xdr:row>
      <xdr:rowOff>0</xdr:rowOff>
    </xdr:from>
    <xdr:to>
      <xdr:col>17</xdr:col>
      <xdr:colOff>0</xdr:colOff>
      <xdr:row>48</xdr:row>
      <xdr:rowOff>19050</xdr:rowOff>
    </xdr:to>
    <xdr:graphicFrame>
      <xdr:nvGraphicFramePr>
        <xdr:cNvPr id="3" name="Chart 3"/>
        <xdr:cNvGraphicFramePr/>
      </xdr:nvGraphicFramePr>
      <xdr:xfrm>
        <a:off x="4810125" y="5400675"/>
        <a:ext cx="3752850" cy="3095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8"/>
    <pageSetUpPr fitToPage="1"/>
  </sheetPr>
  <dimension ref="B2:L24"/>
  <sheetViews>
    <sheetView showGridLines="0" tabSelected="1" workbookViewId="0" topLeftCell="A1">
      <selection activeCell="A1" sqref="A1"/>
    </sheetView>
  </sheetViews>
  <sheetFormatPr defaultColWidth="9.140625" defaultRowHeight="12.75"/>
  <cols>
    <col min="1" max="1" width="1.7109375" style="350" customWidth="1"/>
    <col min="2" max="2" width="1.1484375" style="350" customWidth="1"/>
    <col min="3" max="3" width="16.8515625" style="350" customWidth="1"/>
    <col min="4" max="4" width="10.8515625" style="350" customWidth="1"/>
    <col min="5" max="5" width="3.57421875" style="350" customWidth="1"/>
    <col min="6" max="6" width="7.00390625" style="350" customWidth="1"/>
    <col min="7" max="7" width="9.140625" style="350" customWidth="1"/>
    <col min="8" max="8" width="32.8515625" style="350" customWidth="1"/>
    <col min="9" max="9" width="37.8515625" style="350" customWidth="1"/>
    <col min="10" max="10" width="1.1484375" style="350" customWidth="1"/>
    <col min="11" max="11" width="7.28125" style="350" customWidth="1"/>
    <col min="12" max="12" width="8.28125" style="350" customWidth="1"/>
    <col min="13" max="13" width="1.57421875" style="350" customWidth="1"/>
    <col min="14" max="16384" width="9.140625" style="350" customWidth="1"/>
  </cols>
  <sheetData>
    <row r="1" ht="9.75" customHeight="1" thickBot="1"/>
    <row r="2" spans="2:10" ht="24" thickTop="1">
      <c r="B2" s="355"/>
      <c r="C2" s="355"/>
      <c r="D2" s="355"/>
      <c r="F2" s="356" t="s">
        <v>28</v>
      </c>
      <c r="G2" s="357"/>
      <c r="H2" s="357"/>
      <c r="I2" s="357"/>
      <c r="J2" s="358"/>
    </row>
    <row r="3" spans="2:10" ht="24" customHeight="1">
      <c r="B3" s="355"/>
      <c r="C3" s="355"/>
      <c r="D3" s="355"/>
      <c r="F3" s="359" t="s">
        <v>178</v>
      </c>
      <c r="G3" s="360"/>
      <c r="H3" s="360"/>
      <c r="I3" s="360"/>
      <c r="J3" s="361"/>
    </row>
    <row r="4" spans="2:10" ht="28.5" customHeight="1">
      <c r="B4" s="355"/>
      <c r="C4" s="355"/>
      <c r="D4" s="355"/>
      <c r="E4" s="351"/>
      <c r="F4" s="362" t="s">
        <v>174</v>
      </c>
      <c r="G4" s="360"/>
      <c r="H4" s="360"/>
      <c r="I4" s="360"/>
      <c r="J4" s="361"/>
    </row>
    <row r="5" spans="5:12" ht="25.5" customHeight="1">
      <c r="E5" s="352"/>
      <c r="F5" s="418" t="s">
        <v>173</v>
      </c>
      <c r="G5" s="360"/>
      <c r="H5" s="360"/>
      <c r="I5" s="360"/>
      <c r="J5" s="361"/>
      <c r="L5" s="350" t="s">
        <v>184</v>
      </c>
    </row>
    <row r="6" spans="5:10" ht="8.25" customHeight="1" thickBot="1">
      <c r="E6" s="352"/>
      <c r="F6" s="169"/>
      <c r="G6" s="364"/>
      <c r="H6" s="364"/>
      <c r="I6" s="364"/>
      <c r="J6" s="365"/>
    </row>
    <row r="7" ht="6.75" customHeight="1" thickBot="1" thickTop="1"/>
    <row r="8" spans="2:12" ht="19.5">
      <c r="B8" s="401"/>
      <c r="C8" s="402" t="s">
        <v>128</v>
      </c>
      <c r="D8" s="403"/>
      <c r="E8" s="403"/>
      <c r="F8" s="403"/>
      <c r="G8" s="403"/>
      <c r="H8" s="403"/>
      <c r="I8" s="403"/>
      <c r="J8" s="403"/>
      <c r="K8" s="403"/>
      <c r="L8" s="404"/>
    </row>
    <row r="9" spans="2:12" ht="41.25" customHeight="1">
      <c r="B9" s="405"/>
      <c r="C9" s="443" t="s">
        <v>150</v>
      </c>
      <c r="D9" s="443"/>
      <c r="E9" s="443"/>
      <c r="F9" s="443"/>
      <c r="G9" s="443"/>
      <c r="H9" s="443"/>
      <c r="I9" s="443"/>
      <c r="J9" s="443"/>
      <c r="K9" s="443"/>
      <c r="L9" s="444"/>
    </row>
    <row r="10" spans="2:12" ht="30" customHeight="1">
      <c r="B10" s="405"/>
      <c r="C10" s="446" t="s">
        <v>175</v>
      </c>
      <c r="D10" s="446"/>
      <c r="E10" s="446"/>
      <c r="F10" s="446"/>
      <c r="G10" s="446"/>
      <c r="H10" s="446"/>
      <c r="I10" s="446"/>
      <c r="J10" s="446"/>
      <c r="K10" s="446"/>
      <c r="L10" s="447"/>
    </row>
    <row r="11" spans="2:12" ht="21.75" customHeight="1">
      <c r="B11" s="405"/>
      <c r="C11" s="443" t="s">
        <v>155</v>
      </c>
      <c r="D11" s="443"/>
      <c r="E11" s="443"/>
      <c r="F11" s="443"/>
      <c r="G11" s="443"/>
      <c r="H11" s="443"/>
      <c r="I11" s="443"/>
      <c r="J11" s="443"/>
      <c r="K11" s="443"/>
      <c r="L11" s="444"/>
    </row>
    <row r="12" spans="2:12" ht="59.25" customHeight="1">
      <c r="B12" s="405"/>
      <c r="C12" s="443" t="s">
        <v>179</v>
      </c>
      <c r="D12" s="443"/>
      <c r="E12" s="443"/>
      <c r="F12" s="443"/>
      <c r="G12" s="443"/>
      <c r="H12" s="443"/>
      <c r="I12" s="443"/>
      <c r="J12" s="443"/>
      <c r="K12" s="443"/>
      <c r="L12" s="444"/>
    </row>
    <row r="13" spans="2:12" ht="57.75" customHeight="1">
      <c r="B13" s="405"/>
      <c r="C13" s="443" t="s">
        <v>180</v>
      </c>
      <c r="D13" s="445"/>
      <c r="E13" s="445"/>
      <c r="F13" s="445"/>
      <c r="G13" s="445"/>
      <c r="H13" s="445"/>
      <c r="I13" s="445"/>
      <c r="J13" s="445"/>
      <c r="K13" s="445"/>
      <c r="L13" s="444"/>
    </row>
    <row r="14" spans="2:12" ht="55.5" customHeight="1">
      <c r="B14" s="405"/>
      <c r="C14" s="443" t="s">
        <v>176</v>
      </c>
      <c r="D14" s="443"/>
      <c r="E14" s="443"/>
      <c r="F14" s="443"/>
      <c r="G14" s="443"/>
      <c r="H14" s="443"/>
      <c r="I14" s="443"/>
      <c r="J14" s="443"/>
      <c r="K14" s="443"/>
      <c r="L14" s="444"/>
    </row>
    <row r="15" spans="2:12" ht="45" customHeight="1">
      <c r="B15" s="405"/>
      <c r="C15" s="443" t="s">
        <v>181</v>
      </c>
      <c r="D15" s="443"/>
      <c r="E15" s="443"/>
      <c r="F15" s="443"/>
      <c r="G15" s="443"/>
      <c r="H15" s="443"/>
      <c r="I15" s="443"/>
      <c r="J15" s="443"/>
      <c r="K15" s="443"/>
      <c r="L15" s="444"/>
    </row>
    <row r="16" spans="2:12" ht="42.75" customHeight="1">
      <c r="B16" s="405"/>
      <c r="C16" s="443" t="s">
        <v>189</v>
      </c>
      <c r="D16" s="443"/>
      <c r="E16" s="443"/>
      <c r="F16" s="443"/>
      <c r="G16" s="443"/>
      <c r="H16" s="443"/>
      <c r="I16" s="443"/>
      <c r="J16" s="443"/>
      <c r="K16" s="443"/>
      <c r="L16" s="444"/>
    </row>
    <row r="17" spans="2:12" ht="55.5" customHeight="1">
      <c r="B17" s="405"/>
      <c r="C17" s="443" t="s">
        <v>156</v>
      </c>
      <c r="D17" s="443"/>
      <c r="E17" s="443"/>
      <c r="F17" s="443"/>
      <c r="G17" s="443"/>
      <c r="H17" s="443"/>
      <c r="I17" s="443"/>
      <c r="J17" s="443"/>
      <c r="K17" s="443"/>
      <c r="L17" s="444"/>
    </row>
    <row r="18" spans="2:12" ht="57.75" customHeight="1">
      <c r="B18" s="405"/>
      <c r="C18" s="443" t="s">
        <v>182</v>
      </c>
      <c r="D18" s="443"/>
      <c r="E18" s="443"/>
      <c r="F18" s="443"/>
      <c r="G18" s="443"/>
      <c r="H18" s="443"/>
      <c r="I18" s="443"/>
      <c r="J18" s="443"/>
      <c r="K18" s="443"/>
      <c r="L18" s="444"/>
    </row>
    <row r="19" spans="2:12" ht="55.5" customHeight="1">
      <c r="B19" s="405"/>
      <c r="C19" s="443" t="s">
        <v>188</v>
      </c>
      <c r="D19" s="443"/>
      <c r="E19" s="443"/>
      <c r="F19" s="443"/>
      <c r="G19" s="443"/>
      <c r="H19" s="443"/>
      <c r="I19" s="443"/>
      <c r="J19" s="443"/>
      <c r="K19" s="443"/>
      <c r="L19" s="444"/>
    </row>
    <row r="20" spans="2:12" ht="31.5" customHeight="1">
      <c r="B20" s="405"/>
      <c r="C20" s="443" t="s">
        <v>172</v>
      </c>
      <c r="D20" s="443"/>
      <c r="E20" s="443"/>
      <c r="F20" s="443"/>
      <c r="G20" s="443"/>
      <c r="H20" s="443"/>
      <c r="I20" s="443"/>
      <c r="J20" s="443"/>
      <c r="K20" s="443"/>
      <c r="L20" s="444"/>
    </row>
    <row r="21" spans="2:12" ht="40.5" customHeight="1">
      <c r="B21" s="405"/>
      <c r="C21" s="443" t="s">
        <v>177</v>
      </c>
      <c r="D21" s="443"/>
      <c r="E21" s="443"/>
      <c r="F21" s="443"/>
      <c r="G21" s="443"/>
      <c r="H21" s="443"/>
      <c r="I21" s="443"/>
      <c r="J21" s="443"/>
      <c r="K21" s="443"/>
      <c r="L21" s="444"/>
    </row>
    <row r="22" spans="2:12" ht="13.5" thickBot="1">
      <c r="B22" s="406"/>
      <c r="C22" s="407"/>
      <c r="D22" s="407"/>
      <c r="E22" s="407"/>
      <c r="F22" s="407"/>
      <c r="G22" s="407"/>
      <c r="H22" s="407"/>
      <c r="I22" s="407"/>
      <c r="J22" s="407"/>
      <c r="K22" s="407"/>
      <c r="L22" s="408"/>
    </row>
    <row r="24" ht="12.75">
      <c r="H24" s="353" t="s">
        <v>187</v>
      </c>
    </row>
  </sheetData>
  <sheetProtection sheet="1" objects="1" scenarios="1" selectLockedCells="1" selectUnlockedCells="1"/>
  <mergeCells count="13">
    <mergeCell ref="C19:L19"/>
    <mergeCell ref="C20:L20"/>
    <mergeCell ref="C21:L21"/>
    <mergeCell ref="C15:L15"/>
    <mergeCell ref="C16:L16"/>
    <mergeCell ref="C17:L17"/>
    <mergeCell ref="C18:L18"/>
    <mergeCell ref="C9:L9"/>
    <mergeCell ref="C12:L12"/>
    <mergeCell ref="C14:L14"/>
    <mergeCell ref="C11:L11"/>
    <mergeCell ref="C13:L13"/>
    <mergeCell ref="C10:L10"/>
  </mergeCells>
  <printOptions/>
  <pageMargins left="0.75" right="0.75" top="1" bottom="1" header="0.5" footer="0.5"/>
  <pageSetup fitToHeight="1" fitToWidth="1" horizontalDpi="600" verticalDpi="600" orientation="portrait" scale="64" r:id="rId2"/>
  <headerFooter alignWithMargins="0">
    <oddHeader>&amp;L&amp;"Arial,Bold"&amp;14Comparability Test&amp;C&amp;"Arial,Bold"&amp;14Approved Regional Method&amp;R&amp;"Arial,Bold"&amp;12&amp;P</oddHeader>
    <oddFooter>&amp;L&amp;"Arial,Bold Italic"&amp;14ARM PM Comparability Test data template.xls&amp;RVersion 0.1 - 1/31/07</oddFooter>
  </headerFooter>
  <drawing r:id="rId1"/>
</worksheet>
</file>

<file path=xl/worksheets/sheet2.xml><?xml version="1.0" encoding="utf-8"?>
<worksheet xmlns="http://schemas.openxmlformats.org/spreadsheetml/2006/main" xmlns:r="http://schemas.openxmlformats.org/officeDocument/2006/relationships">
  <sheetPr codeName="Sheet1">
    <tabColor indexed="43"/>
    <pageSetUpPr fitToPage="1"/>
  </sheetPr>
  <dimension ref="B2:L31"/>
  <sheetViews>
    <sheetView showGridLines="0" workbookViewId="0" topLeftCell="A1">
      <selection activeCell="G8" sqref="G8:H8"/>
    </sheetView>
  </sheetViews>
  <sheetFormatPr defaultColWidth="9.140625" defaultRowHeight="12.75"/>
  <cols>
    <col min="1" max="1" width="3.8515625" style="0" customWidth="1"/>
    <col min="2" max="2" width="12.57421875" style="0" customWidth="1"/>
    <col min="3" max="3" width="15.00390625" style="0" customWidth="1"/>
    <col min="4" max="4" width="2.7109375" style="0" customWidth="1"/>
    <col min="5" max="5" width="12.57421875" style="0" customWidth="1"/>
    <col min="6" max="6" width="8.7109375" style="0" customWidth="1"/>
    <col min="7" max="7" width="26.28125" style="0" customWidth="1"/>
    <col min="8" max="8" width="37.421875" style="0" customWidth="1"/>
    <col min="9" max="9" width="1.7109375" style="0" customWidth="1"/>
    <col min="10" max="10" width="1.8515625" style="0" customWidth="1"/>
    <col min="11" max="11" width="14.28125" style="0" customWidth="1"/>
  </cols>
  <sheetData>
    <row r="1" ht="9.75" customHeight="1" thickBot="1"/>
    <row r="2" spans="2:9" ht="24" customHeight="1" thickTop="1">
      <c r="B2" s="354"/>
      <c r="C2" s="354"/>
      <c r="E2" s="356" t="s">
        <v>28</v>
      </c>
      <c r="F2" s="357"/>
      <c r="G2" s="357"/>
      <c r="H2" s="357"/>
      <c r="I2" s="358"/>
    </row>
    <row r="3" spans="2:9" ht="24.75" customHeight="1">
      <c r="B3" s="354"/>
      <c r="C3" s="354"/>
      <c r="E3" s="359" t="s">
        <v>130</v>
      </c>
      <c r="F3" s="360"/>
      <c r="G3" s="360"/>
      <c r="H3" s="360"/>
      <c r="I3" s="361"/>
    </row>
    <row r="4" spans="2:9" ht="27" customHeight="1">
      <c r="B4" s="354"/>
      <c r="C4" s="354"/>
      <c r="D4" s="72"/>
      <c r="E4" s="362" t="s">
        <v>129</v>
      </c>
      <c r="F4" s="360"/>
      <c r="G4" s="360"/>
      <c r="H4" s="360"/>
      <c r="I4" s="361"/>
    </row>
    <row r="5" spans="2:9" ht="24" customHeight="1" thickBot="1">
      <c r="B5" s="189"/>
      <c r="C5" s="189"/>
      <c r="D5" s="17"/>
      <c r="E5" s="363" t="s">
        <v>152</v>
      </c>
      <c r="F5" s="364"/>
      <c r="G5" s="364"/>
      <c r="H5" s="364"/>
      <c r="I5" s="365"/>
    </row>
    <row r="6" ht="10.5" customHeight="1" thickBot="1" thickTop="1"/>
    <row r="7" spans="2:9" ht="15">
      <c r="B7" s="333" t="s">
        <v>125</v>
      </c>
      <c r="C7" s="193"/>
      <c r="E7" s="140" t="s">
        <v>0</v>
      </c>
      <c r="F7" s="1"/>
      <c r="G7" s="1"/>
      <c r="H7" s="1"/>
      <c r="I7" s="2"/>
    </row>
    <row r="8" spans="2:9" ht="14.25">
      <c r="B8" s="334" t="s">
        <v>157</v>
      </c>
      <c r="C8" s="199"/>
      <c r="E8" s="3" t="s">
        <v>131</v>
      </c>
      <c r="F8" s="4"/>
      <c r="G8" s="448"/>
      <c r="H8" s="449"/>
      <c r="I8" s="8"/>
    </row>
    <row r="9" spans="2:9" ht="14.25">
      <c r="B9" s="334" t="s">
        <v>158</v>
      </c>
      <c r="C9" s="199"/>
      <c r="E9" s="3" t="s">
        <v>133</v>
      </c>
      <c r="F9" s="4"/>
      <c r="G9" s="448"/>
      <c r="H9" s="449"/>
      <c r="I9" s="8"/>
    </row>
    <row r="10" spans="2:9" ht="14.25">
      <c r="B10" s="334" t="s">
        <v>167</v>
      </c>
      <c r="C10" s="199"/>
      <c r="E10" s="3" t="s">
        <v>132</v>
      </c>
      <c r="F10" s="4"/>
      <c r="G10" s="450"/>
      <c r="H10" s="451"/>
      <c r="I10" s="8"/>
    </row>
    <row r="11" spans="2:9" ht="14.25">
      <c r="B11" s="334" t="s">
        <v>117</v>
      </c>
      <c r="C11" s="199"/>
      <c r="E11" s="3" t="s">
        <v>132</v>
      </c>
      <c r="F11" s="4"/>
      <c r="G11" s="448"/>
      <c r="H11" s="449"/>
      <c r="I11" s="8"/>
    </row>
    <row r="12" spans="2:9" ht="14.25">
      <c r="B12" s="334" t="s">
        <v>118</v>
      </c>
      <c r="C12" s="199"/>
      <c r="E12" s="3" t="s">
        <v>132</v>
      </c>
      <c r="F12" s="4"/>
      <c r="G12" s="452"/>
      <c r="H12" s="453"/>
      <c r="I12" s="8"/>
    </row>
    <row r="13" spans="2:9" ht="14.25" customHeight="1" thickBot="1">
      <c r="B13" s="334" t="s">
        <v>120</v>
      </c>
      <c r="C13" s="199"/>
      <c r="E13" s="5"/>
      <c r="F13" s="6"/>
      <c r="G13" s="6"/>
      <c r="H13" s="6"/>
      <c r="I13" s="7"/>
    </row>
    <row r="14" spans="2:3" ht="9" customHeight="1" thickBot="1">
      <c r="B14" s="334"/>
      <c r="C14" s="199"/>
    </row>
    <row r="15" spans="2:9" ht="15">
      <c r="B15" s="411" t="s">
        <v>164</v>
      </c>
      <c r="C15" s="199"/>
      <c r="E15" s="141" t="s">
        <v>1</v>
      </c>
      <c r="F15" s="10"/>
      <c r="G15" s="10"/>
      <c r="H15" s="10"/>
      <c r="I15" s="11"/>
    </row>
    <row r="16" spans="2:9" ht="15.75" customHeight="1">
      <c r="B16" s="412" t="s">
        <v>159</v>
      </c>
      <c r="C16" s="199"/>
      <c r="E16" s="455" t="s">
        <v>153</v>
      </c>
      <c r="F16" s="456"/>
      <c r="G16" s="457"/>
      <c r="H16" s="449"/>
      <c r="I16" s="13"/>
    </row>
    <row r="17" spans="2:9" ht="15.75" customHeight="1">
      <c r="B17" s="334" t="s">
        <v>161</v>
      </c>
      <c r="C17" s="199"/>
      <c r="E17" s="3" t="s">
        <v>134</v>
      </c>
      <c r="F17" s="12"/>
      <c r="G17" s="366"/>
      <c r="H17" s="399"/>
      <c r="I17" s="13"/>
    </row>
    <row r="18" spans="2:12" ht="15" customHeight="1">
      <c r="B18" s="334" t="s">
        <v>160</v>
      </c>
      <c r="C18" s="199"/>
      <c r="E18" s="3" t="s">
        <v>135</v>
      </c>
      <c r="F18" s="12"/>
      <c r="G18" s="203"/>
      <c r="H18" s="346"/>
      <c r="I18" s="13"/>
      <c r="K18" s="144"/>
      <c r="L18" s="144"/>
    </row>
    <row r="19" spans="2:9" ht="15.75" customHeight="1">
      <c r="B19" s="334" t="s">
        <v>162</v>
      </c>
      <c r="C19" s="199"/>
      <c r="E19" s="3" t="s">
        <v>136</v>
      </c>
      <c r="F19" s="12"/>
      <c r="G19" s="202"/>
      <c r="H19" s="346"/>
      <c r="I19" s="13"/>
    </row>
    <row r="20" spans="2:9" ht="13.5" thickBot="1">
      <c r="B20" s="334"/>
      <c r="C20" s="199"/>
      <c r="E20" s="14"/>
      <c r="F20" s="15"/>
      <c r="G20" s="15"/>
      <c r="H20" s="15"/>
      <c r="I20" s="16"/>
    </row>
    <row r="21" spans="2:3" ht="11.25" customHeight="1" thickBot="1">
      <c r="B21" s="334" t="s">
        <v>119</v>
      </c>
      <c r="C21" s="199"/>
    </row>
    <row r="22" spans="2:9" ht="15">
      <c r="B22" s="334" t="s">
        <v>163</v>
      </c>
      <c r="C22" s="199"/>
      <c r="E22" s="140" t="s">
        <v>2</v>
      </c>
      <c r="F22" s="10"/>
      <c r="G22" s="10"/>
      <c r="H22" s="10"/>
      <c r="I22" s="11"/>
    </row>
    <row r="23" spans="2:9" ht="15.75" customHeight="1">
      <c r="B23" s="334" t="s">
        <v>165</v>
      </c>
      <c r="C23" s="199"/>
      <c r="E23" s="3" t="s">
        <v>154</v>
      </c>
      <c r="F23" s="12"/>
      <c r="G23" s="457"/>
      <c r="H23" s="458"/>
      <c r="I23" s="13"/>
    </row>
    <row r="24" spans="2:9" ht="15.75" customHeight="1">
      <c r="B24" s="334" t="s">
        <v>121</v>
      </c>
      <c r="C24" s="199"/>
      <c r="E24" s="3" t="s">
        <v>137</v>
      </c>
      <c r="F24" s="12"/>
      <c r="G24" s="204"/>
      <c r="H24" s="440">
        <f>IF(OR(G27="1:3 (every 3rd day)",G27="1:6 (every 6th day)",G27="Other"),"The 'small' spreadsheet may be acceptable.**","")</f>
      </c>
      <c r="I24" s="13"/>
    </row>
    <row r="25" spans="2:11" ht="15.75" customHeight="1">
      <c r="B25" s="334" t="s">
        <v>166</v>
      </c>
      <c r="C25" s="199"/>
      <c r="E25" s="3" t="s">
        <v>139</v>
      </c>
      <c r="F25" s="12"/>
      <c r="G25" s="367"/>
      <c r="H25" s="454">
        <f>IF(G27="1:6 (every 6th day)","Note - 18 months' data will be required to obtain the minimum of 90 samples.",IF(G27="Other","Verify that the sampling freq. will meet minimum ARM data set requirements.",IF(G27="1:1 (everyday)","Spreadsheet capacity is 366 data sets (one year of daily data).","")))</f>
      </c>
      <c r="I25" s="13"/>
      <c r="K25" s="410"/>
    </row>
    <row r="26" spans="2:9" ht="15.75" customHeight="1">
      <c r="B26" s="334"/>
      <c r="C26" s="199"/>
      <c r="E26" s="3" t="s">
        <v>138</v>
      </c>
      <c r="F26" s="12"/>
      <c r="G26" s="367"/>
      <c r="H26" s="454"/>
      <c r="I26" s="13"/>
    </row>
    <row r="27" spans="2:9" ht="15.75" customHeight="1">
      <c r="B27" s="348" t="s">
        <v>122</v>
      </c>
      <c r="C27" s="199"/>
      <c r="E27" s="3" t="s">
        <v>168</v>
      </c>
      <c r="F27" s="12"/>
      <c r="G27" s="409"/>
      <c r="H27" s="347"/>
      <c r="I27" s="13"/>
    </row>
    <row r="28" spans="2:9" ht="17.25" customHeight="1" thickBot="1">
      <c r="B28" s="349" t="s">
        <v>126</v>
      </c>
      <c r="C28" s="197"/>
      <c r="E28" s="14"/>
      <c r="F28" s="15"/>
      <c r="G28" s="15"/>
      <c r="H28" s="15"/>
      <c r="I28" s="16"/>
    </row>
    <row r="30" ht="14.25">
      <c r="B30" s="184" t="s">
        <v>151</v>
      </c>
    </row>
    <row r="31" ht="12.75">
      <c r="B31" t="s">
        <v>185</v>
      </c>
    </row>
  </sheetData>
  <sheetProtection sheet="1" objects="1" scenarios="1" selectLockedCells="1"/>
  <mergeCells count="9">
    <mergeCell ref="H25:H26"/>
    <mergeCell ref="E16:F16"/>
    <mergeCell ref="G23:H23"/>
    <mergeCell ref="G16:H16"/>
    <mergeCell ref="G8:H8"/>
    <mergeCell ref="G10:H10"/>
    <mergeCell ref="G11:H11"/>
    <mergeCell ref="G12:H12"/>
    <mergeCell ref="G9:H9"/>
  </mergeCells>
  <dataValidations count="3">
    <dataValidation type="list" allowBlank="1" showInputMessage="1" showErrorMessage="1" error="Please enter PM2.5 or PM10-2.5." sqref="H18">
      <formula1>"PM2.5,PM10-2.5"</formula1>
    </dataValidation>
    <dataValidation type="list" allowBlank="1" showInputMessage="1" showErrorMessage="1" error="Please enter an A, B, C, or D." sqref="G26">
      <formula1>"Large city, Secondary city, Small city or rural"</formula1>
    </dataValidation>
    <dataValidation type="list" allowBlank="1" showInputMessage="1" showErrorMessage="1" prompt="How often are the FRM samples collected?" error="Please pick one on the choices." sqref="G27">
      <formula1>"1:1 (everyday),1:3 (every 3rd day),1:6 (every 6th day),Other"</formula1>
    </dataValidation>
  </dataValidations>
  <printOptions/>
  <pageMargins left="0.75" right="0.75" top="1" bottom="1" header="0.5" footer="0.5"/>
  <pageSetup fitToHeight="1" fitToWidth="1" horizontalDpi="600" verticalDpi="600" orientation="portrait" scale="70" r:id="rId4"/>
  <headerFooter alignWithMargins="0">
    <oddHeader>&amp;C&amp;F</oddHeader>
  </headerFooter>
  <drawing r:id="rId3"/>
  <legacyDrawing r:id="rId2"/>
</worksheet>
</file>

<file path=xl/worksheets/sheet3.xml><?xml version="1.0" encoding="utf-8"?>
<worksheet xmlns="http://schemas.openxmlformats.org/spreadsheetml/2006/main" xmlns:r="http://schemas.openxmlformats.org/officeDocument/2006/relationships">
  <sheetPr codeName="Sheet2">
    <tabColor indexed="42"/>
    <pageSetUpPr fitToPage="1"/>
  </sheetPr>
  <dimension ref="B1:U382"/>
  <sheetViews>
    <sheetView workbookViewId="0" topLeftCell="A1">
      <pane ySplit="10" topLeftCell="BM11" activePane="bottomLeft" state="frozen"/>
      <selection pane="topLeft" activeCell="A1" sqref="A1"/>
      <selection pane="bottomLeft" activeCell="C11" sqref="C11"/>
    </sheetView>
  </sheetViews>
  <sheetFormatPr defaultColWidth="9.140625" defaultRowHeight="12.75"/>
  <cols>
    <col min="1" max="1" width="2.421875" style="0" customWidth="1"/>
    <col min="2" max="2" width="4.00390625" style="0" customWidth="1"/>
    <col min="3" max="3" width="8.421875" style="0" customWidth="1"/>
    <col min="7" max="7" width="5.7109375" style="0" hidden="1" customWidth="1"/>
    <col min="8" max="8" width="5.421875" style="0" hidden="1" customWidth="1"/>
    <col min="9" max="9" width="5.57421875" style="0" hidden="1" customWidth="1"/>
    <col min="11" max="12" width="9.421875" style="0" customWidth="1"/>
    <col min="13" max="13" width="7.421875" style="0" customWidth="1"/>
    <col min="14" max="14" width="8.8515625" style="0" hidden="1" customWidth="1"/>
    <col min="15" max="15" width="5.7109375" style="0" hidden="1" customWidth="1"/>
    <col min="16" max="16" width="6.00390625" style="0" hidden="1" customWidth="1"/>
    <col min="17" max="17" width="5.57421875" style="0" hidden="1" customWidth="1"/>
    <col min="18" max="18" width="7.28125" style="0" customWidth="1"/>
    <col min="19" max="19" width="8.28125" style="0" customWidth="1"/>
    <col min="20" max="20" width="7.28125" style="0" customWidth="1"/>
    <col min="21" max="21" width="34.57421875" style="0" customWidth="1"/>
  </cols>
  <sheetData>
    <row r="1" spans="15:18" ht="10.5" customHeight="1">
      <c r="O1" s="142"/>
      <c r="P1" s="142"/>
      <c r="Q1" s="142"/>
      <c r="R1" s="142"/>
    </row>
    <row r="2" spans="6:18" ht="15" customHeight="1">
      <c r="F2" s="26" t="s">
        <v>15</v>
      </c>
      <c r="O2" s="142"/>
      <c r="P2" s="142"/>
      <c r="Q2" s="142"/>
      <c r="R2" s="142"/>
    </row>
    <row r="3" spans="15:18" ht="10.5" customHeight="1">
      <c r="O3" s="142"/>
      <c r="Q3" s="142"/>
      <c r="R3" s="142"/>
    </row>
    <row r="4" spans="15:18" ht="5.25" customHeight="1" thickBot="1">
      <c r="O4" s="142"/>
      <c r="Q4" s="142"/>
      <c r="R4" s="142"/>
    </row>
    <row r="5" spans="3:21" ht="12.75">
      <c r="C5" s="9" t="s">
        <v>0</v>
      </c>
      <c r="D5" s="23"/>
      <c r="E5" s="459">
        <f>IF(Title!$G$8=0,"",Title!$G$8)</f>
      </c>
      <c r="F5" s="460"/>
      <c r="G5" s="460"/>
      <c r="H5" s="460"/>
      <c r="I5" s="460"/>
      <c r="J5" s="460"/>
      <c r="K5" s="460"/>
      <c r="L5" s="460"/>
      <c r="M5" s="460"/>
      <c r="N5" s="460"/>
      <c r="O5" s="460"/>
      <c r="P5" s="460"/>
      <c r="Q5" s="460"/>
      <c r="R5" s="461"/>
      <c r="T5" s="468">
        <f>IF(OR(M11=1,M12=1),"Note: If all the data sets consist of single FRM measurements, the FRM data may be entered directly on the Regression sheet.","")</f>
      </c>
      <c r="U5" s="468"/>
    </row>
    <row r="6" spans="3:21" ht="12.75">
      <c r="C6" s="22" t="s">
        <v>3</v>
      </c>
      <c r="D6" s="24"/>
      <c r="E6" s="462">
        <f>IF(AND(ISBLANK(Title!G16),ISBLANK(Title!G18),ISBLANK(Title!G19)),"",Title!$G$16&amp;" - "&amp;Title!$G$18&amp;" Class "&amp;Title!$G$19)</f>
      </c>
      <c r="F6" s="463"/>
      <c r="G6" s="463"/>
      <c r="H6" s="463"/>
      <c r="I6" s="463"/>
      <c r="J6" s="463"/>
      <c r="K6" s="463"/>
      <c r="L6" s="463"/>
      <c r="M6" s="463"/>
      <c r="N6" s="463"/>
      <c r="O6" s="463"/>
      <c r="P6" s="463"/>
      <c r="Q6" s="463"/>
      <c r="R6" s="464"/>
      <c r="T6" s="468"/>
      <c r="U6" s="468"/>
    </row>
    <row r="7" spans="3:21" ht="13.5" thickBot="1">
      <c r="C7" s="14" t="s">
        <v>2</v>
      </c>
      <c r="D7" s="25"/>
      <c r="E7" s="465">
        <f>IF(AND(ISBLANK(Title!G23),ISBLANK(Title!G24)),"",Title!$G$23&amp;"  -  (Site location  "&amp;Title!$G$24&amp;" )")</f>
      </c>
      <c r="F7" s="466"/>
      <c r="G7" s="466"/>
      <c r="H7" s="466"/>
      <c r="I7" s="466"/>
      <c r="J7" s="466"/>
      <c r="K7" s="466"/>
      <c r="L7" s="466"/>
      <c r="M7" s="466"/>
      <c r="N7" s="466"/>
      <c r="O7" s="466"/>
      <c r="P7" s="466"/>
      <c r="Q7" s="466"/>
      <c r="R7" s="467"/>
      <c r="T7" s="468"/>
      <c r="U7" s="468"/>
    </row>
    <row r="8" ht="13.5" thickBot="1"/>
    <row r="9" spans="2:21" ht="15" thickTop="1">
      <c r="B9" s="372" t="s">
        <v>12</v>
      </c>
      <c r="C9" s="28" t="s">
        <v>21</v>
      </c>
      <c r="D9" s="29" t="s">
        <v>16</v>
      </c>
      <c r="E9" s="30"/>
      <c r="F9" s="30"/>
      <c r="G9" s="51" t="s">
        <v>18</v>
      </c>
      <c r="H9" s="52"/>
      <c r="I9" s="52"/>
      <c r="J9" s="53" t="s">
        <v>17</v>
      </c>
      <c r="K9" s="53"/>
      <c r="L9" s="53"/>
      <c r="M9" s="305" t="s">
        <v>20</v>
      </c>
      <c r="N9" s="306" t="s">
        <v>36</v>
      </c>
      <c r="O9" s="297" t="s">
        <v>111</v>
      </c>
      <c r="P9" s="298"/>
      <c r="Q9" s="299"/>
      <c r="R9" s="32" t="s">
        <v>8</v>
      </c>
      <c r="S9" s="28" t="s">
        <v>9</v>
      </c>
      <c r="T9" s="32" t="s">
        <v>10</v>
      </c>
      <c r="U9" s="100"/>
    </row>
    <row r="10" spans="2:21" ht="15" thickBot="1">
      <c r="B10" s="373" t="s">
        <v>11</v>
      </c>
      <c r="C10" s="33" t="s">
        <v>4</v>
      </c>
      <c r="D10" s="34" t="s">
        <v>5</v>
      </c>
      <c r="E10" s="35" t="s">
        <v>6</v>
      </c>
      <c r="F10" s="35" t="s">
        <v>7</v>
      </c>
      <c r="G10" s="50">
        <v>1</v>
      </c>
      <c r="H10" s="49">
        <v>2</v>
      </c>
      <c r="I10" s="49">
        <v>3</v>
      </c>
      <c r="J10" s="49" t="s">
        <v>5</v>
      </c>
      <c r="K10" s="49" t="s">
        <v>6</v>
      </c>
      <c r="L10" s="54" t="s">
        <v>7</v>
      </c>
      <c r="M10" s="307" t="s">
        <v>140</v>
      </c>
      <c r="N10" s="308" t="s">
        <v>19</v>
      </c>
      <c r="O10" s="301">
        <v>1</v>
      </c>
      <c r="P10" s="302">
        <v>2</v>
      </c>
      <c r="Q10" s="302">
        <v>3</v>
      </c>
      <c r="R10" s="37" t="s">
        <v>22</v>
      </c>
      <c r="S10" s="33" t="s">
        <v>13</v>
      </c>
      <c r="T10" s="37" t="s">
        <v>14</v>
      </c>
      <c r="U10" s="101" t="s">
        <v>37</v>
      </c>
    </row>
    <row r="11" spans="2:21" ht="13.5" customHeight="1">
      <c r="B11" s="375">
        <v>1</v>
      </c>
      <c r="C11" s="83"/>
      <c r="D11" s="85"/>
      <c r="E11" s="85"/>
      <c r="F11" s="85"/>
      <c r="G11" s="419">
        <f aca="true" t="shared" si="0" ref="G11:G43">IF(OR(ISBLANK(D11),ISTEXT(D11)),0,D11)</f>
        <v>0</v>
      </c>
      <c r="H11" s="419">
        <f aca="true" t="shared" si="1" ref="H11:H43">IF(OR(ISBLANK(E11),ISTEXT(E11)),0,E11)</f>
        <v>0</v>
      </c>
      <c r="I11" s="419">
        <f aca="true" t="shared" si="2" ref="I11:I43">IF(OR(ISBLANK(F11),ISTEXT(F11)),0,F11)</f>
        <v>0</v>
      </c>
      <c r="J11" s="47">
        <f aca="true" t="shared" si="3" ref="J11:J43">IF(M11&lt;2,"",(IF(OR(G11+H11=0,G11+I11=0),"",IF(AND(OR(2*G11/(G11+H11)&lt;0.93,2*G11/(G11+H11)&gt;1.07),OR(2*G11/(G11+I11)&lt;0.93,2*G11/(G11+I11)&gt;1.07)),"OUT","OK"))))</f>
      </c>
      <c r="K11" s="47">
        <f aca="true" t="shared" si="4" ref="K11:K43">IF(M11&lt;2,"",IF(OR(H11+G11=0,H11+I11=0),"",IF(AND(OR(2*H11/(H11+G11)&lt;0.93,2*H11/(H11+G11)&gt;1.07),OR(2*H11/(H11+I11)&lt;0.93,2*H11/(H11+I11)&gt;1.07)),"OUT","OK")))</f>
      </c>
      <c r="L11" s="47">
        <f aca="true" t="shared" si="5" ref="L11:L43">IF(M11&lt;2,"",IF(OR(I11+G11=0,I11+H11=0),"",IF(AND(OR(2*I11/(I11+G11)&lt;0.93,2*I11/(I11+G11)&gt;1.07),OR(2*I11/(I11+H11)&lt;0.93,2*I11/(I11+H11)&gt;1.07)),"OUT","OK")))</f>
      </c>
      <c r="M11" s="368">
        <f aca="true" t="shared" si="6" ref="M11:M43">IF(COUNT(D11:F11)=0,"",COUNT(D11:F11))</f>
      </c>
      <c r="N11" s="304">
        <f aca="true" t="shared" si="7" ref="N11:N43">IF(M11="","",IF(OR(M11&lt;2,R11&lt;3,R11&gt;200),"NOT VALID","ok"))</f>
      </c>
      <c r="O11" s="303">
        <f aca="true" t="shared" si="8" ref="O11:O43">IF(J11="OK",D11,"")</f>
      </c>
      <c r="P11" s="303">
        <f aca="true" t="shared" si="9" ref="P11:P43">IF(K11="OK",E11,"")</f>
      </c>
      <c r="Q11" s="303">
        <f aca="true" t="shared" si="10" ref="Q11:Q43">IF(L11="OK",F11,"")</f>
      </c>
      <c r="R11" s="300">
        <f aca="true" t="shared" si="11" ref="R11:R43">IF(ISERROR(AVERAGE(D11:F11)),"",AVERAGE(D11:F11))</f>
      </c>
      <c r="S11" s="42">
        <f aca="true" t="shared" si="12" ref="S11:S43">IF(M11="","",IF(M11&lt;2,"--  ",STDEV(D11:F11)))</f>
      </c>
      <c r="T11" s="310">
        <f aca="true" t="shared" si="13" ref="T11:T43">IF(S11="","",IF(S11="--  ","--  ",S11/R11))</f>
      </c>
      <c r="U11" s="102"/>
    </row>
    <row r="12" spans="2:21" ht="12.75">
      <c r="B12" s="376">
        <v>2</v>
      </c>
      <c r="C12" s="84"/>
      <c r="D12" s="85"/>
      <c r="E12" s="85"/>
      <c r="F12" s="85"/>
      <c r="G12" s="420">
        <f t="shared" si="0"/>
        <v>0</v>
      </c>
      <c r="H12" s="420">
        <f t="shared" si="1"/>
        <v>0</v>
      </c>
      <c r="I12" s="420">
        <f t="shared" si="2"/>
        <v>0</v>
      </c>
      <c r="J12" s="48">
        <f t="shared" si="3"/>
      </c>
      <c r="K12" s="48">
        <f t="shared" si="4"/>
      </c>
      <c r="L12" s="48">
        <f t="shared" si="5"/>
      </c>
      <c r="M12" s="369">
        <f t="shared" si="6"/>
      </c>
      <c r="N12" s="438">
        <f t="shared" si="7"/>
      </c>
      <c r="O12" s="303">
        <f t="shared" si="8"/>
      </c>
      <c r="P12" s="303">
        <f t="shared" si="9"/>
      </c>
      <c r="Q12" s="303">
        <f t="shared" si="10"/>
      </c>
      <c r="R12" s="300">
        <f t="shared" si="11"/>
      </c>
      <c r="S12" s="44">
        <f t="shared" si="12"/>
      </c>
      <c r="T12" s="311">
        <f t="shared" si="13"/>
      </c>
      <c r="U12" s="95"/>
    </row>
    <row r="13" spans="2:21" ht="12.75">
      <c r="B13" s="376">
        <v>3</v>
      </c>
      <c r="C13" s="84"/>
      <c r="D13" s="85"/>
      <c r="E13" s="85"/>
      <c r="F13" s="85"/>
      <c r="G13" s="420">
        <f t="shared" si="0"/>
        <v>0</v>
      </c>
      <c r="H13" s="420">
        <f t="shared" si="1"/>
        <v>0</v>
      </c>
      <c r="I13" s="420">
        <f t="shared" si="2"/>
        <v>0</v>
      </c>
      <c r="J13" s="48">
        <f t="shared" si="3"/>
      </c>
      <c r="K13" s="48">
        <f t="shared" si="4"/>
      </c>
      <c r="L13" s="48">
        <f t="shared" si="5"/>
      </c>
      <c r="M13" s="369">
        <f t="shared" si="6"/>
      </c>
      <c r="N13" s="438">
        <f t="shared" si="7"/>
      </c>
      <c r="O13" s="303">
        <f t="shared" si="8"/>
      </c>
      <c r="P13" s="303">
        <f t="shared" si="9"/>
      </c>
      <c r="Q13" s="303">
        <f t="shared" si="10"/>
      </c>
      <c r="R13" s="300">
        <f t="shared" si="11"/>
      </c>
      <c r="S13" s="44">
        <f t="shared" si="12"/>
      </c>
      <c r="T13" s="311">
        <f t="shared" si="13"/>
      </c>
      <c r="U13" s="95"/>
    </row>
    <row r="14" spans="2:21" ht="12.75">
      <c r="B14" s="376">
        <v>4</v>
      </c>
      <c r="C14" s="84"/>
      <c r="D14" s="85"/>
      <c r="E14" s="85"/>
      <c r="F14" s="85"/>
      <c r="G14" s="420">
        <f t="shared" si="0"/>
        <v>0</v>
      </c>
      <c r="H14" s="420">
        <f t="shared" si="1"/>
        <v>0</v>
      </c>
      <c r="I14" s="420">
        <f t="shared" si="2"/>
        <v>0</v>
      </c>
      <c r="J14" s="48">
        <f t="shared" si="3"/>
      </c>
      <c r="K14" s="48">
        <f t="shared" si="4"/>
      </c>
      <c r="L14" s="48">
        <f t="shared" si="5"/>
      </c>
      <c r="M14" s="369">
        <f t="shared" si="6"/>
      </c>
      <c r="N14" s="438">
        <f t="shared" si="7"/>
      </c>
      <c r="O14" s="303">
        <f t="shared" si="8"/>
      </c>
      <c r="P14" s="303">
        <f t="shared" si="9"/>
      </c>
      <c r="Q14" s="303">
        <f t="shared" si="10"/>
      </c>
      <c r="R14" s="300">
        <f t="shared" si="11"/>
      </c>
      <c r="S14" s="44">
        <f t="shared" si="12"/>
      </c>
      <c r="T14" s="311">
        <f t="shared" si="13"/>
      </c>
      <c r="U14" s="95"/>
    </row>
    <row r="15" spans="2:21" ht="12.75">
      <c r="B15" s="376">
        <v>5</v>
      </c>
      <c r="C15" s="84"/>
      <c r="D15" s="85"/>
      <c r="E15" s="85"/>
      <c r="F15" s="85"/>
      <c r="G15" s="420">
        <f t="shared" si="0"/>
        <v>0</v>
      </c>
      <c r="H15" s="420">
        <f t="shared" si="1"/>
        <v>0</v>
      </c>
      <c r="I15" s="420">
        <f t="shared" si="2"/>
        <v>0</v>
      </c>
      <c r="J15" s="48">
        <f t="shared" si="3"/>
      </c>
      <c r="K15" s="48">
        <f t="shared" si="4"/>
      </c>
      <c r="L15" s="48">
        <f t="shared" si="5"/>
      </c>
      <c r="M15" s="369">
        <f t="shared" si="6"/>
      </c>
      <c r="N15" s="438">
        <f t="shared" si="7"/>
      </c>
      <c r="O15" s="303">
        <f t="shared" si="8"/>
      </c>
      <c r="P15" s="303">
        <f t="shared" si="9"/>
      </c>
      <c r="Q15" s="303">
        <f t="shared" si="10"/>
      </c>
      <c r="R15" s="300">
        <f t="shared" si="11"/>
      </c>
      <c r="S15" s="44">
        <f t="shared" si="12"/>
      </c>
      <c r="T15" s="311">
        <f t="shared" si="13"/>
      </c>
      <c r="U15" s="95"/>
    </row>
    <row r="16" spans="2:21" ht="12.75">
      <c r="B16" s="376">
        <v>6</v>
      </c>
      <c r="C16" s="84"/>
      <c r="D16" s="85"/>
      <c r="E16" s="85"/>
      <c r="F16" s="85"/>
      <c r="G16" s="420">
        <f t="shared" si="0"/>
        <v>0</v>
      </c>
      <c r="H16" s="420">
        <f t="shared" si="1"/>
        <v>0</v>
      </c>
      <c r="I16" s="420">
        <f t="shared" si="2"/>
        <v>0</v>
      </c>
      <c r="J16" s="48">
        <f t="shared" si="3"/>
      </c>
      <c r="K16" s="48">
        <f t="shared" si="4"/>
      </c>
      <c r="L16" s="48">
        <f t="shared" si="5"/>
      </c>
      <c r="M16" s="369">
        <f t="shared" si="6"/>
      </c>
      <c r="N16" s="438">
        <f t="shared" si="7"/>
      </c>
      <c r="O16" s="303">
        <f t="shared" si="8"/>
      </c>
      <c r="P16" s="303">
        <f t="shared" si="9"/>
      </c>
      <c r="Q16" s="303">
        <f t="shared" si="10"/>
      </c>
      <c r="R16" s="300">
        <f t="shared" si="11"/>
      </c>
      <c r="S16" s="44">
        <f t="shared" si="12"/>
      </c>
      <c r="T16" s="311">
        <f t="shared" si="13"/>
      </c>
      <c r="U16" s="95"/>
    </row>
    <row r="17" spans="2:21" ht="12.75">
      <c r="B17" s="376">
        <v>7</v>
      </c>
      <c r="C17" s="84"/>
      <c r="D17" s="85"/>
      <c r="E17" s="85"/>
      <c r="F17" s="85"/>
      <c r="G17" s="420">
        <f t="shared" si="0"/>
        <v>0</v>
      </c>
      <c r="H17" s="420">
        <f t="shared" si="1"/>
        <v>0</v>
      </c>
      <c r="I17" s="420">
        <f t="shared" si="2"/>
        <v>0</v>
      </c>
      <c r="J17" s="48">
        <f t="shared" si="3"/>
      </c>
      <c r="K17" s="48">
        <f t="shared" si="4"/>
      </c>
      <c r="L17" s="48">
        <f t="shared" si="5"/>
      </c>
      <c r="M17" s="369">
        <f t="shared" si="6"/>
      </c>
      <c r="N17" s="438">
        <f t="shared" si="7"/>
      </c>
      <c r="O17" s="303">
        <f t="shared" si="8"/>
      </c>
      <c r="P17" s="303">
        <f t="shared" si="9"/>
      </c>
      <c r="Q17" s="303">
        <f t="shared" si="10"/>
      </c>
      <c r="R17" s="300">
        <f t="shared" si="11"/>
      </c>
      <c r="S17" s="44">
        <f t="shared" si="12"/>
      </c>
      <c r="T17" s="311">
        <f t="shared" si="13"/>
      </c>
      <c r="U17" s="95"/>
    </row>
    <row r="18" spans="2:21" ht="12.75">
      <c r="B18" s="376">
        <v>8</v>
      </c>
      <c r="C18" s="84"/>
      <c r="D18" s="85"/>
      <c r="E18" s="85"/>
      <c r="F18" s="85"/>
      <c r="G18" s="420">
        <f t="shared" si="0"/>
        <v>0</v>
      </c>
      <c r="H18" s="420">
        <f t="shared" si="1"/>
        <v>0</v>
      </c>
      <c r="I18" s="420">
        <f t="shared" si="2"/>
        <v>0</v>
      </c>
      <c r="J18" s="48">
        <f t="shared" si="3"/>
      </c>
      <c r="K18" s="48">
        <f t="shared" si="4"/>
      </c>
      <c r="L18" s="48">
        <f t="shared" si="5"/>
      </c>
      <c r="M18" s="369">
        <f t="shared" si="6"/>
      </c>
      <c r="N18" s="438">
        <f t="shared" si="7"/>
      </c>
      <c r="O18" s="303">
        <f t="shared" si="8"/>
      </c>
      <c r="P18" s="303">
        <f t="shared" si="9"/>
      </c>
      <c r="Q18" s="303">
        <f t="shared" si="10"/>
      </c>
      <c r="R18" s="300">
        <f t="shared" si="11"/>
      </c>
      <c r="S18" s="44">
        <f t="shared" si="12"/>
      </c>
      <c r="T18" s="311">
        <f t="shared" si="13"/>
      </c>
      <c r="U18" s="95"/>
    </row>
    <row r="19" spans="2:21" ht="12.75">
      <c r="B19" s="376">
        <v>9</v>
      </c>
      <c r="C19" s="84"/>
      <c r="D19" s="85"/>
      <c r="E19" s="85"/>
      <c r="F19" s="85"/>
      <c r="G19" s="420">
        <f t="shared" si="0"/>
        <v>0</v>
      </c>
      <c r="H19" s="420">
        <f t="shared" si="1"/>
        <v>0</v>
      </c>
      <c r="I19" s="420">
        <f t="shared" si="2"/>
        <v>0</v>
      </c>
      <c r="J19" s="48">
        <f t="shared" si="3"/>
      </c>
      <c r="K19" s="48">
        <f t="shared" si="4"/>
      </c>
      <c r="L19" s="48">
        <f t="shared" si="5"/>
      </c>
      <c r="M19" s="369">
        <f t="shared" si="6"/>
      </c>
      <c r="N19" s="438">
        <f t="shared" si="7"/>
      </c>
      <c r="O19" s="303">
        <f t="shared" si="8"/>
      </c>
      <c r="P19" s="303">
        <f t="shared" si="9"/>
      </c>
      <c r="Q19" s="303">
        <f t="shared" si="10"/>
      </c>
      <c r="R19" s="300">
        <f t="shared" si="11"/>
      </c>
      <c r="S19" s="44">
        <f t="shared" si="12"/>
      </c>
      <c r="T19" s="311">
        <f t="shared" si="13"/>
      </c>
      <c r="U19" s="95"/>
    </row>
    <row r="20" spans="2:21" ht="12.75">
      <c r="B20" s="376">
        <v>10</v>
      </c>
      <c r="C20" s="84"/>
      <c r="D20" s="85"/>
      <c r="E20" s="85"/>
      <c r="F20" s="85"/>
      <c r="G20" s="420">
        <f t="shared" si="0"/>
        <v>0</v>
      </c>
      <c r="H20" s="420">
        <f t="shared" si="1"/>
        <v>0</v>
      </c>
      <c r="I20" s="420">
        <f t="shared" si="2"/>
        <v>0</v>
      </c>
      <c r="J20" s="48">
        <f t="shared" si="3"/>
      </c>
      <c r="K20" s="48">
        <f t="shared" si="4"/>
      </c>
      <c r="L20" s="48">
        <f t="shared" si="5"/>
      </c>
      <c r="M20" s="369">
        <f t="shared" si="6"/>
      </c>
      <c r="N20" s="438">
        <f t="shared" si="7"/>
      </c>
      <c r="O20" s="303">
        <f t="shared" si="8"/>
      </c>
      <c r="P20" s="303">
        <f t="shared" si="9"/>
      </c>
      <c r="Q20" s="303">
        <f t="shared" si="10"/>
      </c>
      <c r="R20" s="300">
        <f t="shared" si="11"/>
      </c>
      <c r="S20" s="44">
        <f t="shared" si="12"/>
      </c>
      <c r="T20" s="311">
        <f t="shared" si="13"/>
      </c>
      <c r="U20" s="95"/>
    </row>
    <row r="21" spans="2:21" ht="12.75">
      <c r="B21" s="376">
        <v>11</v>
      </c>
      <c r="C21" s="84"/>
      <c r="D21" s="85"/>
      <c r="E21" s="85"/>
      <c r="F21" s="85"/>
      <c r="G21" s="420">
        <f t="shared" si="0"/>
        <v>0</v>
      </c>
      <c r="H21" s="420">
        <f t="shared" si="1"/>
        <v>0</v>
      </c>
      <c r="I21" s="420">
        <f t="shared" si="2"/>
        <v>0</v>
      </c>
      <c r="J21" s="48">
        <f t="shared" si="3"/>
      </c>
      <c r="K21" s="48">
        <f t="shared" si="4"/>
      </c>
      <c r="L21" s="48">
        <f t="shared" si="5"/>
      </c>
      <c r="M21" s="369">
        <f t="shared" si="6"/>
      </c>
      <c r="N21" s="438">
        <f t="shared" si="7"/>
      </c>
      <c r="O21" s="303">
        <f t="shared" si="8"/>
      </c>
      <c r="P21" s="303">
        <f t="shared" si="9"/>
      </c>
      <c r="Q21" s="303">
        <f t="shared" si="10"/>
      </c>
      <c r="R21" s="300">
        <f t="shared" si="11"/>
      </c>
      <c r="S21" s="44">
        <f t="shared" si="12"/>
      </c>
      <c r="T21" s="311">
        <f t="shared" si="13"/>
      </c>
      <c r="U21" s="95"/>
    </row>
    <row r="22" spans="2:21" ht="12.75">
      <c r="B22" s="376">
        <v>12</v>
      </c>
      <c r="C22" s="84"/>
      <c r="D22" s="85"/>
      <c r="E22" s="85"/>
      <c r="F22" s="85"/>
      <c r="G22" s="420">
        <f t="shared" si="0"/>
        <v>0</v>
      </c>
      <c r="H22" s="420">
        <f t="shared" si="1"/>
        <v>0</v>
      </c>
      <c r="I22" s="420">
        <f t="shared" si="2"/>
        <v>0</v>
      </c>
      <c r="J22" s="48">
        <f t="shared" si="3"/>
      </c>
      <c r="K22" s="48">
        <f t="shared" si="4"/>
      </c>
      <c r="L22" s="48">
        <f t="shared" si="5"/>
      </c>
      <c r="M22" s="369">
        <f t="shared" si="6"/>
      </c>
      <c r="N22" s="438">
        <f t="shared" si="7"/>
      </c>
      <c r="O22" s="303">
        <f t="shared" si="8"/>
      </c>
      <c r="P22" s="303">
        <f t="shared" si="9"/>
      </c>
      <c r="Q22" s="303">
        <f t="shared" si="10"/>
      </c>
      <c r="R22" s="300">
        <f t="shared" si="11"/>
      </c>
      <c r="S22" s="44">
        <f t="shared" si="12"/>
      </c>
      <c r="T22" s="311">
        <f t="shared" si="13"/>
      </c>
      <c r="U22" s="95"/>
    </row>
    <row r="23" spans="2:21" ht="12.75">
      <c r="B23" s="376">
        <v>13</v>
      </c>
      <c r="C23" s="84"/>
      <c r="D23" s="85"/>
      <c r="E23" s="85"/>
      <c r="F23" s="85"/>
      <c r="G23" s="420">
        <f t="shared" si="0"/>
        <v>0</v>
      </c>
      <c r="H23" s="420">
        <f t="shared" si="1"/>
        <v>0</v>
      </c>
      <c r="I23" s="420">
        <f t="shared" si="2"/>
        <v>0</v>
      </c>
      <c r="J23" s="48">
        <f t="shared" si="3"/>
      </c>
      <c r="K23" s="48">
        <f t="shared" si="4"/>
      </c>
      <c r="L23" s="48">
        <f t="shared" si="5"/>
      </c>
      <c r="M23" s="369">
        <f t="shared" si="6"/>
      </c>
      <c r="N23" s="438">
        <f t="shared" si="7"/>
      </c>
      <c r="O23" s="303">
        <f t="shared" si="8"/>
      </c>
      <c r="P23" s="303">
        <f t="shared" si="9"/>
      </c>
      <c r="Q23" s="303">
        <f t="shared" si="10"/>
      </c>
      <c r="R23" s="300">
        <f t="shared" si="11"/>
      </c>
      <c r="S23" s="44">
        <f t="shared" si="12"/>
      </c>
      <c r="T23" s="311">
        <f t="shared" si="13"/>
      </c>
      <c r="U23" s="95"/>
    </row>
    <row r="24" spans="2:21" ht="12.75">
      <c r="B24" s="376">
        <v>14</v>
      </c>
      <c r="C24" s="84"/>
      <c r="D24" s="85"/>
      <c r="E24" s="85"/>
      <c r="F24" s="85"/>
      <c r="G24" s="420">
        <f t="shared" si="0"/>
        <v>0</v>
      </c>
      <c r="H24" s="420">
        <f t="shared" si="1"/>
        <v>0</v>
      </c>
      <c r="I24" s="420">
        <f t="shared" si="2"/>
        <v>0</v>
      </c>
      <c r="J24" s="48">
        <f t="shared" si="3"/>
      </c>
      <c r="K24" s="48">
        <f t="shared" si="4"/>
      </c>
      <c r="L24" s="48">
        <f t="shared" si="5"/>
      </c>
      <c r="M24" s="369">
        <f t="shared" si="6"/>
      </c>
      <c r="N24" s="438">
        <f t="shared" si="7"/>
      </c>
      <c r="O24" s="303">
        <f t="shared" si="8"/>
      </c>
      <c r="P24" s="303">
        <f t="shared" si="9"/>
      </c>
      <c r="Q24" s="303">
        <f t="shared" si="10"/>
      </c>
      <c r="R24" s="300">
        <f t="shared" si="11"/>
      </c>
      <c r="S24" s="44">
        <f t="shared" si="12"/>
      </c>
      <c r="T24" s="311">
        <f t="shared" si="13"/>
      </c>
      <c r="U24" s="95"/>
    </row>
    <row r="25" spans="2:21" ht="12.75">
      <c r="B25" s="376">
        <v>15</v>
      </c>
      <c r="C25" s="84"/>
      <c r="D25" s="85"/>
      <c r="E25" s="85"/>
      <c r="F25" s="85"/>
      <c r="G25" s="420">
        <f t="shared" si="0"/>
        <v>0</v>
      </c>
      <c r="H25" s="420">
        <f t="shared" si="1"/>
        <v>0</v>
      </c>
      <c r="I25" s="420">
        <f t="shared" si="2"/>
        <v>0</v>
      </c>
      <c r="J25" s="48">
        <f t="shared" si="3"/>
      </c>
      <c r="K25" s="48">
        <f t="shared" si="4"/>
      </c>
      <c r="L25" s="48">
        <f t="shared" si="5"/>
      </c>
      <c r="M25" s="369">
        <f t="shared" si="6"/>
      </c>
      <c r="N25" s="438">
        <f t="shared" si="7"/>
      </c>
      <c r="O25" s="303">
        <f t="shared" si="8"/>
      </c>
      <c r="P25" s="303">
        <f t="shared" si="9"/>
      </c>
      <c r="Q25" s="303">
        <f t="shared" si="10"/>
      </c>
      <c r="R25" s="300">
        <f t="shared" si="11"/>
      </c>
      <c r="S25" s="44">
        <f t="shared" si="12"/>
      </c>
      <c r="T25" s="311">
        <f t="shared" si="13"/>
      </c>
      <c r="U25" s="95"/>
    </row>
    <row r="26" spans="2:21" ht="12.75">
      <c r="B26" s="376">
        <v>16</v>
      </c>
      <c r="C26" s="84"/>
      <c r="D26" s="85"/>
      <c r="E26" s="85"/>
      <c r="F26" s="85"/>
      <c r="G26" s="420">
        <f t="shared" si="0"/>
        <v>0</v>
      </c>
      <c r="H26" s="420">
        <f t="shared" si="1"/>
        <v>0</v>
      </c>
      <c r="I26" s="420">
        <f t="shared" si="2"/>
        <v>0</v>
      </c>
      <c r="J26" s="48">
        <f t="shared" si="3"/>
      </c>
      <c r="K26" s="48">
        <f t="shared" si="4"/>
      </c>
      <c r="L26" s="48">
        <f t="shared" si="5"/>
      </c>
      <c r="M26" s="369">
        <f t="shared" si="6"/>
      </c>
      <c r="N26" s="438">
        <f t="shared" si="7"/>
      </c>
      <c r="O26" s="303">
        <f t="shared" si="8"/>
      </c>
      <c r="P26" s="303">
        <f t="shared" si="9"/>
      </c>
      <c r="Q26" s="303">
        <f t="shared" si="10"/>
      </c>
      <c r="R26" s="300">
        <f t="shared" si="11"/>
      </c>
      <c r="S26" s="44">
        <f t="shared" si="12"/>
      </c>
      <c r="T26" s="311">
        <f t="shared" si="13"/>
      </c>
      <c r="U26" s="95"/>
    </row>
    <row r="27" spans="2:21" ht="12.75">
      <c r="B27" s="376">
        <v>17</v>
      </c>
      <c r="C27" s="84"/>
      <c r="D27" s="85"/>
      <c r="E27" s="85"/>
      <c r="F27" s="85"/>
      <c r="G27" s="420">
        <f t="shared" si="0"/>
        <v>0</v>
      </c>
      <c r="H27" s="420">
        <f t="shared" si="1"/>
        <v>0</v>
      </c>
      <c r="I27" s="420">
        <f t="shared" si="2"/>
        <v>0</v>
      </c>
      <c r="J27" s="48">
        <f t="shared" si="3"/>
      </c>
      <c r="K27" s="48">
        <f t="shared" si="4"/>
      </c>
      <c r="L27" s="48">
        <f t="shared" si="5"/>
      </c>
      <c r="M27" s="369">
        <f t="shared" si="6"/>
      </c>
      <c r="N27" s="438">
        <f t="shared" si="7"/>
      </c>
      <c r="O27" s="303">
        <f t="shared" si="8"/>
      </c>
      <c r="P27" s="303">
        <f t="shared" si="9"/>
      </c>
      <c r="Q27" s="303">
        <f t="shared" si="10"/>
      </c>
      <c r="R27" s="300">
        <f t="shared" si="11"/>
      </c>
      <c r="S27" s="44">
        <f t="shared" si="12"/>
      </c>
      <c r="T27" s="311">
        <f t="shared" si="13"/>
      </c>
      <c r="U27" s="95"/>
    </row>
    <row r="28" spans="2:21" ht="12.75">
      <c r="B28" s="376">
        <v>18</v>
      </c>
      <c r="C28" s="84"/>
      <c r="D28" s="85"/>
      <c r="E28" s="85"/>
      <c r="F28" s="85"/>
      <c r="G28" s="420">
        <f t="shared" si="0"/>
        <v>0</v>
      </c>
      <c r="H28" s="420">
        <f t="shared" si="1"/>
        <v>0</v>
      </c>
      <c r="I28" s="420">
        <f t="shared" si="2"/>
        <v>0</v>
      </c>
      <c r="J28" s="48">
        <f t="shared" si="3"/>
      </c>
      <c r="K28" s="48">
        <f t="shared" si="4"/>
      </c>
      <c r="L28" s="48">
        <f t="shared" si="5"/>
      </c>
      <c r="M28" s="369">
        <f t="shared" si="6"/>
      </c>
      <c r="N28" s="438">
        <f t="shared" si="7"/>
      </c>
      <c r="O28" s="303">
        <f t="shared" si="8"/>
      </c>
      <c r="P28" s="303">
        <f t="shared" si="9"/>
      </c>
      <c r="Q28" s="303">
        <f t="shared" si="10"/>
      </c>
      <c r="R28" s="300">
        <f t="shared" si="11"/>
      </c>
      <c r="S28" s="44">
        <f t="shared" si="12"/>
      </c>
      <c r="T28" s="311">
        <f t="shared" si="13"/>
      </c>
      <c r="U28" s="95"/>
    </row>
    <row r="29" spans="2:21" ht="12.75">
      <c r="B29" s="376">
        <v>19</v>
      </c>
      <c r="C29" s="84"/>
      <c r="D29" s="85"/>
      <c r="E29" s="85"/>
      <c r="F29" s="85"/>
      <c r="G29" s="420">
        <f t="shared" si="0"/>
        <v>0</v>
      </c>
      <c r="H29" s="420">
        <f t="shared" si="1"/>
        <v>0</v>
      </c>
      <c r="I29" s="420">
        <f t="shared" si="2"/>
        <v>0</v>
      </c>
      <c r="J29" s="48">
        <f t="shared" si="3"/>
      </c>
      <c r="K29" s="48">
        <f t="shared" si="4"/>
      </c>
      <c r="L29" s="48">
        <f t="shared" si="5"/>
      </c>
      <c r="M29" s="369">
        <f t="shared" si="6"/>
      </c>
      <c r="N29" s="438">
        <f t="shared" si="7"/>
      </c>
      <c r="O29" s="303">
        <f t="shared" si="8"/>
      </c>
      <c r="P29" s="303">
        <f t="shared" si="9"/>
      </c>
      <c r="Q29" s="303">
        <f t="shared" si="10"/>
      </c>
      <c r="R29" s="300">
        <f t="shared" si="11"/>
      </c>
      <c r="S29" s="44">
        <f t="shared" si="12"/>
      </c>
      <c r="T29" s="311">
        <f t="shared" si="13"/>
      </c>
      <c r="U29" s="95"/>
    </row>
    <row r="30" spans="2:21" ht="12.75">
      <c r="B30" s="376">
        <v>20</v>
      </c>
      <c r="C30" s="84"/>
      <c r="D30" s="85"/>
      <c r="E30" s="85"/>
      <c r="F30" s="85"/>
      <c r="G30" s="420">
        <f t="shared" si="0"/>
        <v>0</v>
      </c>
      <c r="H30" s="420">
        <f t="shared" si="1"/>
        <v>0</v>
      </c>
      <c r="I30" s="420">
        <f t="shared" si="2"/>
        <v>0</v>
      </c>
      <c r="J30" s="48">
        <f t="shared" si="3"/>
      </c>
      <c r="K30" s="48">
        <f t="shared" si="4"/>
      </c>
      <c r="L30" s="48">
        <f t="shared" si="5"/>
      </c>
      <c r="M30" s="369">
        <f t="shared" si="6"/>
      </c>
      <c r="N30" s="438">
        <f t="shared" si="7"/>
      </c>
      <c r="O30" s="303">
        <f t="shared" si="8"/>
      </c>
      <c r="P30" s="303">
        <f t="shared" si="9"/>
      </c>
      <c r="Q30" s="303">
        <f t="shared" si="10"/>
      </c>
      <c r="R30" s="300">
        <f t="shared" si="11"/>
      </c>
      <c r="S30" s="44">
        <f t="shared" si="12"/>
      </c>
      <c r="T30" s="311">
        <f t="shared" si="13"/>
      </c>
      <c r="U30" s="95"/>
    </row>
    <row r="31" spans="2:21" ht="12.75">
      <c r="B31" s="376">
        <v>21</v>
      </c>
      <c r="C31" s="84"/>
      <c r="D31" s="85"/>
      <c r="E31" s="85"/>
      <c r="F31" s="85"/>
      <c r="G31" s="420">
        <f t="shared" si="0"/>
        <v>0</v>
      </c>
      <c r="H31" s="420">
        <f t="shared" si="1"/>
        <v>0</v>
      </c>
      <c r="I31" s="420">
        <f t="shared" si="2"/>
        <v>0</v>
      </c>
      <c r="J31" s="48">
        <f t="shared" si="3"/>
      </c>
      <c r="K31" s="48">
        <f t="shared" si="4"/>
      </c>
      <c r="L31" s="48">
        <f t="shared" si="5"/>
      </c>
      <c r="M31" s="369">
        <f t="shared" si="6"/>
      </c>
      <c r="N31" s="438">
        <f t="shared" si="7"/>
      </c>
      <c r="O31" s="303">
        <f t="shared" si="8"/>
      </c>
      <c r="P31" s="303">
        <f t="shared" si="9"/>
      </c>
      <c r="Q31" s="303">
        <f t="shared" si="10"/>
      </c>
      <c r="R31" s="300">
        <f t="shared" si="11"/>
      </c>
      <c r="S31" s="44">
        <f t="shared" si="12"/>
      </c>
      <c r="T31" s="311">
        <f t="shared" si="13"/>
      </c>
      <c r="U31" s="95"/>
    </row>
    <row r="32" spans="2:21" ht="12.75">
      <c r="B32" s="376">
        <v>22</v>
      </c>
      <c r="C32" s="84"/>
      <c r="D32" s="85"/>
      <c r="E32" s="85"/>
      <c r="F32" s="85"/>
      <c r="G32" s="420">
        <f t="shared" si="0"/>
        <v>0</v>
      </c>
      <c r="H32" s="420">
        <f t="shared" si="1"/>
        <v>0</v>
      </c>
      <c r="I32" s="420">
        <f t="shared" si="2"/>
        <v>0</v>
      </c>
      <c r="J32" s="48">
        <f t="shared" si="3"/>
      </c>
      <c r="K32" s="48">
        <f t="shared" si="4"/>
      </c>
      <c r="L32" s="48">
        <f t="shared" si="5"/>
      </c>
      <c r="M32" s="369">
        <f t="shared" si="6"/>
      </c>
      <c r="N32" s="438">
        <f t="shared" si="7"/>
      </c>
      <c r="O32" s="303">
        <f t="shared" si="8"/>
      </c>
      <c r="P32" s="303">
        <f t="shared" si="9"/>
      </c>
      <c r="Q32" s="303">
        <f t="shared" si="10"/>
      </c>
      <c r="R32" s="300">
        <f t="shared" si="11"/>
      </c>
      <c r="S32" s="44">
        <f t="shared" si="12"/>
      </c>
      <c r="T32" s="311">
        <f t="shared" si="13"/>
      </c>
      <c r="U32" s="95"/>
    </row>
    <row r="33" spans="2:21" ht="12.75">
      <c r="B33" s="376">
        <v>23</v>
      </c>
      <c r="C33" s="84"/>
      <c r="D33" s="85"/>
      <c r="E33" s="85"/>
      <c r="F33" s="85"/>
      <c r="G33" s="420">
        <f t="shared" si="0"/>
        <v>0</v>
      </c>
      <c r="H33" s="420">
        <f t="shared" si="1"/>
        <v>0</v>
      </c>
      <c r="I33" s="420">
        <f t="shared" si="2"/>
        <v>0</v>
      </c>
      <c r="J33" s="48">
        <f t="shared" si="3"/>
      </c>
      <c r="K33" s="48">
        <f t="shared" si="4"/>
      </c>
      <c r="L33" s="48">
        <f t="shared" si="5"/>
      </c>
      <c r="M33" s="369">
        <f t="shared" si="6"/>
      </c>
      <c r="N33" s="438">
        <f t="shared" si="7"/>
      </c>
      <c r="O33" s="303">
        <f t="shared" si="8"/>
      </c>
      <c r="P33" s="303">
        <f t="shared" si="9"/>
      </c>
      <c r="Q33" s="303">
        <f t="shared" si="10"/>
      </c>
      <c r="R33" s="300">
        <f t="shared" si="11"/>
      </c>
      <c r="S33" s="44">
        <f t="shared" si="12"/>
      </c>
      <c r="T33" s="311">
        <f t="shared" si="13"/>
      </c>
      <c r="U33" s="95"/>
    </row>
    <row r="34" spans="2:21" ht="13.5" customHeight="1">
      <c r="B34" s="376">
        <v>24</v>
      </c>
      <c r="C34" s="86"/>
      <c r="D34" s="87"/>
      <c r="E34" s="87"/>
      <c r="F34" s="87"/>
      <c r="G34" s="420">
        <f t="shared" si="0"/>
        <v>0</v>
      </c>
      <c r="H34" s="420">
        <f t="shared" si="1"/>
        <v>0</v>
      </c>
      <c r="I34" s="420">
        <f t="shared" si="2"/>
        <v>0</v>
      </c>
      <c r="J34" s="73">
        <f t="shared" si="3"/>
      </c>
      <c r="K34" s="73">
        <f t="shared" si="4"/>
      </c>
      <c r="L34" s="73">
        <f t="shared" si="5"/>
      </c>
      <c r="M34" s="370">
        <f t="shared" si="6"/>
      </c>
      <c r="N34" s="438">
        <f t="shared" si="7"/>
      </c>
      <c r="O34" s="303">
        <f t="shared" si="8"/>
      </c>
      <c r="P34" s="303">
        <f t="shared" si="9"/>
      </c>
      <c r="Q34" s="303">
        <f t="shared" si="10"/>
      </c>
      <c r="R34" s="300">
        <f t="shared" si="11"/>
      </c>
      <c r="S34" s="44">
        <f t="shared" si="12"/>
      </c>
      <c r="T34" s="371">
        <f t="shared" si="13"/>
      </c>
      <c r="U34" s="94"/>
    </row>
    <row r="35" spans="2:21" ht="12.75">
      <c r="B35" s="376">
        <v>25</v>
      </c>
      <c r="C35" s="84"/>
      <c r="D35" s="85"/>
      <c r="E35" s="85"/>
      <c r="F35" s="85"/>
      <c r="G35" s="420">
        <f t="shared" si="0"/>
        <v>0</v>
      </c>
      <c r="H35" s="420">
        <f t="shared" si="1"/>
        <v>0</v>
      </c>
      <c r="I35" s="420">
        <f t="shared" si="2"/>
        <v>0</v>
      </c>
      <c r="J35" s="48">
        <f t="shared" si="3"/>
      </c>
      <c r="K35" s="48">
        <f t="shared" si="4"/>
      </c>
      <c r="L35" s="48">
        <f t="shared" si="5"/>
      </c>
      <c r="M35" s="369">
        <f t="shared" si="6"/>
      </c>
      <c r="N35" s="438">
        <f t="shared" si="7"/>
      </c>
      <c r="O35" s="303">
        <f t="shared" si="8"/>
      </c>
      <c r="P35" s="303">
        <f t="shared" si="9"/>
      </c>
      <c r="Q35" s="303">
        <f t="shared" si="10"/>
      </c>
      <c r="R35" s="300">
        <f t="shared" si="11"/>
      </c>
      <c r="S35" s="44">
        <f t="shared" si="12"/>
      </c>
      <c r="T35" s="311">
        <f t="shared" si="13"/>
      </c>
      <c r="U35" s="95"/>
    </row>
    <row r="36" spans="2:21" ht="12.75">
      <c r="B36" s="376">
        <v>26</v>
      </c>
      <c r="C36" s="84"/>
      <c r="D36" s="85"/>
      <c r="E36" s="85"/>
      <c r="F36" s="85"/>
      <c r="G36" s="420">
        <f t="shared" si="0"/>
        <v>0</v>
      </c>
      <c r="H36" s="420">
        <f t="shared" si="1"/>
        <v>0</v>
      </c>
      <c r="I36" s="420">
        <f t="shared" si="2"/>
        <v>0</v>
      </c>
      <c r="J36" s="48">
        <f t="shared" si="3"/>
      </c>
      <c r="K36" s="48">
        <f t="shared" si="4"/>
      </c>
      <c r="L36" s="48">
        <f t="shared" si="5"/>
      </c>
      <c r="M36" s="369">
        <f t="shared" si="6"/>
      </c>
      <c r="N36" s="438">
        <f t="shared" si="7"/>
      </c>
      <c r="O36" s="303">
        <f t="shared" si="8"/>
      </c>
      <c r="P36" s="303">
        <f t="shared" si="9"/>
      </c>
      <c r="Q36" s="303">
        <f t="shared" si="10"/>
      </c>
      <c r="R36" s="300">
        <f t="shared" si="11"/>
      </c>
      <c r="S36" s="44">
        <f t="shared" si="12"/>
      </c>
      <c r="T36" s="311">
        <f t="shared" si="13"/>
      </c>
      <c r="U36" s="95"/>
    </row>
    <row r="37" spans="2:21" ht="12.75">
      <c r="B37" s="376">
        <v>27</v>
      </c>
      <c r="C37" s="84"/>
      <c r="D37" s="85"/>
      <c r="E37" s="85"/>
      <c r="F37" s="85"/>
      <c r="G37" s="420">
        <f t="shared" si="0"/>
        <v>0</v>
      </c>
      <c r="H37" s="420">
        <f t="shared" si="1"/>
        <v>0</v>
      </c>
      <c r="I37" s="420">
        <f t="shared" si="2"/>
        <v>0</v>
      </c>
      <c r="J37" s="48">
        <f t="shared" si="3"/>
      </c>
      <c r="K37" s="48">
        <f t="shared" si="4"/>
      </c>
      <c r="L37" s="48">
        <f t="shared" si="5"/>
      </c>
      <c r="M37" s="369">
        <f t="shared" si="6"/>
      </c>
      <c r="N37" s="438">
        <f t="shared" si="7"/>
      </c>
      <c r="O37" s="303">
        <f t="shared" si="8"/>
      </c>
      <c r="P37" s="303">
        <f t="shared" si="9"/>
      </c>
      <c r="Q37" s="303">
        <f t="shared" si="10"/>
      </c>
      <c r="R37" s="300">
        <f t="shared" si="11"/>
      </c>
      <c r="S37" s="44">
        <f t="shared" si="12"/>
      </c>
      <c r="T37" s="311">
        <f t="shared" si="13"/>
      </c>
      <c r="U37" s="95"/>
    </row>
    <row r="38" spans="2:21" ht="12.75">
      <c r="B38" s="376">
        <v>28</v>
      </c>
      <c r="C38" s="84"/>
      <c r="D38" s="85"/>
      <c r="E38" s="85"/>
      <c r="F38" s="85"/>
      <c r="G38" s="420">
        <f t="shared" si="0"/>
        <v>0</v>
      </c>
      <c r="H38" s="420">
        <f t="shared" si="1"/>
        <v>0</v>
      </c>
      <c r="I38" s="420">
        <f t="shared" si="2"/>
        <v>0</v>
      </c>
      <c r="J38" s="48">
        <f t="shared" si="3"/>
      </c>
      <c r="K38" s="48">
        <f t="shared" si="4"/>
      </c>
      <c r="L38" s="48">
        <f t="shared" si="5"/>
      </c>
      <c r="M38" s="369">
        <f t="shared" si="6"/>
      </c>
      <c r="N38" s="438">
        <f t="shared" si="7"/>
      </c>
      <c r="O38" s="303">
        <f t="shared" si="8"/>
      </c>
      <c r="P38" s="303">
        <f t="shared" si="9"/>
      </c>
      <c r="Q38" s="303">
        <f t="shared" si="10"/>
      </c>
      <c r="R38" s="300">
        <f t="shared" si="11"/>
      </c>
      <c r="S38" s="44">
        <f t="shared" si="12"/>
      </c>
      <c r="T38" s="311">
        <f t="shared" si="13"/>
      </c>
      <c r="U38" s="95"/>
    </row>
    <row r="39" spans="2:21" ht="12.75">
      <c r="B39" s="376">
        <v>29</v>
      </c>
      <c r="C39" s="84"/>
      <c r="D39" s="85"/>
      <c r="E39" s="85"/>
      <c r="F39" s="85"/>
      <c r="G39" s="420">
        <f t="shared" si="0"/>
        <v>0</v>
      </c>
      <c r="H39" s="420">
        <f t="shared" si="1"/>
        <v>0</v>
      </c>
      <c r="I39" s="420">
        <f t="shared" si="2"/>
        <v>0</v>
      </c>
      <c r="J39" s="48">
        <f t="shared" si="3"/>
      </c>
      <c r="K39" s="48">
        <f t="shared" si="4"/>
      </c>
      <c r="L39" s="48">
        <f t="shared" si="5"/>
      </c>
      <c r="M39" s="369">
        <f t="shared" si="6"/>
      </c>
      <c r="N39" s="438">
        <f t="shared" si="7"/>
      </c>
      <c r="O39" s="303">
        <f t="shared" si="8"/>
      </c>
      <c r="P39" s="303">
        <f t="shared" si="9"/>
      </c>
      <c r="Q39" s="303">
        <f t="shared" si="10"/>
      </c>
      <c r="R39" s="300">
        <f t="shared" si="11"/>
      </c>
      <c r="S39" s="44">
        <f t="shared" si="12"/>
      </c>
      <c r="T39" s="311">
        <f t="shared" si="13"/>
      </c>
      <c r="U39" s="95"/>
    </row>
    <row r="40" spans="2:21" ht="12.75">
      <c r="B40" s="376">
        <v>30</v>
      </c>
      <c r="C40" s="84"/>
      <c r="D40" s="85"/>
      <c r="E40" s="85"/>
      <c r="F40" s="85"/>
      <c r="G40" s="420">
        <f t="shared" si="0"/>
        <v>0</v>
      </c>
      <c r="H40" s="420">
        <f t="shared" si="1"/>
        <v>0</v>
      </c>
      <c r="I40" s="420">
        <f t="shared" si="2"/>
        <v>0</v>
      </c>
      <c r="J40" s="48">
        <f t="shared" si="3"/>
      </c>
      <c r="K40" s="48">
        <f t="shared" si="4"/>
      </c>
      <c r="L40" s="48">
        <f t="shared" si="5"/>
      </c>
      <c r="M40" s="369">
        <f t="shared" si="6"/>
      </c>
      <c r="N40" s="438">
        <f t="shared" si="7"/>
      </c>
      <c r="O40" s="303">
        <f t="shared" si="8"/>
      </c>
      <c r="P40" s="303">
        <f t="shared" si="9"/>
      </c>
      <c r="Q40" s="303">
        <f t="shared" si="10"/>
      </c>
      <c r="R40" s="300">
        <f t="shared" si="11"/>
      </c>
      <c r="S40" s="44">
        <f t="shared" si="12"/>
      </c>
      <c r="T40" s="311">
        <f t="shared" si="13"/>
      </c>
      <c r="U40" s="95"/>
    </row>
    <row r="41" spans="2:21" ht="12.75">
      <c r="B41" s="376">
        <v>31</v>
      </c>
      <c r="C41" s="84"/>
      <c r="D41" s="85"/>
      <c r="E41" s="85"/>
      <c r="F41" s="85"/>
      <c r="G41" s="420">
        <f t="shared" si="0"/>
        <v>0</v>
      </c>
      <c r="H41" s="420">
        <f t="shared" si="1"/>
        <v>0</v>
      </c>
      <c r="I41" s="420">
        <f t="shared" si="2"/>
        <v>0</v>
      </c>
      <c r="J41" s="48">
        <f t="shared" si="3"/>
      </c>
      <c r="K41" s="48">
        <f t="shared" si="4"/>
      </c>
      <c r="L41" s="48">
        <f t="shared" si="5"/>
      </c>
      <c r="M41" s="369">
        <f t="shared" si="6"/>
      </c>
      <c r="N41" s="438">
        <f t="shared" si="7"/>
      </c>
      <c r="O41" s="303">
        <f t="shared" si="8"/>
      </c>
      <c r="P41" s="303">
        <f t="shared" si="9"/>
      </c>
      <c r="Q41" s="303">
        <f t="shared" si="10"/>
      </c>
      <c r="R41" s="300">
        <f t="shared" si="11"/>
      </c>
      <c r="S41" s="44">
        <f t="shared" si="12"/>
      </c>
      <c r="T41" s="311">
        <f t="shared" si="13"/>
      </c>
      <c r="U41" s="95"/>
    </row>
    <row r="42" spans="2:21" ht="12.75">
      <c r="B42" s="376">
        <v>32</v>
      </c>
      <c r="C42" s="84"/>
      <c r="D42" s="85"/>
      <c r="E42" s="85"/>
      <c r="F42" s="85"/>
      <c r="G42" s="420">
        <f t="shared" si="0"/>
        <v>0</v>
      </c>
      <c r="H42" s="420">
        <f t="shared" si="1"/>
        <v>0</v>
      </c>
      <c r="I42" s="420">
        <f t="shared" si="2"/>
        <v>0</v>
      </c>
      <c r="J42" s="48">
        <f t="shared" si="3"/>
      </c>
      <c r="K42" s="48">
        <f t="shared" si="4"/>
      </c>
      <c r="L42" s="48">
        <f t="shared" si="5"/>
      </c>
      <c r="M42" s="369">
        <f t="shared" si="6"/>
      </c>
      <c r="N42" s="438">
        <f t="shared" si="7"/>
      </c>
      <c r="O42" s="303">
        <f t="shared" si="8"/>
      </c>
      <c r="P42" s="303">
        <f t="shared" si="9"/>
      </c>
      <c r="Q42" s="303">
        <f t="shared" si="10"/>
      </c>
      <c r="R42" s="300">
        <f t="shared" si="11"/>
      </c>
      <c r="S42" s="44">
        <f t="shared" si="12"/>
      </c>
      <c r="T42" s="311">
        <f t="shared" si="13"/>
      </c>
      <c r="U42" s="95"/>
    </row>
    <row r="43" spans="2:21" ht="12.75">
      <c r="B43" s="376">
        <v>33</v>
      </c>
      <c r="C43" s="84"/>
      <c r="D43" s="85"/>
      <c r="E43" s="85"/>
      <c r="F43" s="85"/>
      <c r="G43" s="420">
        <f t="shared" si="0"/>
        <v>0</v>
      </c>
      <c r="H43" s="420">
        <f t="shared" si="1"/>
        <v>0</v>
      </c>
      <c r="I43" s="420">
        <f t="shared" si="2"/>
        <v>0</v>
      </c>
      <c r="J43" s="48">
        <f t="shared" si="3"/>
      </c>
      <c r="K43" s="48">
        <f t="shared" si="4"/>
      </c>
      <c r="L43" s="48">
        <f t="shared" si="5"/>
      </c>
      <c r="M43" s="369">
        <f t="shared" si="6"/>
      </c>
      <c r="N43" s="438">
        <f t="shared" si="7"/>
      </c>
      <c r="O43" s="303">
        <f t="shared" si="8"/>
      </c>
      <c r="P43" s="303">
        <f t="shared" si="9"/>
      </c>
      <c r="Q43" s="303">
        <f t="shared" si="10"/>
      </c>
      <c r="R43" s="300">
        <f t="shared" si="11"/>
      </c>
      <c r="S43" s="44">
        <f t="shared" si="12"/>
      </c>
      <c r="T43" s="311">
        <f t="shared" si="13"/>
      </c>
      <c r="U43" s="95"/>
    </row>
    <row r="44" spans="2:21" ht="12.75">
      <c r="B44" s="376">
        <v>34</v>
      </c>
      <c r="C44" s="84"/>
      <c r="D44" s="85"/>
      <c r="E44" s="85"/>
      <c r="F44" s="85"/>
      <c r="G44" s="420">
        <f aca="true" t="shared" si="14" ref="G44:G59">IF(OR(ISBLANK(D44),ISTEXT(D44)),0,D44)</f>
        <v>0</v>
      </c>
      <c r="H44" s="420">
        <f aca="true" t="shared" si="15" ref="H44:H59">IF(OR(ISBLANK(E44),ISTEXT(E44)),0,E44)</f>
        <v>0</v>
      </c>
      <c r="I44" s="420">
        <f aca="true" t="shared" si="16" ref="I44:I59">IF(OR(ISBLANK(F44),ISTEXT(F44)),0,F44)</f>
        <v>0</v>
      </c>
      <c r="J44" s="48">
        <f aca="true" t="shared" si="17" ref="J44:J59">IF(M44&lt;2,"",(IF(OR(G44+H44=0,G44+I44=0),"",IF(AND(OR(2*G44/(G44+H44)&lt;0.93,2*G44/(G44+H44)&gt;1.07),OR(2*G44/(G44+I44)&lt;0.93,2*G44/(G44+I44)&gt;1.07)),"OUT","OK"))))</f>
      </c>
      <c r="K44" s="48">
        <f aca="true" t="shared" si="18" ref="K44:K59">IF(M44&lt;2,"",IF(OR(H44+G44=0,H44+I44=0),"",IF(AND(OR(2*H44/(H44+G44)&lt;0.93,2*H44/(H44+G44)&gt;1.07),OR(2*H44/(H44+I44)&lt;0.93,2*H44/(H44+I44)&gt;1.07)),"OUT","OK")))</f>
      </c>
      <c r="L44" s="48">
        <f aca="true" t="shared" si="19" ref="L44:L59">IF(M44&lt;2,"",IF(OR(I44+G44=0,I44+H44=0),"",IF(AND(OR(2*I44/(I44+G44)&lt;0.93,2*I44/(I44+G44)&gt;1.07),OR(2*I44/(I44+H44)&lt;0.93,2*I44/(I44+H44)&gt;1.07)),"OUT","OK")))</f>
      </c>
      <c r="M44" s="369">
        <f aca="true" t="shared" si="20" ref="M44:M59">IF(COUNT(D44:F44)=0,"",COUNT(D44:F44))</f>
      </c>
      <c r="N44" s="438">
        <f aca="true" t="shared" si="21" ref="N44:N59">IF(M44="","",IF(OR(M44&lt;2,R44&lt;3,R44&gt;200),"NOT VALID","ok"))</f>
      </c>
      <c r="O44" s="303">
        <f aca="true" t="shared" si="22" ref="O44:O59">IF(J44="OK",D44,"")</f>
      </c>
      <c r="P44" s="303">
        <f aca="true" t="shared" si="23" ref="P44:P59">IF(K44="OK",E44,"")</f>
      </c>
      <c r="Q44" s="303">
        <f aca="true" t="shared" si="24" ref="Q44:Q59">IF(L44="OK",F44,"")</f>
      </c>
      <c r="R44" s="300">
        <f aca="true" t="shared" si="25" ref="R44:R59">IF(ISERROR(AVERAGE(D44:F44)),"",AVERAGE(D44:F44))</f>
      </c>
      <c r="S44" s="44">
        <f aca="true" t="shared" si="26" ref="S44:S59">IF(M44="","",IF(M44&lt;2,"--  ",STDEV(D44:F44)))</f>
      </c>
      <c r="T44" s="311">
        <f aca="true" t="shared" si="27" ref="T44:T59">IF(S44="","",IF(S44="--  ","--  ",S44/R44))</f>
      </c>
      <c r="U44" s="95"/>
    </row>
    <row r="45" spans="2:21" ht="12.75">
      <c r="B45" s="376">
        <v>35</v>
      </c>
      <c r="C45" s="84"/>
      <c r="D45" s="85"/>
      <c r="E45" s="85"/>
      <c r="F45" s="85"/>
      <c r="G45" s="420">
        <f t="shared" si="14"/>
        <v>0</v>
      </c>
      <c r="H45" s="420">
        <f t="shared" si="15"/>
        <v>0</v>
      </c>
      <c r="I45" s="420">
        <f t="shared" si="16"/>
        <v>0</v>
      </c>
      <c r="J45" s="48">
        <f t="shared" si="17"/>
      </c>
      <c r="K45" s="48">
        <f t="shared" si="18"/>
      </c>
      <c r="L45" s="48">
        <f t="shared" si="19"/>
      </c>
      <c r="M45" s="369">
        <f t="shared" si="20"/>
      </c>
      <c r="N45" s="438">
        <f t="shared" si="21"/>
      </c>
      <c r="O45" s="303">
        <f t="shared" si="22"/>
      </c>
      <c r="P45" s="303">
        <f t="shared" si="23"/>
      </c>
      <c r="Q45" s="303">
        <f t="shared" si="24"/>
      </c>
      <c r="R45" s="300">
        <f t="shared" si="25"/>
      </c>
      <c r="S45" s="44">
        <f t="shared" si="26"/>
      </c>
      <c r="T45" s="311">
        <f t="shared" si="27"/>
      </c>
      <c r="U45" s="95"/>
    </row>
    <row r="46" spans="2:21" ht="12.75">
      <c r="B46" s="376">
        <v>36</v>
      </c>
      <c r="C46" s="84"/>
      <c r="D46" s="85"/>
      <c r="E46" s="85"/>
      <c r="F46" s="85"/>
      <c r="G46" s="420">
        <f t="shared" si="14"/>
        <v>0</v>
      </c>
      <c r="H46" s="420">
        <f t="shared" si="15"/>
        <v>0</v>
      </c>
      <c r="I46" s="420">
        <f t="shared" si="16"/>
        <v>0</v>
      </c>
      <c r="J46" s="48">
        <f t="shared" si="17"/>
      </c>
      <c r="K46" s="48">
        <f t="shared" si="18"/>
      </c>
      <c r="L46" s="48">
        <f t="shared" si="19"/>
      </c>
      <c r="M46" s="369">
        <f t="shared" si="20"/>
      </c>
      <c r="N46" s="438">
        <f t="shared" si="21"/>
      </c>
      <c r="O46" s="303">
        <f t="shared" si="22"/>
      </c>
      <c r="P46" s="303">
        <f t="shared" si="23"/>
      </c>
      <c r="Q46" s="303">
        <f t="shared" si="24"/>
      </c>
      <c r="R46" s="300">
        <f t="shared" si="25"/>
      </c>
      <c r="S46" s="44">
        <f t="shared" si="26"/>
      </c>
      <c r="T46" s="311">
        <f t="shared" si="27"/>
      </c>
      <c r="U46" s="95"/>
    </row>
    <row r="47" spans="2:21" ht="12.75">
      <c r="B47" s="376">
        <v>37</v>
      </c>
      <c r="C47" s="84"/>
      <c r="D47" s="85"/>
      <c r="E47" s="85"/>
      <c r="F47" s="85"/>
      <c r="G47" s="420">
        <f t="shared" si="14"/>
        <v>0</v>
      </c>
      <c r="H47" s="420">
        <f t="shared" si="15"/>
        <v>0</v>
      </c>
      <c r="I47" s="420">
        <f t="shared" si="16"/>
        <v>0</v>
      </c>
      <c r="J47" s="48">
        <f t="shared" si="17"/>
      </c>
      <c r="K47" s="48">
        <f t="shared" si="18"/>
      </c>
      <c r="L47" s="48">
        <f t="shared" si="19"/>
      </c>
      <c r="M47" s="369">
        <f t="shared" si="20"/>
      </c>
      <c r="N47" s="438">
        <f t="shared" si="21"/>
      </c>
      <c r="O47" s="303">
        <f t="shared" si="22"/>
      </c>
      <c r="P47" s="303">
        <f t="shared" si="23"/>
      </c>
      <c r="Q47" s="303">
        <f t="shared" si="24"/>
      </c>
      <c r="R47" s="300">
        <f t="shared" si="25"/>
      </c>
      <c r="S47" s="44">
        <f t="shared" si="26"/>
      </c>
      <c r="T47" s="311">
        <f t="shared" si="27"/>
      </c>
      <c r="U47" s="95"/>
    </row>
    <row r="48" spans="2:21" ht="12.75">
      <c r="B48" s="376">
        <v>38</v>
      </c>
      <c r="C48" s="84"/>
      <c r="D48" s="85"/>
      <c r="E48" s="85"/>
      <c r="F48" s="85"/>
      <c r="G48" s="420">
        <f t="shared" si="14"/>
        <v>0</v>
      </c>
      <c r="H48" s="420">
        <f t="shared" si="15"/>
        <v>0</v>
      </c>
      <c r="I48" s="420">
        <f t="shared" si="16"/>
        <v>0</v>
      </c>
      <c r="J48" s="48">
        <f t="shared" si="17"/>
      </c>
      <c r="K48" s="48">
        <f t="shared" si="18"/>
      </c>
      <c r="L48" s="48">
        <f t="shared" si="19"/>
      </c>
      <c r="M48" s="369">
        <f t="shared" si="20"/>
      </c>
      <c r="N48" s="438">
        <f t="shared" si="21"/>
      </c>
      <c r="O48" s="303">
        <f t="shared" si="22"/>
      </c>
      <c r="P48" s="303">
        <f t="shared" si="23"/>
      </c>
      <c r="Q48" s="303">
        <f t="shared" si="24"/>
      </c>
      <c r="R48" s="300">
        <f t="shared" si="25"/>
      </c>
      <c r="S48" s="44">
        <f t="shared" si="26"/>
      </c>
      <c r="T48" s="311">
        <f t="shared" si="27"/>
      </c>
      <c r="U48" s="95"/>
    </row>
    <row r="49" spans="2:21" ht="12.75">
      <c r="B49" s="376">
        <v>39</v>
      </c>
      <c r="C49" s="84"/>
      <c r="D49" s="85"/>
      <c r="E49" s="85"/>
      <c r="F49" s="85"/>
      <c r="G49" s="420">
        <f t="shared" si="14"/>
        <v>0</v>
      </c>
      <c r="H49" s="420">
        <f t="shared" si="15"/>
        <v>0</v>
      </c>
      <c r="I49" s="420">
        <f t="shared" si="16"/>
        <v>0</v>
      </c>
      <c r="J49" s="48">
        <f t="shared" si="17"/>
      </c>
      <c r="K49" s="48">
        <f t="shared" si="18"/>
      </c>
      <c r="L49" s="48">
        <f t="shared" si="19"/>
      </c>
      <c r="M49" s="369">
        <f t="shared" si="20"/>
      </c>
      <c r="N49" s="438">
        <f t="shared" si="21"/>
      </c>
      <c r="O49" s="303">
        <f t="shared" si="22"/>
      </c>
      <c r="P49" s="303">
        <f t="shared" si="23"/>
      </c>
      <c r="Q49" s="303">
        <f t="shared" si="24"/>
      </c>
      <c r="R49" s="300">
        <f t="shared" si="25"/>
      </c>
      <c r="S49" s="44">
        <f t="shared" si="26"/>
      </c>
      <c r="T49" s="311">
        <f t="shared" si="27"/>
      </c>
      <c r="U49" s="95"/>
    </row>
    <row r="50" spans="2:21" ht="12.75">
      <c r="B50" s="376">
        <v>40</v>
      </c>
      <c r="C50" s="84"/>
      <c r="D50" s="85"/>
      <c r="E50" s="85"/>
      <c r="F50" s="85"/>
      <c r="G50" s="420">
        <f t="shared" si="14"/>
        <v>0</v>
      </c>
      <c r="H50" s="420">
        <f t="shared" si="15"/>
        <v>0</v>
      </c>
      <c r="I50" s="420">
        <f t="shared" si="16"/>
        <v>0</v>
      </c>
      <c r="J50" s="48">
        <f t="shared" si="17"/>
      </c>
      <c r="K50" s="48">
        <f t="shared" si="18"/>
      </c>
      <c r="L50" s="48">
        <f t="shared" si="19"/>
      </c>
      <c r="M50" s="369">
        <f t="shared" si="20"/>
      </c>
      <c r="N50" s="438">
        <f t="shared" si="21"/>
      </c>
      <c r="O50" s="303">
        <f t="shared" si="22"/>
      </c>
      <c r="P50" s="303">
        <f t="shared" si="23"/>
      </c>
      <c r="Q50" s="303">
        <f t="shared" si="24"/>
      </c>
      <c r="R50" s="300">
        <f t="shared" si="25"/>
      </c>
      <c r="S50" s="44">
        <f t="shared" si="26"/>
      </c>
      <c r="T50" s="311">
        <f t="shared" si="27"/>
      </c>
      <c r="U50" s="95"/>
    </row>
    <row r="51" spans="2:21" ht="12.75">
      <c r="B51" s="376">
        <v>41</v>
      </c>
      <c r="C51" s="84"/>
      <c r="D51" s="85"/>
      <c r="E51" s="85"/>
      <c r="F51" s="85"/>
      <c r="G51" s="420">
        <f t="shared" si="14"/>
        <v>0</v>
      </c>
      <c r="H51" s="420">
        <f t="shared" si="15"/>
        <v>0</v>
      </c>
      <c r="I51" s="420">
        <f t="shared" si="16"/>
        <v>0</v>
      </c>
      <c r="J51" s="48">
        <f t="shared" si="17"/>
      </c>
      <c r="K51" s="48">
        <f t="shared" si="18"/>
      </c>
      <c r="L51" s="48">
        <f t="shared" si="19"/>
      </c>
      <c r="M51" s="369">
        <f t="shared" si="20"/>
      </c>
      <c r="N51" s="438">
        <f t="shared" si="21"/>
      </c>
      <c r="O51" s="303">
        <f t="shared" si="22"/>
      </c>
      <c r="P51" s="303">
        <f t="shared" si="23"/>
      </c>
      <c r="Q51" s="303">
        <f t="shared" si="24"/>
      </c>
      <c r="R51" s="300">
        <f t="shared" si="25"/>
      </c>
      <c r="S51" s="44">
        <f t="shared" si="26"/>
      </c>
      <c r="T51" s="311">
        <f t="shared" si="27"/>
      </c>
      <c r="U51" s="95"/>
    </row>
    <row r="52" spans="2:21" ht="12.75">
      <c r="B52" s="376">
        <v>42</v>
      </c>
      <c r="C52" s="84"/>
      <c r="D52" s="85"/>
      <c r="E52" s="85"/>
      <c r="F52" s="85"/>
      <c r="G52" s="420">
        <f t="shared" si="14"/>
        <v>0</v>
      </c>
      <c r="H52" s="420">
        <f t="shared" si="15"/>
        <v>0</v>
      </c>
      <c r="I52" s="420">
        <f t="shared" si="16"/>
        <v>0</v>
      </c>
      <c r="J52" s="48">
        <f t="shared" si="17"/>
      </c>
      <c r="K52" s="48">
        <f t="shared" si="18"/>
      </c>
      <c r="L52" s="48">
        <f t="shared" si="19"/>
      </c>
      <c r="M52" s="369">
        <f t="shared" si="20"/>
      </c>
      <c r="N52" s="438">
        <f t="shared" si="21"/>
      </c>
      <c r="O52" s="303">
        <f t="shared" si="22"/>
      </c>
      <c r="P52" s="303">
        <f t="shared" si="23"/>
      </c>
      <c r="Q52" s="303">
        <f t="shared" si="24"/>
      </c>
      <c r="R52" s="300">
        <f t="shared" si="25"/>
      </c>
      <c r="S52" s="44">
        <f t="shared" si="26"/>
      </c>
      <c r="T52" s="311">
        <f t="shared" si="27"/>
      </c>
      <c r="U52" s="95"/>
    </row>
    <row r="53" spans="2:21" ht="12.75">
      <c r="B53" s="376">
        <v>43</v>
      </c>
      <c r="C53" s="84"/>
      <c r="D53" s="85"/>
      <c r="E53" s="85"/>
      <c r="F53" s="85"/>
      <c r="G53" s="420">
        <f t="shared" si="14"/>
        <v>0</v>
      </c>
      <c r="H53" s="420">
        <f t="shared" si="15"/>
        <v>0</v>
      </c>
      <c r="I53" s="420">
        <f t="shared" si="16"/>
        <v>0</v>
      </c>
      <c r="J53" s="48">
        <f t="shared" si="17"/>
      </c>
      <c r="K53" s="48">
        <f t="shared" si="18"/>
      </c>
      <c r="L53" s="48">
        <f t="shared" si="19"/>
      </c>
      <c r="M53" s="369">
        <f t="shared" si="20"/>
      </c>
      <c r="N53" s="438">
        <f t="shared" si="21"/>
      </c>
      <c r="O53" s="303">
        <f t="shared" si="22"/>
      </c>
      <c r="P53" s="303">
        <f t="shared" si="23"/>
      </c>
      <c r="Q53" s="303">
        <f t="shared" si="24"/>
      </c>
      <c r="R53" s="300">
        <f t="shared" si="25"/>
      </c>
      <c r="S53" s="44">
        <f t="shared" si="26"/>
      </c>
      <c r="T53" s="311">
        <f t="shared" si="27"/>
      </c>
      <c r="U53" s="95"/>
    </row>
    <row r="54" spans="2:21" ht="12.75">
      <c r="B54" s="376">
        <v>44</v>
      </c>
      <c r="C54" s="84"/>
      <c r="D54" s="85"/>
      <c r="E54" s="85"/>
      <c r="F54" s="85"/>
      <c r="G54" s="420">
        <f t="shared" si="14"/>
        <v>0</v>
      </c>
      <c r="H54" s="420">
        <f t="shared" si="15"/>
        <v>0</v>
      </c>
      <c r="I54" s="420">
        <f t="shared" si="16"/>
        <v>0</v>
      </c>
      <c r="J54" s="48">
        <f t="shared" si="17"/>
      </c>
      <c r="K54" s="48">
        <f t="shared" si="18"/>
      </c>
      <c r="L54" s="48">
        <f t="shared" si="19"/>
      </c>
      <c r="M54" s="369">
        <f t="shared" si="20"/>
      </c>
      <c r="N54" s="438">
        <f t="shared" si="21"/>
      </c>
      <c r="O54" s="303">
        <f t="shared" si="22"/>
      </c>
      <c r="P54" s="303">
        <f t="shared" si="23"/>
      </c>
      <c r="Q54" s="303">
        <f t="shared" si="24"/>
      </c>
      <c r="R54" s="300">
        <f t="shared" si="25"/>
      </c>
      <c r="S54" s="44">
        <f t="shared" si="26"/>
      </c>
      <c r="T54" s="311">
        <f t="shared" si="27"/>
      </c>
      <c r="U54" s="95"/>
    </row>
    <row r="55" spans="2:21" ht="12.75">
      <c r="B55" s="376">
        <v>45</v>
      </c>
      <c r="C55" s="84"/>
      <c r="D55" s="85"/>
      <c r="E55" s="85"/>
      <c r="F55" s="85"/>
      <c r="G55" s="420">
        <f t="shared" si="14"/>
        <v>0</v>
      </c>
      <c r="H55" s="420">
        <f t="shared" si="15"/>
        <v>0</v>
      </c>
      <c r="I55" s="420">
        <f t="shared" si="16"/>
        <v>0</v>
      </c>
      <c r="J55" s="48">
        <f t="shared" si="17"/>
      </c>
      <c r="K55" s="48">
        <f t="shared" si="18"/>
      </c>
      <c r="L55" s="48">
        <f t="shared" si="19"/>
      </c>
      <c r="M55" s="369">
        <f t="shared" si="20"/>
      </c>
      <c r="N55" s="438">
        <f t="shared" si="21"/>
      </c>
      <c r="O55" s="303">
        <f t="shared" si="22"/>
      </c>
      <c r="P55" s="303">
        <f t="shared" si="23"/>
      </c>
      <c r="Q55" s="303">
        <f t="shared" si="24"/>
      </c>
      <c r="R55" s="300">
        <f t="shared" si="25"/>
      </c>
      <c r="S55" s="44">
        <f t="shared" si="26"/>
      </c>
      <c r="T55" s="311">
        <f t="shared" si="27"/>
      </c>
      <c r="U55" s="95"/>
    </row>
    <row r="56" spans="2:21" ht="12.75">
      <c r="B56" s="376">
        <v>46</v>
      </c>
      <c r="C56" s="84"/>
      <c r="D56" s="85"/>
      <c r="E56" s="85"/>
      <c r="F56" s="85"/>
      <c r="G56" s="420">
        <f t="shared" si="14"/>
        <v>0</v>
      </c>
      <c r="H56" s="420">
        <f t="shared" si="15"/>
        <v>0</v>
      </c>
      <c r="I56" s="420">
        <f t="shared" si="16"/>
        <v>0</v>
      </c>
      <c r="J56" s="48">
        <f t="shared" si="17"/>
      </c>
      <c r="K56" s="48">
        <f t="shared" si="18"/>
      </c>
      <c r="L56" s="48">
        <f t="shared" si="19"/>
      </c>
      <c r="M56" s="369">
        <f t="shared" si="20"/>
      </c>
      <c r="N56" s="438">
        <f t="shared" si="21"/>
      </c>
      <c r="O56" s="303">
        <f t="shared" si="22"/>
      </c>
      <c r="P56" s="303">
        <f t="shared" si="23"/>
      </c>
      <c r="Q56" s="303">
        <f t="shared" si="24"/>
      </c>
      <c r="R56" s="300">
        <f t="shared" si="25"/>
      </c>
      <c r="S56" s="44">
        <f t="shared" si="26"/>
      </c>
      <c r="T56" s="311">
        <f t="shared" si="27"/>
      </c>
      <c r="U56" s="95"/>
    </row>
    <row r="57" spans="2:21" ht="12.75">
      <c r="B57" s="376">
        <v>47</v>
      </c>
      <c r="C57" s="84"/>
      <c r="D57" s="85"/>
      <c r="E57" s="85"/>
      <c r="F57" s="85"/>
      <c r="G57" s="420">
        <f t="shared" si="14"/>
        <v>0</v>
      </c>
      <c r="H57" s="420">
        <f t="shared" si="15"/>
        <v>0</v>
      </c>
      <c r="I57" s="420">
        <f t="shared" si="16"/>
        <v>0</v>
      </c>
      <c r="J57" s="48">
        <f t="shared" si="17"/>
      </c>
      <c r="K57" s="48">
        <f t="shared" si="18"/>
      </c>
      <c r="L57" s="48">
        <f t="shared" si="19"/>
      </c>
      <c r="M57" s="369">
        <f t="shared" si="20"/>
      </c>
      <c r="N57" s="438">
        <f t="shared" si="21"/>
      </c>
      <c r="O57" s="303">
        <f t="shared" si="22"/>
      </c>
      <c r="P57" s="303">
        <f t="shared" si="23"/>
      </c>
      <c r="Q57" s="303">
        <f t="shared" si="24"/>
      </c>
      <c r="R57" s="300">
        <f t="shared" si="25"/>
      </c>
      <c r="S57" s="44">
        <f t="shared" si="26"/>
      </c>
      <c r="T57" s="311">
        <f t="shared" si="27"/>
      </c>
      <c r="U57" s="95"/>
    </row>
    <row r="58" spans="2:21" ht="12.75">
      <c r="B58" s="376">
        <v>48</v>
      </c>
      <c r="C58" s="84"/>
      <c r="D58" s="85"/>
      <c r="E58" s="85"/>
      <c r="F58" s="85"/>
      <c r="G58" s="420">
        <f t="shared" si="14"/>
        <v>0</v>
      </c>
      <c r="H58" s="420">
        <f t="shared" si="15"/>
        <v>0</v>
      </c>
      <c r="I58" s="420">
        <f t="shared" si="16"/>
        <v>0</v>
      </c>
      <c r="J58" s="48">
        <f t="shared" si="17"/>
      </c>
      <c r="K58" s="48">
        <f t="shared" si="18"/>
      </c>
      <c r="L58" s="48">
        <f t="shared" si="19"/>
      </c>
      <c r="M58" s="369">
        <f t="shared" si="20"/>
      </c>
      <c r="N58" s="438">
        <f t="shared" si="21"/>
      </c>
      <c r="O58" s="303">
        <f t="shared" si="22"/>
      </c>
      <c r="P58" s="303">
        <f t="shared" si="23"/>
      </c>
      <c r="Q58" s="303">
        <f t="shared" si="24"/>
      </c>
      <c r="R58" s="300">
        <f t="shared" si="25"/>
      </c>
      <c r="S58" s="44">
        <f t="shared" si="26"/>
      </c>
      <c r="T58" s="311">
        <f t="shared" si="27"/>
      </c>
      <c r="U58" s="95"/>
    </row>
    <row r="59" spans="2:21" ht="12.75">
      <c r="B59" s="376">
        <v>49</v>
      </c>
      <c r="C59" s="84"/>
      <c r="D59" s="85"/>
      <c r="E59" s="85"/>
      <c r="F59" s="85"/>
      <c r="G59" s="420">
        <f t="shared" si="14"/>
        <v>0</v>
      </c>
      <c r="H59" s="420">
        <f t="shared" si="15"/>
        <v>0</v>
      </c>
      <c r="I59" s="420">
        <f t="shared" si="16"/>
        <v>0</v>
      </c>
      <c r="J59" s="48">
        <f t="shared" si="17"/>
      </c>
      <c r="K59" s="48">
        <f t="shared" si="18"/>
      </c>
      <c r="L59" s="48">
        <f t="shared" si="19"/>
      </c>
      <c r="M59" s="369">
        <f t="shared" si="20"/>
      </c>
      <c r="N59" s="438">
        <f t="shared" si="21"/>
      </c>
      <c r="O59" s="303">
        <f t="shared" si="22"/>
      </c>
      <c r="P59" s="303">
        <f t="shared" si="23"/>
      </c>
      <c r="Q59" s="303">
        <f t="shared" si="24"/>
      </c>
      <c r="R59" s="300">
        <f t="shared" si="25"/>
      </c>
      <c r="S59" s="44">
        <f t="shared" si="26"/>
      </c>
      <c r="T59" s="311">
        <f t="shared" si="27"/>
      </c>
      <c r="U59" s="95"/>
    </row>
    <row r="60" spans="2:21" ht="12.75">
      <c r="B60" s="376">
        <v>50</v>
      </c>
      <c r="C60" s="84"/>
      <c r="D60" s="85"/>
      <c r="E60" s="85"/>
      <c r="F60" s="85"/>
      <c r="G60" s="420">
        <f aca="true" t="shared" si="28" ref="G60:G123">IF(OR(ISBLANK(D60),ISTEXT(D60)),0,D60)</f>
        <v>0</v>
      </c>
      <c r="H60" s="420">
        <f aca="true" t="shared" si="29" ref="H60:H123">IF(OR(ISBLANK(E60),ISTEXT(E60)),0,E60)</f>
        <v>0</v>
      </c>
      <c r="I60" s="420">
        <f aca="true" t="shared" si="30" ref="I60:I123">IF(OR(ISBLANK(F60),ISTEXT(F60)),0,F60)</f>
        <v>0</v>
      </c>
      <c r="J60" s="48">
        <f aca="true" t="shared" si="31" ref="J60:J123">IF(M60&lt;2,"",(IF(OR(G60+H60=0,G60+I60=0),"",IF(AND(OR(2*G60/(G60+H60)&lt;0.93,2*G60/(G60+H60)&gt;1.07),OR(2*G60/(G60+I60)&lt;0.93,2*G60/(G60+I60)&gt;1.07)),"OUT","OK"))))</f>
      </c>
      <c r="K60" s="48">
        <f aca="true" t="shared" si="32" ref="K60:K123">IF(M60&lt;2,"",IF(OR(H60+G60=0,H60+I60=0),"",IF(AND(OR(2*H60/(H60+G60)&lt;0.93,2*H60/(H60+G60)&gt;1.07),OR(2*H60/(H60+I60)&lt;0.93,2*H60/(H60+I60)&gt;1.07)),"OUT","OK")))</f>
      </c>
      <c r="L60" s="48">
        <f aca="true" t="shared" si="33" ref="L60:L123">IF(M60&lt;2,"",IF(OR(I60+G60=0,I60+H60=0),"",IF(AND(OR(2*I60/(I60+G60)&lt;0.93,2*I60/(I60+G60)&gt;1.07),OR(2*I60/(I60+H60)&lt;0.93,2*I60/(I60+H60)&gt;1.07)),"OUT","OK")))</f>
      </c>
      <c r="M60" s="369">
        <f aca="true" t="shared" si="34" ref="M60:M123">IF(COUNT(D60:F60)=0,"",COUNT(D60:F60))</f>
      </c>
      <c r="N60" s="438">
        <f aca="true" t="shared" si="35" ref="N60:N123">IF(M60="","",IF(OR(M60&lt;2,R60&lt;3,R60&gt;200),"NOT VALID","ok"))</f>
      </c>
      <c r="O60" s="303">
        <f aca="true" t="shared" si="36" ref="O60:O123">IF(J60="OK",D60,"")</f>
      </c>
      <c r="P60" s="303">
        <f aca="true" t="shared" si="37" ref="P60:P123">IF(K60="OK",E60,"")</f>
      </c>
      <c r="Q60" s="303">
        <f aca="true" t="shared" si="38" ref="Q60:Q123">IF(L60="OK",F60,"")</f>
      </c>
      <c r="R60" s="300">
        <f aca="true" t="shared" si="39" ref="R60:R123">IF(ISERROR(AVERAGE(D60:F60)),"",AVERAGE(D60:F60))</f>
      </c>
      <c r="S60" s="44">
        <f aca="true" t="shared" si="40" ref="S60:S123">IF(M60="","",IF(M60&lt;2,"--  ",STDEV(D60:F60)))</f>
      </c>
      <c r="T60" s="311">
        <f aca="true" t="shared" si="41" ref="T60:T123">IF(S60="","",IF(S60="--  ","--  ",S60/R60))</f>
      </c>
      <c r="U60" s="95"/>
    </row>
    <row r="61" spans="2:21" ht="12.75">
      <c r="B61" s="376">
        <v>51</v>
      </c>
      <c r="C61" s="84"/>
      <c r="D61" s="85"/>
      <c r="E61" s="85"/>
      <c r="F61" s="85"/>
      <c r="G61" s="420">
        <f t="shared" si="28"/>
        <v>0</v>
      </c>
      <c r="H61" s="420">
        <f t="shared" si="29"/>
        <v>0</v>
      </c>
      <c r="I61" s="420">
        <f t="shared" si="30"/>
        <v>0</v>
      </c>
      <c r="J61" s="48">
        <f t="shared" si="31"/>
      </c>
      <c r="K61" s="48">
        <f t="shared" si="32"/>
      </c>
      <c r="L61" s="48">
        <f t="shared" si="33"/>
      </c>
      <c r="M61" s="369">
        <f t="shared" si="34"/>
      </c>
      <c r="N61" s="438">
        <f t="shared" si="35"/>
      </c>
      <c r="O61" s="303">
        <f t="shared" si="36"/>
      </c>
      <c r="P61" s="303">
        <f t="shared" si="37"/>
      </c>
      <c r="Q61" s="303">
        <f t="shared" si="38"/>
      </c>
      <c r="R61" s="300">
        <f t="shared" si="39"/>
      </c>
      <c r="S61" s="44">
        <f t="shared" si="40"/>
      </c>
      <c r="T61" s="311">
        <f t="shared" si="41"/>
      </c>
      <c r="U61" s="95"/>
    </row>
    <row r="62" spans="2:21" ht="12.75">
      <c r="B62" s="376">
        <v>52</v>
      </c>
      <c r="C62" s="84"/>
      <c r="D62" s="85"/>
      <c r="E62" s="85"/>
      <c r="F62" s="85"/>
      <c r="G62" s="420">
        <f t="shared" si="28"/>
        <v>0</v>
      </c>
      <c r="H62" s="420">
        <f t="shared" si="29"/>
        <v>0</v>
      </c>
      <c r="I62" s="420">
        <f t="shared" si="30"/>
        <v>0</v>
      </c>
      <c r="J62" s="48">
        <f t="shared" si="31"/>
      </c>
      <c r="K62" s="48">
        <f t="shared" si="32"/>
      </c>
      <c r="L62" s="48">
        <f t="shared" si="33"/>
      </c>
      <c r="M62" s="369">
        <f t="shared" si="34"/>
      </c>
      <c r="N62" s="438">
        <f t="shared" si="35"/>
      </c>
      <c r="O62" s="303">
        <f t="shared" si="36"/>
      </c>
      <c r="P62" s="303">
        <f t="shared" si="37"/>
      </c>
      <c r="Q62" s="303">
        <f t="shared" si="38"/>
      </c>
      <c r="R62" s="300">
        <f t="shared" si="39"/>
      </c>
      <c r="S62" s="44">
        <f t="shared" si="40"/>
      </c>
      <c r="T62" s="311">
        <f t="shared" si="41"/>
      </c>
      <c r="U62" s="95"/>
    </row>
    <row r="63" spans="2:21" ht="12.75">
      <c r="B63" s="376">
        <v>53</v>
      </c>
      <c r="C63" s="84"/>
      <c r="D63" s="85"/>
      <c r="E63" s="85"/>
      <c r="F63" s="85"/>
      <c r="G63" s="420">
        <f t="shared" si="28"/>
        <v>0</v>
      </c>
      <c r="H63" s="420">
        <f t="shared" si="29"/>
        <v>0</v>
      </c>
      <c r="I63" s="420">
        <f t="shared" si="30"/>
        <v>0</v>
      </c>
      <c r="J63" s="48">
        <f t="shared" si="31"/>
      </c>
      <c r="K63" s="48">
        <f t="shared" si="32"/>
      </c>
      <c r="L63" s="48">
        <f t="shared" si="33"/>
      </c>
      <c r="M63" s="369">
        <f t="shared" si="34"/>
      </c>
      <c r="N63" s="438">
        <f t="shared" si="35"/>
      </c>
      <c r="O63" s="303">
        <f t="shared" si="36"/>
      </c>
      <c r="P63" s="303">
        <f t="shared" si="37"/>
      </c>
      <c r="Q63" s="303">
        <f t="shared" si="38"/>
      </c>
      <c r="R63" s="300">
        <f t="shared" si="39"/>
      </c>
      <c r="S63" s="44">
        <f t="shared" si="40"/>
      </c>
      <c r="T63" s="311">
        <f t="shared" si="41"/>
      </c>
      <c r="U63" s="95"/>
    </row>
    <row r="64" spans="2:21" ht="12.75">
      <c r="B64" s="376">
        <v>54</v>
      </c>
      <c r="C64" s="84"/>
      <c r="D64" s="85"/>
      <c r="E64" s="85"/>
      <c r="F64" s="85"/>
      <c r="G64" s="420">
        <f t="shared" si="28"/>
        <v>0</v>
      </c>
      <c r="H64" s="420">
        <f t="shared" si="29"/>
        <v>0</v>
      </c>
      <c r="I64" s="420">
        <f t="shared" si="30"/>
        <v>0</v>
      </c>
      <c r="J64" s="48">
        <f t="shared" si="31"/>
      </c>
      <c r="K64" s="48">
        <f t="shared" si="32"/>
      </c>
      <c r="L64" s="48">
        <f t="shared" si="33"/>
      </c>
      <c r="M64" s="369">
        <f t="shared" si="34"/>
      </c>
      <c r="N64" s="438">
        <f t="shared" si="35"/>
      </c>
      <c r="O64" s="303">
        <f t="shared" si="36"/>
      </c>
      <c r="P64" s="303">
        <f t="shared" si="37"/>
      </c>
      <c r="Q64" s="303">
        <f t="shared" si="38"/>
      </c>
      <c r="R64" s="300">
        <f t="shared" si="39"/>
      </c>
      <c r="S64" s="44">
        <f t="shared" si="40"/>
      </c>
      <c r="T64" s="311">
        <f t="shared" si="41"/>
      </c>
      <c r="U64" s="95"/>
    </row>
    <row r="65" spans="2:21" ht="12.75">
      <c r="B65" s="376">
        <v>55</v>
      </c>
      <c r="C65" s="84"/>
      <c r="D65" s="85"/>
      <c r="E65" s="85"/>
      <c r="F65" s="85"/>
      <c r="G65" s="420">
        <f t="shared" si="28"/>
        <v>0</v>
      </c>
      <c r="H65" s="420">
        <f t="shared" si="29"/>
        <v>0</v>
      </c>
      <c r="I65" s="420">
        <f t="shared" si="30"/>
        <v>0</v>
      </c>
      <c r="J65" s="48">
        <f t="shared" si="31"/>
      </c>
      <c r="K65" s="48">
        <f t="shared" si="32"/>
      </c>
      <c r="L65" s="48">
        <f t="shared" si="33"/>
      </c>
      <c r="M65" s="369">
        <f t="shared" si="34"/>
      </c>
      <c r="N65" s="438">
        <f t="shared" si="35"/>
      </c>
      <c r="O65" s="303">
        <f t="shared" si="36"/>
      </c>
      <c r="P65" s="303">
        <f t="shared" si="37"/>
      </c>
      <c r="Q65" s="303">
        <f t="shared" si="38"/>
      </c>
      <c r="R65" s="300">
        <f t="shared" si="39"/>
      </c>
      <c r="S65" s="44">
        <f t="shared" si="40"/>
      </c>
      <c r="T65" s="311">
        <f t="shared" si="41"/>
      </c>
      <c r="U65" s="95"/>
    </row>
    <row r="66" spans="2:21" ht="12.75">
      <c r="B66" s="376">
        <v>56</v>
      </c>
      <c r="C66" s="84"/>
      <c r="D66" s="85"/>
      <c r="E66" s="85"/>
      <c r="F66" s="85"/>
      <c r="G66" s="420">
        <f t="shared" si="28"/>
        <v>0</v>
      </c>
      <c r="H66" s="420">
        <f t="shared" si="29"/>
        <v>0</v>
      </c>
      <c r="I66" s="420">
        <f t="shared" si="30"/>
        <v>0</v>
      </c>
      <c r="J66" s="48">
        <f t="shared" si="31"/>
      </c>
      <c r="K66" s="48">
        <f t="shared" si="32"/>
      </c>
      <c r="L66" s="48">
        <f t="shared" si="33"/>
      </c>
      <c r="M66" s="369">
        <f t="shared" si="34"/>
      </c>
      <c r="N66" s="438">
        <f t="shared" si="35"/>
      </c>
      <c r="O66" s="303">
        <f t="shared" si="36"/>
      </c>
      <c r="P66" s="303">
        <f t="shared" si="37"/>
      </c>
      <c r="Q66" s="303">
        <f t="shared" si="38"/>
      </c>
      <c r="R66" s="300">
        <f t="shared" si="39"/>
      </c>
      <c r="S66" s="44">
        <f t="shared" si="40"/>
      </c>
      <c r="T66" s="311">
        <f t="shared" si="41"/>
      </c>
      <c r="U66" s="95"/>
    </row>
    <row r="67" spans="2:21" ht="12.75">
      <c r="B67" s="376">
        <v>57</v>
      </c>
      <c r="C67" s="84"/>
      <c r="D67" s="85"/>
      <c r="E67" s="85"/>
      <c r="F67" s="85"/>
      <c r="G67" s="420">
        <f t="shared" si="28"/>
        <v>0</v>
      </c>
      <c r="H67" s="420">
        <f t="shared" si="29"/>
        <v>0</v>
      </c>
      <c r="I67" s="420">
        <f t="shared" si="30"/>
        <v>0</v>
      </c>
      <c r="J67" s="48">
        <f t="shared" si="31"/>
      </c>
      <c r="K67" s="48">
        <f t="shared" si="32"/>
      </c>
      <c r="L67" s="48">
        <f t="shared" si="33"/>
      </c>
      <c r="M67" s="369">
        <f t="shared" si="34"/>
      </c>
      <c r="N67" s="438">
        <f t="shared" si="35"/>
      </c>
      <c r="O67" s="303">
        <f t="shared" si="36"/>
      </c>
      <c r="P67" s="303">
        <f t="shared" si="37"/>
      </c>
      <c r="Q67" s="303">
        <f t="shared" si="38"/>
      </c>
      <c r="R67" s="300">
        <f t="shared" si="39"/>
      </c>
      <c r="S67" s="44">
        <f t="shared" si="40"/>
      </c>
      <c r="T67" s="311">
        <f t="shared" si="41"/>
      </c>
      <c r="U67" s="95"/>
    </row>
    <row r="68" spans="2:21" ht="12.75">
      <c r="B68" s="376">
        <v>58</v>
      </c>
      <c r="C68" s="84"/>
      <c r="D68" s="85"/>
      <c r="E68" s="85"/>
      <c r="F68" s="85"/>
      <c r="G68" s="420">
        <f t="shared" si="28"/>
        <v>0</v>
      </c>
      <c r="H68" s="420">
        <f t="shared" si="29"/>
        <v>0</v>
      </c>
      <c r="I68" s="420">
        <f t="shared" si="30"/>
        <v>0</v>
      </c>
      <c r="J68" s="48">
        <f t="shared" si="31"/>
      </c>
      <c r="K68" s="48">
        <f t="shared" si="32"/>
      </c>
      <c r="L68" s="48">
        <f t="shared" si="33"/>
      </c>
      <c r="M68" s="369">
        <f t="shared" si="34"/>
      </c>
      <c r="N68" s="438">
        <f t="shared" si="35"/>
      </c>
      <c r="O68" s="303">
        <f t="shared" si="36"/>
      </c>
      <c r="P68" s="303">
        <f t="shared" si="37"/>
      </c>
      <c r="Q68" s="303">
        <f t="shared" si="38"/>
      </c>
      <c r="R68" s="300">
        <f t="shared" si="39"/>
      </c>
      <c r="S68" s="44">
        <f t="shared" si="40"/>
      </c>
      <c r="T68" s="311">
        <f t="shared" si="41"/>
      </c>
      <c r="U68" s="95"/>
    </row>
    <row r="69" spans="2:21" ht="12.75">
      <c r="B69" s="376">
        <v>59</v>
      </c>
      <c r="C69" s="84"/>
      <c r="D69" s="85"/>
      <c r="E69" s="85"/>
      <c r="F69" s="85"/>
      <c r="G69" s="420">
        <f t="shared" si="28"/>
        <v>0</v>
      </c>
      <c r="H69" s="420">
        <f t="shared" si="29"/>
        <v>0</v>
      </c>
      <c r="I69" s="420">
        <f t="shared" si="30"/>
        <v>0</v>
      </c>
      <c r="J69" s="48">
        <f t="shared" si="31"/>
      </c>
      <c r="K69" s="48">
        <f t="shared" si="32"/>
      </c>
      <c r="L69" s="48">
        <f t="shared" si="33"/>
      </c>
      <c r="M69" s="369">
        <f t="shared" si="34"/>
      </c>
      <c r="N69" s="438">
        <f t="shared" si="35"/>
      </c>
      <c r="O69" s="303">
        <f t="shared" si="36"/>
      </c>
      <c r="P69" s="303">
        <f t="shared" si="37"/>
      </c>
      <c r="Q69" s="303">
        <f t="shared" si="38"/>
      </c>
      <c r="R69" s="300">
        <f t="shared" si="39"/>
      </c>
      <c r="S69" s="44">
        <f t="shared" si="40"/>
      </c>
      <c r="T69" s="311">
        <f t="shared" si="41"/>
      </c>
      <c r="U69" s="95"/>
    </row>
    <row r="70" spans="2:21" ht="12.75">
      <c r="B70" s="376">
        <v>60</v>
      </c>
      <c r="C70" s="84"/>
      <c r="D70" s="85"/>
      <c r="E70" s="85"/>
      <c r="F70" s="85"/>
      <c r="G70" s="420">
        <f t="shared" si="28"/>
        <v>0</v>
      </c>
      <c r="H70" s="420">
        <f t="shared" si="29"/>
        <v>0</v>
      </c>
      <c r="I70" s="420">
        <f t="shared" si="30"/>
        <v>0</v>
      </c>
      <c r="J70" s="48">
        <f t="shared" si="31"/>
      </c>
      <c r="K70" s="48">
        <f t="shared" si="32"/>
      </c>
      <c r="L70" s="48">
        <f t="shared" si="33"/>
      </c>
      <c r="M70" s="369">
        <f t="shared" si="34"/>
      </c>
      <c r="N70" s="438">
        <f t="shared" si="35"/>
      </c>
      <c r="O70" s="303">
        <f t="shared" si="36"/>
      </c>
      <c r="P70" s="303">
        <f t="shared" si="37"/>
      </c>
      <c r="Q70" s="303">
        <f t="shared" si="38"/>
      </c>
      <c r="R70" s="300">
        <f t="shared" si="39"/>
      </c>
      <c r="S70" s="44">
        <f t="shared" si="40"/>
      </c>
      <c r="T70" s="311">
        <f t="shared" si="41"/>
      </c>
      <c r="U70" s="95"/>
    </row>
    <row r="71" spans="2:21" ht="12.75">
      <c r="B71" s="376">
        <v>61</v>
      </c>
      <c r="C71" s="84"/>
      <c r="D71" s="85"/>
      <c r="E71" s="85"/>
      <c r="F71" s="85"/>
      <c r="G71" s="420">
        <f t="shared" si="28"/>
        <v>0</v>
      </c>
      <c r="H71" s="420">
        <f t="shared" si="29"/>
        <v>0</v>
      </c>
      <c r="I71" s="420">
        <f t="shared" si="30"/>
        <v>0</v>
      </c>
      <c r="J71" s="48">
        <f t="shared" si="31"/>
      </c>
      <c r="K71" s="48">
        <f t="shared" si="32"/>
      </c>
      <c r="L71" s="48">
        <f t="shared" si="33"/>
      </c>
      <c r="M71" s="369">
        <f t="shared" si="34"/>
      </c>
      <c r="N71" s="438">
        <f t="shared" si="35"/>
      </c>
      <c r="O71" s="303">
        <f t="shared" si="36"/>
      </c>
      <c r="P71" s="303">
        <f t="shared" si="37"/>
      </c>
      <c r="Q71" s="303">
        <f t="shared" si="38"/>
      </c>
      <c r="R71" s="300">
        <f t="shared" si="39"/>
      </c>
      <c r="S71" s="44">
        <f t="shared" si="40"/>
      </c>
      <c r="T71" s="311">
        <f t="shared" si="41"/>
      </c>
      <c r="U71" s="95"/>
    </row>
    <row r="72" spans="2:21" ht="12.75">
      <c r="B72" s="376">
        <v>62</v>
      </c>
      <c r="C72" s="84"/>
      <c r="D72" s="85"/>
      <c r="E72" s="85"/>
      <c r="F72" s="85"/>
      <c r="G72" s="420">
        <f t="shared" si="28"/>
        <v>0</v>
      </c>
      <c r="H72" s="420">
        <f t="shared" si="29"/>
        <v>0</v>
      </c>
      <c r="I72" s="420">
        <f t="shared" si="30"/>
        <v>0</v>
      </c>
      <c r="J72" s="48">
        <f t="shared" si="31"/>
      </c>
      <c r="K72" s="48">
        <f t="shared" si="32"/>
      </c>
      <c r="L72" s="48">
        <f t="shared" si="33"/>
      </c>
      <c r="M72" s="369">
        <f t="shared" si="34"/>
      </c>
      <c r="N72" s="438">
        <f t="shared" si="35"/>
      </c>
      <c r="O72" s="303">
        <f t="shared" si="36"/>
      </c>
      <c r="P72" s="303">
        <f t="shared" si="37"/>
      </c>
      <c r="Q72" s="303">
        <f t="shared" si="38"/>
      </c>
      <c r="R72" s="300">
        <f t="shared" si="39"/>
      </c>
      <c r="S72" s="44">
        <f t="shared" si="40"/>
      </c>
      <c r="T72" s="311">
        <f t="shared" si="41"/>
      </c>
      <c r="U72" s="95"/>
    </row>
    <row r="73" spans="2:21" ht="12.75">
      <c r="B73" s="376">
        <v>63</v>
      </c>
      <c r="C73" s="84"/>
      <c r="D73" s="85"/>
      <c r="E73" s="85"/>
      <c r="F73" s="85"/>
      <c r="G73" s="420">
        <f t="shared" si="28"/>
        <v>0</v>
      </c>
      <c r="H73" s="420">
        <f t="shared" si="29"/>
        <v>0</v>
      </c>
      <c r="I73" s="420">
        <f t="shared" si="30"/>
        <v>0</v>
      </c>
      <c r="J73" s="48">
        <f t="shared" si="31"/>
      </c>
      <c r="K73" s="48">
        <f t="shared" si="32"/>
      </c>
      <c r="L73" s="48">
        <f t="shared" si="33"/>
      </c>
      <c r="M73" s="369">
        <f t="shared" si="34"/>
      </c>
      <c r="N73" s="438">
        <f t="shared" si="35"/>
      </c>
      <c r="O73" s="303">
        <f t="shared" si="36"/>
      </c>
      <c r="P73" s="303">
        <f t="shared" si="37"/>
      </c>
      <c r="Q73" s="303">
        <f t="shared" si="38"/>
      </c>
      <c r="R73" s="300">
        <f t="shared" si="39"/>
      </c>
      <c r="S73" s="44">
        <f t="shared" si="40"/>
      </c>
      <c r="T73" s="311">
        <f t="shared" si="41"/>
      </c>
      <c r="U73" s="95"/>
    </row>
    <row r="74" spans="2:21" ht="12.75">
      <c r="B74" s="376">
        <v>64</v>
      </c>
      <c r="C74" s="84"/>
      <c r="D74" s="85"/>
      <c r="E74" s="85"/>
      <c r="F74" s="85"/>
      <c r="G74" s="420">
        <f t="shared" si="28"/>
        <v>0</v>
      </c>
      <c r="H74" s="420">
        <f t="shared" si="29"/>
        <v>0</v>
      </c>
      <c r="I74" s="420">
        <f t="shared" si="30"/>
        <v>0</v>
      </c>
      <c r="J74" s="48">
        <f t="shared" si="31"/>
      </c>
      <c r="K74" s="48">
        <f t="shared" si="32"/>
      </c>
      <c r="L74" s="48">
        <f t="shared" si="33"/>
      </c>
      <c r="M74" s="369">
        <f t="shared" si="34"/>
      </c>
      <c r="N74" s="438">
        <f t="shared" si="35"/>
      </c>
      <c r="O74" s="303">
        <f t="shared" si="36"/>
      </c>
      <c r="P74" s="303">
        <f t="shared" si="37"/>
      </c>
      <c r="Q74" s="303">
        <f t="shared" si="38"/>
      </c>
      <c r="R74" s="300">
        <f t="shared" si="39"/>
      </c>
      <c r="S74" s="44">
        <f t="shared" si="40"/>
      </c>
      <c r="T74" s="311">
        <f t="shared" si="41"/>
      </c>
      <c r="U74" s="95"/>
    </row>
    <row r="75" spans="2:21" ht="12.75">
      <c r="B75" s="376">
        <v>65</v>
      </c>
      <c r="C75" s="84"/>
      <c r="D75" s="85"/>
      <c r="E75" s="85"/>
      <c r="F75" s="85"/>
      <c r="G75" s="420">
        <f t="shared" si="28"/>
        <v>0</v>
      </c>
      <c r="H75" s="420">
        <f t="shared" si="29"/>
        <v>0</v>
      </c>
      <c r="I75" s="420">
        <f t="shared" si="30"/>
        <v>0</v>
      </c>
      <c r="J75" s="48">
        <f t="shared" si="31"/>
      </c>
      <c r="K75" s="48">
        <f t="shared" si="32"/>
      </c>
      <c r="L75" s="48">
        <f t="shared" si="33"/>
      </c>
      <c r="M75" s="369">
        <f t="shared" si="34"/>
      </c>
      <c r="N75" s="438">
        <f t="shared" si="35"/>
      </c>
      <c r="O75" s="303">
        <f t="shared" si="36"/>
      </c>
      <c r="P75" s="303">
        <f t="shared" si="37"/>
      </c>
      <c r="Q75" s="303">
        <f t="shared" si="38"/>
      </c>
      <c r="R75" s="300">
        <f t="shared" si="39"/>
      </c>
      <c r="S75" s="44">
        <f t="shared" si="40"/>
      </c>
      <c r="T75" s="311">
        <f t="shared" si="41"/>
      </c>
      <c r="U75" s="95"/>
    </row>
    <row r="76" spans="2:21" ht="12.75">
      <c r="B76" s="376">
        <v>66</v>
      </c>
      <c r="C76" s="84"/>
      <c r="D76" s="85"/>
      <c r="E76" s="85"/>
      <c r="F76" s="85"/>
      <c r="G76" s="420">
        <f t="shared" si="28"/>
        <v>0</v>
      </c>
      <c r="H76" s="420">
        <f t="shared" si="29"/>
        <v>0</v>
      </c>
      <c r="I76" s="420">
        <f t="shared" si="30"/>
        <v>0</v>
      </c>
      <c r="J76" s="48">
        <f t="shared" si="31"/>
      </c>
      <c r="K76" s="48">
        <f t="shared" si="32"/>
      </c>
      <c r="L76" s="48">
        <f t="shared" si="33"/>
      </c>
      <c r="M76" s="369">
        <f t="shared" si="34"/>
      </c>
      <c r="N76" s="438">
        <f t="shared" si="35"/>
      </c>
      <c r="O76" s="303">
        <f t="shared" si="36"/>
      </c>
      <c r="P76" s="303">
        <f t="shared" si="37"/>
      </c>
      <c r="Q76" s="303">
        <f t="shared" si="38"/>
      </c>
      <c r="R76" s="300">
        <f t="shared" si="39"/>
      </c>
      <c r="S76" s="44">
        <f t="shared" si="40"/>
      </c>
      <c r="T76" s="311">
        <f t="shared" si="41"/>
      </c>
      <c r="U76" s="95"/>
    </row>
    <row r="77" spans="2:21" ht="12.75">
      <c r="B77" s="376">
        <v>67</v>
      </c>
      <c r="C77" s="84"/>
      <c r="D77" s="85"/>
      <c r="E77" s="85"/>
      <c r="F77" s="85"/>
      <c r="G77" s="420">
        <f t="shared" si="28"/>
        <v>0</v>
      </c>
      <c r="H77" s="420">
        <f t="shared" si="29"/>
        <v>0</v>
      </c>
      <c r="I77" s="420">
        <f t="shared" si="30"/>
        <v>0</v>
      </c>
      <c r="J77" s="48">
        <f t="shared" si="31"/>
      </c>
      <c r="K77" s="48">
        <f t="shared" si="32"/>
      </c>
      <c r="L77" s="48">
        <f t="shared" si="33"/>
      </c>
      <c r="M77" s="369">
        <f t="shared" si="34"/>
      </c>
      <c r="N77" s="438">
        <f t="shared" si="35"/>
      </c>
      <c r="O77" s="303">
        <f t="shared" si="36"/>
      </c>
      <c r="P77" s="303">
        <f t="shared" si="37"/>
      </c>
      <c r="Q77" s="303">
        <f t="shared" si="38"/>
      </c>
      <c r="R77" s="300">
        <f t="shared" si="39"/>
      </c>
      <c r="S77" s="44">
        <f t="shared" si="40"/>
      </c>
      <c r="T77" s="311">
        <f t="shared" si="41"/>
      </c>
      <c r="U77" s="95"/>
    </row>
    <row r="78" spans="2:21" ht="12.75">
      <c r="B78" s="376">
        <v>68</v>
      </c>
      <c r="C78" s="84"/>
      <c r="D78" s="85"/>
      <c r="E78" s="85"/>
      <c r="F78" s="85"/>
      <c r="G78" s="420">
        <f t="shared" si="28"/>
        <v>0</v>
      </c>
      <c r="H78" s="420">
        <f t="shared" si="29"/>
        <v>0</v>
      </c>
      <c r="I78" s="420">
        <f t="shared" si="30"/>
        <v>0</v>
      </c>
      <c r="J78" s="48">
        <f t="shared" si="31"/>
      </c>
      <c r="K78" s="48">
        <f t="shared" si="32"/>
      </c>
      <c r="L78" s="48">
        <f t="shared" si="33"/>
      </c>
      <c r="M78" s="369">
        <f t="shared" si="34"/>
      </c>
      <c r="N78" s="438">
        <f t="shared" si="35"/>
      </c>
      <c r="O78" s="303">
        <f t="shared" si="36"/>
      </c>
      <c r="P78" s="303">
        <f t="shared" si="37"/>
      </c>
      <c r="Q78" s="303">
        <f t="shared" si="38"/>
      </c>
      <c r="R78" s="300">
        <f t="shared" si="39"/>
      </c>
      <c r="S78" s="44">
        <f t="shared" si="40"/>
      </c>
      <c r="T78" s="311">
        <f t="shared" si="41"/>
      </c>
      <c r="U78" s="95"/>
    </row>
    <row r="79" spans="2:21" ht="12.75">
      <c r="B79" s="376">
        <v>69</v>
      </c>
      <c r="C79" s="84"/>
      <c r="D79" s="85"/>
      <c r="E79" s="85"/>
      <c r="F79" s="85"/>
      <c r="G79" s="420">
        <f t="shared" si="28"/>
        <v>0</v>
      </c>
      <c r="H79" s="420">
        <f t="shared" si="29"/>
        <v>0</v>
      </c>
      <c r="I79" s="420">
        <f t="shared" si="30"/>
        <v>0</v>
      </c>
      <c r="J79" s="48">
        <f t="shared" si="31"/>
      </c>
      <c r="K79" s="48">
        <f t="shared" si="32"/>
      </c>
      <c r="L79" s="48">
        <f t="shared" si="33"/>
      </c>
      <c r="M79" s="369">
        <f t="shared" si="34"/>
      </c>
      <c r="N79" s="438">
        <f t="shared" si="35"/>
      </c>
      <c r="O79" s="303">
        <f t="shared" si="36"/>
      </c>
      <c r="P79" s="303">
        <f t="shared" si="37"/>
      </c>
      <c r="Q79" s="303">
        <f t="shared" si="38"/>
      </c>
      <c r="R79" s="300">
        <f t="shared" si="39"/>
      </c>
      <c r="S79" s="44">
        <f t="shared" si="40"/>
      </c>
      <c r="T79" s="311">
        <f t="shared" si="41"/>
      </c>
      <c r="U79" s="95"/>
    </row>
    <row r="80" spans="2:21" ht="12.75">
      <c r="B80" s="376">
        <v>70</v>
      </c>
      <c r="C80" s="84"/>
      <c r="D80" s="85"/>
      <c r="E80" s="85"/>
      <c r="F80" s="85"/>
      <c r="G80" s="420">
        <f t="shared" si="28"/>
        <v>0</v>
      </c>
      <c r="H80" s="420">
        <f t="shared" si="29"/>
        <v>0</v>
      </c>
      <c r="I80" s="420">
        <f t="shared" si="30"/>
        <v>0</v>
      </c>
      <c r="J80" s="48">
        <f t="shared" si="31"/>
      </c>
      <c r="K80" s="48">
        <f t="shared" si="32"/>
      </c>
      <c r="L80" s="48">
        <f t="shared" si="33"/>
      </c>
      <c r="M80" s="369">
        <f t="shared" si="34"/>
      </c>
      <c r="N80" s="438">
        <f t="shared" si="35"/>
      </c>
      <c r="O80" s="303">
        <f t="shared" si="36"/>
      </c>
      <c r="P80" s="303">
        <f t="shared" si="37"/>
      </c>
      <c r="Q80" s="303">
        <f t="shared" si="38"/>
      </c>
      <c r="R80" s="300">
        <f t="shared" si="39"/>
      </c>
      <c r="S80" s="44">
        <f t="shared" si="40"/>
      </c>
      <c r="T80" s="311">
        <f t="shared" si="41"/>
      </c>
      <c r="U80" s="95"/>
    </row>
    <row r="81" spans="2:21" ht="12.75">
      <c r="B81" s="376">
        <v>71</v>
      </c>
      <c r="C81" s="84"/>
      <c r="D81" s="85"/>
      <c r="E81" s="85"/>
      <c r="F81" s="85"/>
      <c r="G81" s="420">
        <f t="shared" si="28"/>
        <v>0</v>
      </c>
      <c r="H81" s="420">
        <f t="shared" si="29"/>
        <v>0</v>
      </c>
      <c r="I81" s="420">
        <f t="shared" si="30"/>
        <v>0</v>
      </c>
      <c r="J81" s="48">
        <f t="shared" si="31"/>
      </c>
      <c r="K81" s="48">
        <f t="shared" si="32"/>
      </c>
      <c r="L81" s="48">
        <f t="shared" si="33"/>
      </c>
      <c r="M81" s="369">
        <f t="shared" si="34"/>
      </c>
      <c r="N81" s="438">
        <f t="shared" si="35"/>
      </c>
      <c r="O81" s="303">
        <f t="shared" si="36"/>
      </c>
      <c r="P81" s="303">
        <f t="shared" si="37"/>
      </c>
      <c r="Q81" s="303">
        <f t="shared" si="38"/>
      </c>
      <c r="R81" s="300">
        <f t="shared" si="39"/>
      </c>
      <c r="S81" s="44">
        <f t="shared" si="40"/>
      </c>
      <c r="T81" s="311">
        <f t="shared" si="41"/>
      </c>
      <c r="U81" s="95"/>
    </row>
    <row r="82" spans="2:21" ht="12.75">
      <c r="B82" s="376">
        <v>72</v>
      </c>
      <c r="C82" s="84"/>
      <c r="D82" s="85"/>
      <c r="E82" s="85"/>
      <c r="F82" s="85"/>
      <c r="G82" s="420">
        <f t="shared" si="28"/>
        <v>0</v>
      </c>
      <c r="H82" s="420">
        <f t="shared" si="29"/>
        <v>0</v>
      </c>
      <c r="I82" s="420">
        <f t="shared" si="30"/>
        <v>0</v>
      </c>
      <c r="J82" s="48">
        <f t="shared" si="31"/>
      </c>
      <c r="K82" s="48">
        <f t="shared" si="32"/>
      </c>
      <c r="L82" s="48">
        <f t="shared" si="33"/>
      </c>
      <c r="M82" s="369">
        <f t="shared" si="34"/>
      </c>
      <c r="N82" s="438">
        <f t="shared" si="35"/>
      </c>
      <c r="O82" s="303">
        <f t="shared" si="36"/>
      </c>
      <c r="P82" s="303">
        <f t="shared" si="37"/>
      </c>
      <c r="Q82" s="303">
        <f t="shared" si="38"/>
      </c>
      <c r="R82" s="300">
        <f t="shared" si="39"/>
      </c>
      <c r="S82" s="44">
        <f t="shared" si="40"/>
      </c>
      <c r="T82" s="311">
        <f t="shared" si="41"/>
      </c>
      <c r="U82" s="95"/>
    </row>
    <row r="83" spans="2:21" ht="12.75">
      <c r="B83" s="376">
        <v>73</v>
      </c>
      <c r="C83" s="84"/>
      <c r="D83" s="85"/>
      <c r="E83" s="85"/>
      <c r="F83" s="85"/>
      <c r="G83" s="420">
        <f t="shared" si="28"/>
        <v>0</v>
      </c>
      <c r="H83" s="420">
        <f t="shared" si="29"/>
        <v>0</v>
      </c>
      <c r="I83" s="420">
        <f t="shared" si="30"/>
        <v>0</v>
      </c>
      <c r="J83" s="48">
        <f t="shared" si="31"/>
      </c>
      <c r="K83" s="48">
        <f t="shared" si="32"/>
      </c>
      <c r="L83" s="48">
        <f t="shared" si="33"/>
      </c>
      <c r="M83" s="369">
        <f t="shared" si="34"/>
      </c>
      <c r="N83" s="438">
        <f t="shared" si="35"/>
      </c>
      <c r="O83" s="303">
        <f t="shared" si="36"/>
      </c>
      <c r="P83" s="303">
        <f t="shared" si="37"/>
      </c>
      <c r="Q83" s="303">
        <f t="shared" si="38"/>
      </c>
      <c r="R83" s="300">
        <f t="shared" si="39"/>
      </c>
      <c r="S83" s="44">
        <f t="shared" si="40"/>
      </c>
      <c r="T83" s="311">
        <f t="shared" si="41"/>
      </c>
      <c r="U83" s="95"/>
    </row>
    <row r="84" spans="2:21" ht="12.75">
      <c r="B84" s="376">
        <v>74</v>
      </c>
      <c r="C84" s="84"/>
      <c r="D84" s="85"/>
      <c r="E84" s="85"/>
      <c r="F84" s="85"/>
      <c r="G84" s="420">
        <f t="shared" si="28"/>
        <v>0</v>
      </c>
      <c r="H84" s="420">
        <f t="shared" si="29"/>
        <v>0</v>
      </c>
      <c r="I84" s="420">
        <f t="shared" si="30"/>
        <v>0</v>
      </c>
      <c r="J84" s="48">
        <f t="shared" si="31"/>
      </c>
      <c r="K84" s="48">
        <f t="shared" si="32"/>
      </c>
      <c r="L84" s="48">
        <f t="shared" si="33"/>
      </c>
      <c r="M84" s="369">
        <f t="shared" si="34"/>
      </c>
      <c r="N84" s="438">
        <f t="shared" si="35"/>
      </c>
      <c r="O84" s="303">
        <f t="shared" si="36"/>
      </c>
      <c r="P84" s="303">
        <f t="shared" si="37"/>
      </c>
      <c r="Q84" s="303">
        <f t="shared" si="38"/>
      </c>
      <c r="R84" s="300">
        <f t="shared" si="39"/>
      </c>
      <c r="S84" s="44">
        <f t="shared" si="40"/>
      </c>
      <c r="T84" s="311">
        <f t="shared" si="41"/>
      </c>
      <c r="U84" s="95"/>
    </row>
    <row r="85" spans="2:21" ht="12.75">
      <c r="B85" s="376">
        <v>75</v>
      </c>
      <c r="C85" s="84"/>
      <c r="D85" s="85"/>
      <c r="E85" s="85"/>
      <c r="F85" s="85"/>
      <c r="G85" s="420">
        <f t="shared" si="28"/>
        <v>0</v>
      </c>
      <c r="H85" s="420">
        <f t="shared" si="29"/>
        <v>0</v>
      </c>
      <c r="I85" s="420">
        <f t="shared" si="30"/>
        <v>0</v>
      </c>
      <c r="J85" s="48">
        <f t="shared" si="31"/>
      </c>
      <c r="K85" s="48">
        <f t="shared" si="32"/>
      </c>
      <c r="L85" s="48">
        <f t="shared" si="33"/>
      </c>
      <c r="M85" s="369">
        <f t="shared" si="34"/>
      </c>
      <c r="N85" s="438">
        <f t="shared" si="35"/>
      </c>
      <c r="O85" s="303">
        <f t="shared" si="36"/>
      </c>
      <c r="P85" s="303">
        <f t="shared" si="37"/>
      </c>
      <c r="Q85" s="303">
        <f t="shared" si="38"/>
      </c>
      <c r="R85" s="300">
        <f t="shared" si="39"/>
      </c>
      <c r="S85" s="44">
        <f t="shared" si="40"/>
      </c>
      <c r="T85" s="311">
        <f t="shared" si="41"/>
      </c>
      <c r="U85" s="95"/>
    </row>
    <row r="86" spans="2:21" ht="12.75">
      <c r="B86" s="376">
        <v>76</v>
      </c>
      <c r="C86" s="84"/>
      <c r="D86" s="85"/>
      <c r="E86" s="85"/>
      <c r="F86" s="85"/>
      <c r="G86" s="420">
        <f t="shared" si="28"/>
        <v>0</v>
      </c>
      <c r="H86" s="420">
        <f t="shared" si="29"/>
        <v>0</v>
      </c>
      <c r="I86" s="420">
        <f t="shared" si="30"/>
        <v>0</v>
      </c>
      <c r="J86" s="48">
        <f t="shared" si="31"/>
      </c>
      <c r="K86" s="48">
        <f t="shared" si="32"/>
      </c>
      <c r="L86" s="48">
        <f t="shared" si="33"/>
      </c>
      <c r="M86" s="369">
        <f t="shared" si="34"/>
      </c>
      <c r="N86" s="438">
        <f t="shared" si="35"/>
      </c>
      <c r="O86" s="303">
        <f t="shared" si="36"/>
      </c>
      <c r="P86" s="303">
        <f t="shared" si="37"/>
      </c>
      <c r="Q86" s="303">
        <f t="shared" si="38"/>
      </c>
      <c r="R86" s="300">
        <f t="shared" si="39"/>
      </c>
      <c r="S86" s="44">
        <f t="shared" si="40"/>
      </c>
      <c r="T86" s="311">
        <f t="shared" si="41"/>
      </c>
      <c r="U86" s="95"/>
    </row>
    <row r="87" spans="2:21" ht="12.75">
      <c r="B87" s="376">
        <v>77</v>
      </c>
      <c r="C87" s="84"/>
      <c r="D87" s="85"/>
      <c r="E87" s="85"/>
      <c r="F87" s="85"/>
      <c r="G87" s="420">
        <f t="shared" si="28"/>
        <v>0</v>
      </c>
      <c r="H87" s="420">
        <f t="shared" si="29"/>
        <v>0</v>
      </c>
      <c r="I87" s="420">
        <f t="shared" si="30"/>
        <v>0</v>
      </c>
      <c r="J87" s="48">
        <f t="shared" si="31"/>
      </c>
      <c r="K87" s="48">
        <f t="shared" si="32"/>
      </c>
      <c r="L87" s="48">
        <f t="shared" si="33"/>
      </c>
      <c r="M87" s="369">
        <f t="shared" si="34"/>
      </c>
      <c r="N87" s="438">
        <f t="shared" si="35"/>
      </c>
      <c r="O87" s="303">
        <f t="shared" si="36"/>
      </c>
      <c r="P87" s="303">
        <f t="shared" si="37"/>
      </c>
      <c r="Q87" s="303">
        <f t="shared" si="38"/>
      </c>
      <c r="R87" s="300">
        <f t="shared" si="39"/>
      </c>
      <c r="S87" s="44">
        <f t="shared" si="40"/>
      </c>
      <c r="T87" s="311">
        <f t="shared" si="41"/>
      </c>
      <c r="U87" s="95"/>
    </row>
    <row r="88" spans="2:21" ht="12.75">
      <c r="B88" s="376">
        <v>78</v>
      </c>
      <c r="C88" s="84"/>
      <c r="D88" s="85"/>
      <c r="E88" s="85"/>
      <c r="F88" s="85"/>
      <c r="G88" s="420">
        <f t="shared" si="28"/>
        <v>0</v>
      </c>
      <c r="H88" s="420">
        <f t="shared" si="29"/>
        <v>0</v>
      </c>
      <c r="I88" s="420">
        <f t="shared" si="30"/>
        <v>0</v>
      </c>
      <c r="J88" s="48">
        <f t="shared" si="31"/>
      </c>
      <c r="K88" s="48">
        <f t="shared" si="32"/>
      </c>
      <c r="L88" s="48">
        <f t="shared" si="33"/>
      </c>
      <c r="M88" s="369">
        <f t="shared" si="34"/>
      </c>
      <c r="N88" s="438">
        <f t="shared" si="35"/>
      </c>
      <c r="O88" s="303">
        <f t="shared" si="36"/>
      </c>
      <c r="P88" s="303">
        <f t="shared" si="37"/>
      </c>
      <c r="Q88" s="303">
        <f t="shared" si="38"/>
      </c>
      <c r="R88" s="300">
        <f t="shared" si="39"/>
      </c>
      <c r="S88" s="44">
        <f t="shared" si="40"/>
      </c>
      <c r="T88" s="311">
        <f t="shared" si="41"/>
      </c>
      <c r="U88" s="95"/>
    </row>
    <row r="89" spans="2:21" ht="12.75">
      <c r="B89" s="376">
        <v>79</v>
      </c>
      <c r="C89" s="84"/>
      <c r="D89" s="85"/>
      <c r="E89" s="85"/>
      <c r="F89" s="85"/>
      <c r="G89" s="420">
        <f t="shared" si="28"/>
        <v>0</v>
      </c>
      <c r="H89" s="420">
        <f t="shared" si="29"/>
        <v>0</v>
      </c>
      <c r="I89" s="420">
        <f t="shared" si="30"/>
        <v>0</v>
      </c>
      <c r="J89" s="48">
        <f t="shared" si="31"/>
      </c>
      <c r="K89" s="48">
        <f t="shared" si="32"/>
      </c>
      <c r="L89" s="48">
        <f t="shared" si="33"/>
      </c>
      <c r="M89" s="369">
        <f t="shared" si="34"/>
      </c>
      <c r="N89" s="438">
        <f t="shared" si="35"/>
      </c>
      <c r="O89" s="303">
        <f t="shared" si="36"/>
      </c>
      <c r="P89" s="303">
        <f t="shared" si="37"/>
      </c>
      <c r="Q89" s="303">
        <f t="shared" si="38"/>
      </c>
      <c r="R89" s="300">
        <f t="shared" si="39"/>
      </c>
      <c r="S89" s="44">
        <f t="shared" si="40"/>
      </c>
      <c r="T89" s="311">
        <f t="shared" si="41"/>
      </c>
      <c r="U89" s="95"/>
    </row>
    <row r="90" spans="2:21" ht="12.75">
      <c r="B90" s="376">
        <v>80</v>
      </c>
      <c r="C90" s="84"/>
      <c r="D90" s="85"/>
      <c r="E90" s="85"/>
      <c r="F90" s="85"/>
      <c r="G90" s="420">
        <f t="shared" si="28"/>
        <v>0</v>
      </c>
      <c r="H90" s="420">
        <f t="shared" si="29"/>
        <v>0</v>
      </c>
      <c r="I90" s="420">
        <f t="shared" si="30"/>
        <v>0</v>
      </c>
      <c r="J90" s="48">
        <f t="shared" si="31"/>
      </c>
      <c r="K90" s="48">
        <f t="shared" si="32"/>
      </c>
      <c r="L90" s="48">
        <f t="shared" si="33"/>
      </c>
      <c r="M90" s="369">
        <f t="shared" si="34"/>
      </c>
      <c r="N90" s="438">
        <f t="shared" si="35"/>
      </c>
      <c r="O90" s="303">
        <f t="shared" si="36"/>
      </c>
      <c r="P90" s="303">
        <f t="shared" si="37"/>
      </c>
      <c r="Q90" s="303">
        <f t="shared" si="38"/>
      </c>
      <c r="R90" s="300">
        <f t="shared" si="39"/>
      </c>
      <c r="S90" s="44">
        <f t="shared" si="40"/>
      </c>
      <c r="T90" s="311">
        <f t="shared" si="41"/>
      </c>
      <c r="U90" s="95"/>
    </row>
    <row r="91" spans="2:21" ht="12.75">
      <c r="B91" s="376">
        <v>81</v>
      </c>
      <c r="C91" s="84"/>
      <c r="D91" s="85"/>
      <c r="E91" s="85"/>
      <c r="F91" s="85"/>
      <c r="G91" s="420">
        <f t="shared" si="28"/>
        <v>0</v>
      </c>
      <c r="H91" s="420">
        <f t="shared" si="29"/>
        <v>0</v>
      </c>
      <c r="I91" s="420">
        <f t="shared" si="30"/>
        <v>0</v>
      </c>
      <c r="J91" s="48">
        <f t="shared" si="31"/>
      </c>
      <c r="K91" s="48">
        <f t="shared" si="32"/>
      </c>
      <c r="L91" s="48">
        <f t="shared" si="33"/>
      </c>
      <c r="M91" s="369">
        <f t="shared" si="34"/>
      </c>
      <c r="N91" s="438">
        <f t="shared" si="35"/>
      </c>
      <c r="O91" s="303">
        <f t="shared" si="36"/>
      </c>
      <c r="P91" s="303">
        <f t="shared" si="37"/>
      </c>
      <c r="Q91" s="303">
        <f t="shared" si="38"/>
      </c>
      <c r="R91" s="300">
        <f t="shared" si="39"/>
      </c>
      <c r="S91" s="44">
        <f t="shared" si="40"/>
      </c>
      <c r="T91" s="311">
        <f t="shared" si="41"/>
      </c>
      <c r="U91" s="95"/>
    </row>
    <row r="92" spans="2:21" ht="12.75">
      <c r="B92" s="376">
        <v>82</v>
      </c>
      <c r="C92" s="84"/>
      <c r="D92" s="85"/>
      <c r="E92" s="85"/>
      <c r="F92" s="85"/>
      <c r="G92" s="420">
        <f t="shared" si="28"/>
        <v>0</v>
      </c>
      <c r="H92" s="420">
        <f t="shared" si="29"/>
        <v>0</v>
      </c>
      <c r="I92" s="420">
        <f t="shared" si="30"/>
        <v>0</v>
      </c>
      <c r="J92" s="48">
        <f t="shared" si="31"/>
      </c>
      <c r="K92" s="48">
        <f t="shared" si="32"/>
      </c>
      <c r="L92" s="48">
        <f t="shared" si="33"/>
      </c>
      <c r="M92" s="369">
        <f t="shared" si="34"/>
      </c>
      <c r="N92" s="438">
        <f t="shared" si="35"/>
      </c>
      <c r="O92" s="303">
        <f t="shared" si="36"/>
      </c>
      <c r="P92" s="303">
        <f t="shared" si="37"/>
      </c>
      <c r="Q92" s="303">
        <f t="shared" si="38"/>
      </c>
      <c r="R92" s="300">
        <f t="shared" si="39"/>
      </c>
      <c r="S92" s="44">
        <f t="shared" si="40"/>
      </c>
      <c r="T92" s="311">
        <f t="shared" si="41"/>
      </c>
      <c r="U92" s="95"/>
    </row>
    <row r="93" spans="2:21" ht="12.75">
      <c r="B93" s="376">
        <v>83</v>
      </c>
      <c r="C93" s="84"/>
      <c r="D93" s="85"/>
      <c r="E93" s="85"/>
      <c r="F93" s="85"/>
      <c r="G93" s="420">
        <f t="shared" si="28"/>
        <v>0</v>
      </c>
      <c r="H93" s="420">
        <f t="shared" si="29"/>
        <v>0</v>
      </c>
      <c r="I93" s="420">
        <f t="shared" si="30"/>
        <v>0</v>
      </c>
      <c r="J93" s="48">
        <f t="shared" si="31"/>
      </c>
      <c r="K93" s="48">
        <f t="shared" si="32"/>
      </c>
      <c r="L93" s="48">
        <f t="shared" si="33"/>
      </c>
      <c r="M93" s="369">
        <f t="shared" si="34"/>
      </c>
      <c r="N93" s="438">
        <f t="shared" si="35"/>
      </c>
      <c r="O93" s="303">
        <f t="shared" si="36"/>
      </c>
      <c r="P93" s="303">
        <f t="shared" si="37"/>
      </c>
      <c r="Q93" s="303">
        <f t="shared" si="38"/>
      </c>
      <c r="R93" s="300">
        <f t="shared" si="39"/>
      </c>
      <c r="S93" s="44">
        <f t="shared" si="40"/>
      </c>
      <c r="T93" s="311">
        <f t="shared" si="41"/>
      </c>
      <c r="U93" s="95"/>
    </row>
    <row r="94" spans="2:21" ht="12.75">
      <c r="B94" s="376">
        <v>84</v>
      </c>
      <c r="C94" s="84"/>
      <c r="D94" s="85"/>
      <c r="E94" s="85"/>
      <c r="F94" s="85"/>
      <c r="G94" s="420">
        <f t="shared" si="28"/>
        <v>0</v>
      </c>
      <c r="H94" s="420">
        <f t="shared" si="29"/>
        <v>0</v>
      </c>
      <c r="I94" s="420">
        <f t="shared" si="30"/>
        <v>0</v>
      </c>
      <c r="J94" s="48">
        <f t="shared" si="31"/>
      </c>
      <c r="K94" s="48">
        <f t="shared" si="32"/>
      </c>
      <c r="L94" s="48">
        <f t="shared" si="33"/>
      </c>
      <c r="M94" s="369">
        <f t="shared" si="34"/>
      </c>
      <c r="N94" s="438">
        <f t="shared" si="35"/>
      </c>
      <c r="O94" s="303">
        <f t="shared" si="36"/>
      </c>
      <c r="P94" s="303">
        <f t="shared" si="37"/>
      </c>
      <c r="Q94" s="303">
        <f t="shared" si="38"/>
      </c>
      <c r="R94" s="300">
        <f t="shared" si="39"/>
      </c>
      <c r="S94" s="44">
        <f t="shared" si="40"/>
      </c>
      <c r="T94" s="311">
        <f t="shared" si="41"/>
      </c>
      <c r="U94" s="95"/>
    </row>
    <row r="95" spans="2:21" ht="12.75">
      <c r="B95" s="376">
        <v>85</v>
      </c>
      <c r="C95" s="84"/>
      <c r="D95" s="85"/>
      <c r="E95" s="85"/>
      <c r="F95" s="85"/>
      <c r="G95" s="420">
        <f t="shared" si="28"/>
        <v>0</v>
      </c>
      <c r="H95" s="420">
        <f t="shared" si="29"/>
        <v>0</v>
      </c>
      <c r="I95" s="420">
        <f t="shared" si="30"/>
        <v>0</v>
      </c>
      <c r="J95" s="48">
        <f t="shared" si="31"/>
      </c>
      <c r="K95" s="48">
        <f t="shared" si="32"/>
      </c>
      <c r="L95" s="48">
        <f t="shared" si="33"/>
      </c>
      <c r="M95" s="369">
        <f t="shared" si="34"/>
      </c>
      <c r="N95" s="438">
        <f t="shared" si="35"/>
      </c>
      <c r="O95" s="303">
        <f t="shared" si="36"/>
      </c>
      <c r="P95" s="303">
        <f t="shared" si="37"/>
      </c>
      <c r="Q95" s="303">
        <f t="shared" si="38"/>
      </c>
      <c r="R95" s="300">
        <f t="shared" si="39"/>
      </c>
      <c r="S95" s="44">
        <f t="shared" si="40"/>
      </c>
      <c r="T95" s="311">
        <f t="shared" si="41"/>
      </c>
      <c r="U95" s="95"/>
    </row>
    <row r="96" spans="2:21" ht="12.75">
      <c r="B96" s="376">
        <v>86</v>
      </c>
      <c r="C96" s="84"/>
      <c r="D96" s="85"/>
      <c r="E96" s="85"/>
      <c r="F96" s="85"/>
      <c r="G96" s="420">
        <f t="shared" si="28"/>
        <v>0</v>
      </c>
      <c r="H96" s="420">
        <f t="shared" si="29"/>
        <v>0</v>
      </c>
      <c r="I96" s="420">
        <f t="shared" si="30"/>
        <v>0</v>
      </c>
      <c r="J96" s="48">
        <f t="shared" si="31"/>
      </c>
      <c r="K96" s="48">
        <f t="shared" si="32"/>
      </c>
      <c r="L96" s="48">
        <f t="shared" si="33"/>
      </c>
      <c r="M96" s="369">
        <f t="shared" si="34"/>
      </c>
      <c r="N96" s="438">
        <f t="shared" si="35"/>
      </c>
      <c r="O96" s="303">
        <f t="shared" si="36"/>
      </c>
      <c r="P96" s="303">
        <f t="shared" si="37"/>
      </c>
      <c r="Q96" s="303">
        <f t="shared" si="38"/>
      </c>
      <c r="R96" s="300">
        <f t="shared" si="39"/>
      </c>
      <c r="S96" s="44">
        <f t="shared" si="40"/>
      </c>
      <c r="T96" s="311">
        <f t="shared" si="41"/>
      </c>
      <c r="U96" s="95"/>
    </row>
    <row r="97" spans="2:21" ht="12.75">
      <c r="B97" s="376">
        <v>87</v>
      </c>
      <c r="C97" s="84"/>
      <c r="D97" s="85"/>
      <c r="E97" s="85"/>
      <c r="F97" s="85"/>
      <c r="G97" s="420">
        <f t="shared" si="28"/>
        <v>0</v>
      </c>
      <c r="H97" s="420">
        <f t="shared" si="29"/>
        <v>0</v>
      </c>
      <c r="I97" s="420">
        <f t="shared" si="30"/>
        <v>0</v>
      </c>
      <c r="J97" s="48">
        <f t="shared" si="31"/>
      </c>
      <c r="K97" s="48">
        <f t="shared" si="32"/>
      </c>
      <c r="L97" s="48">
        <f t="shared" si="33"/>
      </c>
      <c r="M97" s="369">
        <f t="shared" si="34"/>
      </c>
      <c r="N97" s="438">
        <f t="shared" si="35"/>
      </c>
      <c r="O97" s="303">
        <f t="shared" si="36"/>
      </c>
      <c r="P97" s="303">
        <f t="shared" si="37"/>
      </c>
      <c r="Q97" s="303">
        <f t="shared" si="38"/>
      </c>
      <c r="R97" s="300">
        <f t="shared" si="39"/>
      </c>
      <c r="S97" s="44">
        <f t="shared" si="40"/>
      </c>
      <c r="T97" s="311">
        <f t="shared" si="41"/>
      </c>
      <c r="U97" s="95"/>
    </row>
    <row r="98" spans="2:21" ht="12.75">
      <c r="B98" s="376">
        <v>88</v>
      </c>
      <c r="C98" s="84"/>
      <c r="D98" s="85"/>
      <c r="E98" s="85"/>
      <c r="F98" s="85"/>
      <c r="G98" s="420">
        <f t="shared" si="28"/>
        <v>0</v>
      </c>
      <c r="H98" s="420">
        <f t="shared" si="29"/>
        <v>0</v>
      </c>
      <c r="I98" s="420">
        <f t="shared" si="30"/>
        <v>0</v>
      </c>
      <c r="J98" s="48">
        <f t="shared" si="31"/>
      </c>
      <c r="K98" s="48">
        <f t="shared" si="32"/>
      </c>
      <c r="L98" s="48">
        <f t="shared" si="33"/>
      </c>
      <c r="M98" s="369">
        <f t="shared" si="34"/>
      </c>
      <c r="N98" s="438">
        <f t="shared" si="35"/>
      </c>
      <c r="O98" s="303">
        <f t="shared" si="36"/>
      </c>
      <c r="P98" s="303">
        <f t="shared" si="37"/>
      </c>
      <c r="Q98" s="303">
        <f t="shared" si="38"/>
      </c>
      <c r="R98" s="300">
        <f t="shared" si="39"/>
      </c>
      <c r="S98" s="44">
        <f t="shared" si="40"/>
      </c>
      <c r="T98" s="311">
        <f t="shared" si="41"/>
      </c>
      <c r="U98" s="95"/>
    </row>
    <row r="99" spans="2:21" ht="12.75">
      <c r="B99" s="376">
        <v>89</v>
      </c>
      <c r="C99" s="84"/>
      <c r="D99" s="85"/>
      <c r="E99" s="85"/>
      <c r="F99" s="85"/>
      <c r="G99" s="420">
        <f t="shared" si="28"/>
        <v>0</v>
      </c>
      <c r="H99" s="420">
        <f t="shared" si="29"/>
        <v>0</v>
      </c>
      <c r="I99" s="420">
        <f t="shared" si="30"/>
        <v>0</v>
      </c>
      <c r="J99" s="48">
        <f t="shared" si="31"/>
      </c>
      <c r="K99" s="48">
        <f t="shared" si="32"/>
      </c>
      <c r="L99" s="48">
        <f t="shared" si="33"/>
      </c>
      <c r="M99" s="369">
        <f t="shared" si="34"/>
      </c>
      <c r="N99" s="438">
        <f t="shared" si="35"/>
      </c>
      <c r="O99" s="303">
        <f t="shared" si="36"/>
      </c>
      <c r="P99" s="303">
        <f t="shared" si="37"/>
      </c>
      <c r="Q99" s="303">
        <f t="shared" si="38"/>
      </c>
      <c r="R99" s="300">
        <f t="shared" si="39"/>
      </c>
      <c r="S99" s="44">
        <f t="shared" si="40"/>
      </c>
      <c r="T99" s="311">
        <f t="shared" si="41"/>
      </c>
      <c r="U99" s="95"/>
    </row>
    <row r="100" spans="2:21" ht="12.75">
      <c r="B100" s="376">
        <v>90</v>
      </c>
      <c r="C100" s="84"/>
      <c r="D100" s="85"/>
      <c r="E100" s="85"/>
      <c r="F100" s="85"/>
      <c r="G100" s="420">
        <f t="shared" si="28"/>
        <v>0</v>
      </c>
      <c r="H100" s="420">
        <f t="shared" si="29"/>
        <v>0</v>
      </c>
      <c r="I100" s="420">
        <f t="shared" si="30"/>
        <v>0</v>
      </c>
      <c r="J100" s="48">
        <f t="shared" si="31"/>
      </c>
      <c r="K100" s="48">
        <f t="shared" si="32"/>
      </c>
      <c r="L100" s="48">
        <f t="shared" si="33"/>
      </c>
      <c r="M100" s="369">
        <f t="shared" si="34"/>
      </c>
      <c r="N100" s="438">
        <f t="shared" si="35"/>
      </c>
      <c r="O100" s="303">
        <f t="shared" si="36"/>
      </c>
      <c r="P100" s="303">
        <f t="shared" si="37"/>
      </c>
      <c r="Q100" s="303">
        <f t="shared" si="38"/>
      </c>
      <c r="R100" s="300">
        <f t="shared" si="39"/>
      </c>
      <c r="S100" s="44">
        <f t="shared" si="40"/>
      </c>
      <c r="T100" s="311">
        <f t="shared" si="41"/>
      </c>
      <c r="U100" s="95"/>
    </row>
    <row r="101" spans="2:21" ht="12.75">
      <c r="B101" s="376">
        <v>91</v>
      </c>
      <c r="C101" s="84"/>
      <c r="D101" s="85"/>
      <c r="E101" s="85"/>
      <c r="F101" s="85"/>
      <c r="G101" s="420">
        <f t="shared" si="28"/>
        <v>0</v>
      </c>
      <c r="H101" s="420">
        <f t="shared" si="29"/>
        <v>0</v>
      </c>
      <c r="I101" s="420">
        <f t="shared" si="30"/>
        <v>0</v>
      </c>
      <c r="J101" s="48">
        <f t="shared" si="31"/>
      </c>
      <c r="K101" s="48">
        <f t="shared" si="32"/>
      </c>
      <c r="L101" s="48">
        <f t="shared" si="33"/>
      </c>
      <c r="M101" s="369">
        <f t="shared" si="34"/>
      </c>
      <c r="N101" s="438">
        <f t="shared" si="35"/>
      </c>
      <c r="O101" s="303">
        <f t="shared" si="36"/>
      </c>
      <c r="P101" s="303">
        <f t="shared" si="37"/>
      </c>
      <c r="Q101" s="303">
        <f t="shared" si="38"/>
      </c>
      <c r="R101" s="300">
        <f t="shared" si="39"/>
      </c>
      <c r="S101" s="44">
        <f t="shared" si="40"/>
      </c>
      <c r="T101" s="311">
        <f t="shared" si="41"/>
      </c>
      <c r="U101" s="95"/>
    </row>
    <row r="102" spans="2:21" ht="12.75">
      <c r="B102" s="376">
        <v>92</v>
      </c>
      <c r="C102" s="84"/>
      <c r="D102" s="85"/>
      <c r="E102" s="85"/>
      <c r="F102" s="85"/>
      <c r="G102" s="420">
        <f t="shared" si="28"/>
        <v>0</v>
      </c>
      <c r="H102" s="420">
        <f t="shared" si="29"/>
        <v>0</v>
      </c>
      <c r="I102" s="420">
        <f t="shared" si="30"/>
        <v>0</v>
      </c>
      <c r="J102" s="48">
        <f t="shared" si="31"/>
      </c>
      <c r="K102" s="48">
        <f t="shared" si="32"/>
      </c>
      <c r="L102" s="48">
        <f t="shared" si="33"/>
      </c>
      <c r="M102" s="369">
        <f t="shared" si="34"/>
      </c>
      <c r="N102" s="438">
        <f t="shared" si="35"/>
      </c>
      <c r="O102" s="303">
        <f t="shared" si="36"/>
      </c>
      <c r="P102" s="303">
        <f t="shared" si="37"/>
      </c>
      <c r="Q102" s="303">
        <f t="shared" si="38"/>
      </c>
      <c r="R102" s="300">
        <f t="shared" si="39"/>
      </c>
      <c r="S102" s="44">
        <f t="shared" si="40"/>
      </c>
      <c r="T102" s="311">
        <f t="shared" si="41"/>
      </c>
      <c r="U102" s="95"/>
    </row>
    <row r="103" spans="2:21" ht="12.75">
      <c r="B103" s="376">
        <v>93</v>
      </c>
      <c r="C103" s="84"/>
      <c r="D103" s="85"/>
      <c r="E103" s="85"/>
      <c r="F103" s="85"/>
      <c r="G103" s="420">
        <f t="shared" si="28"/>
        <v>0</v>
      </c>
      <c r="H103" s="420">
        <f t="shared" si="29"/>
        <v>0</v>
      </c>
      <c r="I103" s="420">
        <f t="shared" si="30"/>
        <v>0</v>
      </c>
      <c r="J103" s="48">
        <f t="shared" si="31"/>
      </c>
      <c r="K103" s="48">
        <f t="shared" si="32"/>
      </c>
      <c r="L103" s="48">
        <f t="shared" si="33"/>
      </c>
      <c r="M103" s="369">
        <f t="shared" si="34"/>
      </c>
      <c r="N103" s="438">
        <f t="shared" si="35"/>
      </c>
      <c r="O103" s="303">
        <f t="shared" si="36"/>
      </c>
      <c r="P103" s="303">
        <f t="shared" si="37"/>
      </c>
      <c r="Q103" s="303">
        <f t="shared" si="38"/>
      </c>
      <c r="R103" s="300">
        <f t="shared" si="39"/>
      </c>
      <c r="S103" s="44">
        <f t="shared" si="40"/>
      </c>
      <c r="T103" s="311">
        <f t="shared" si="41"/>
      </c>
      <c r="U103" s="95"/>
    </row>
    <row r="104" spans="2:21" ht="12.75">
      <c r="B104" s="376">
        <v>94</v>
      </c>
      <c r="C104" s="84"/>
      <c r="D104" s="85"/>
      <c r="E104" s="85"/>
      <c r="F104" s="85"/>
      <c r="G104" s="420">
        <f t="shared" si="28"/>
        <v>0</v>
      </c>
      <c r="H104" s="420">
        <f t="shared" si="29"/>
        <v>0</v>
      </c>
      <c r="I104" s="420">
        <f t="shared" si="30"/>
        <v>0</v>
      </c>
      <c r="J104" s="48">
        <f t="shared" si="31"/>
      </c>
      <c r="K104" s="48">
        <f t="shared" si="32"/>
      </c>
      <c r="L104" s="48">
        <f t="shared" si="33"/>
      </c>
      <c r="M104" s="369">
        <f t="shared" si="34"/>
      </c>
      <c r="N104" s="438">
        <f t="shared" si="35"/>
      </c>
      <c r="O104" s="303">
        <f t="shared" si="36"/>
      </c>
      <c r="P104" s="303">
        <f t="shared" si="37"/>
      </c>
      <c r="Q104" s="303">
        <f t="shared" si="38"/>
      </c>
      <c r="R104" s="300">
        <f t="shared" si="39"/>
      </c>
      <c r="S104" s="44">
        <f t="shared" si="40"/>
      </c>
      <c r="T104" s="311">
        <f t="shared" si="41"/>
      </c>
      <c r="U104" s="95"/>
    </row>
    <row r="105" spans="2:21" ht="12.75">
      <c r="B105" s="376">
        <v>95</v>
      </c>
      <c r="C105" s="84"/>
      <c r="D105" s="85"/>
      <c r="E105" s="85"/>
      <c r="F105" s="85"/>
      <c r="G105" s="420">
        <f t="shared" si="28"/>
        <v>0</v>
      </c>
      <c r="H105" s="420">
        <f t="shared" si="29"/>
        <v>0</v>
      </c>
      <c r="I105" s="420">
        <f t="shared" si="30"/>
        <v>0</v>
      </c>
      <c r="J105" s="48">
        <f t="shared" si="31"/>
      </c>
      <c r="K105" s="48">
        <f t="shared" si="32"/>
      </c>
      <c r="L105" s="48">
        <f t="shared" si="33"/>
      </c>
      <c r="M105" s="369">
        <f t="shared" si="34"/>
      </c>
      <c r="N105" s="438">
        <f t="shared" si="35"/>
      </c>
      <c r="O105" s="303">
        <f t="shared" si="36"/>
      </c>
      <c r="P105" s="303">
        <f t="shared" si="37"/>
      </c>
      <c r="Q105" s="303">
        <f t="shared" si="38"/>
      </c>
      <c r="R105" s="300">
        <f t="shared" si="39"/>
      </c>
      <c r="S105" s="44">
        <f t="shared" si="40"/>
      </c>
      <c r="T105" s="311">
        <f t="shared" si="41"/>
      </c>
      <c r="U105" s="95"/>
    </row>
    <row r="106" spans="2:21" ht="12.75">
      <c r="B106" s="376">
        <v>96</v>
      </c>
      <c r="C106" s="84"/>
      <c r="D106" s="85"/>
      <c r="E106" s="85"/>
      <c r="F106" s="85"/>
      <c r="G106" s="420">
        <f t="shared" si="28"/>
        <v>0</v>
      </c>
      <c r="H106" s="420">
        <f t="shared" si="29"/>
        <v>0</v>
      </c>
      <c r="I106" s="420">
        <f t="shared" si="30"/>
        <v>0</v>
      </c>
      <c r="J106" s="48">
        <f t="shared" si="31"/>
      </c>
      <c r="K106" s="48">
        <f t="shared" si="32"/>
      </c>
      <c r="L106" s="48">
        <f t="shared" si="33"/>
      </c>
      <c r="M106" s="369">
        <f t="shared" si="34"/>
      </c>
      <c r="N106" s="438">
        <f t="shared" si="35"/>
      </c>
      <c r="O106" s="303">
        <f t="shared" si="36"/>
      </c>
      <c r="P106" s="303">
        <f t="shared" si="37"/>
      </c>
      <c r="Q106" s="303">
        <f t="shared" si="38"/>
      </c>
      <c r="R106" s="300">
        <f t="shared" si="39"/>
      </c>
      <c r="S106" s="44">
        <f t="shared" si="40"/>
      </c>
      <c r="T106" s="311">
        <f t="shared" si="41"/>
      </c>
      <c r="U106" s="95"/>
    </row>
    <row r="107" spans="2:21" ht="12.75">
      <c r="B107" s="376">
        <v>97</v>
      </c>
      <c r="C107" s="84"/>
      <c r="D107" s="85"/>
      <c r="E107" s="85"/>
      <c r="F107" s="85"/>
      <c r="G107" s="420">
        <f t="shared" si="28"/>
        <v>0</v>
      </c>
      <c r="H107" s="420">
        <f t="shared" si="29"/>
        <v>0</v>
      </c>
      <c r="I107" s="420">
        <f t="shared" si="30"/>
        <v>0</v>
      </c>
      <c r="J107" s="48">
        <f t="shared" si="31"/>
      </c>
      <c r="K107" s="48">
        <f t="shared" si="32"/>
      </c>
      <c r="L107" s="48">
        <f t="shared" si="33"/>
      </c>
      <c r="M107" s="369">
        <f t="shared" si="34"/>
      </c>
      <c r="N107" s="438">
        <f t="shared" si="35"/>
      </c>
      <c r="O107" s="303">
        <f t="shared" si="36"/>
      </c>
      <c r="P107" s="303">
        <f t="shared" si="37"/>
      </c>
      <c r="Q107" s="303">
        <f t="shared" si="38"/>
      </c>
      <c r="R107" s="300">
        <f t="shared" si="39"/>
      </c>
      <c r="S107" s="44">
        <f t="shared" si="40"/>
      </c>
      <c r="T107" s="311">
        <f t="shared" si="41"/>
      </c>
      <c r="U107" s="95"/>
    </row>
    <row r="108" spans="2:21" ht="12.75">
      <c r="B108" s="376">
        <v>98</v>
      </c>
      <c r="C108" s="84"/>
      <c r="D108" s="85"/>
      <c r="E108" s="85"/>
      <c r="F108" s="85"/>
      <c r="G108" s="420">
        <f t="shared" si="28"/>
        <v>0</v>
      </c>
      <c r="H108" s="420">
        <f t="shared" si="29"/>
        <v>0</v>
      </c>
      <c r="I108" s="420">
        <f t="shared" si="30"/>
        <v>0</v>
      </c>
      <c r="J108" s="48">
        <f t="shared" si="31"/>
      </c>
      <c r="K108" s="48">
        <f t="shared" si="32"/>
      </c>
      <c r="L108" s="48">
        <f t="shared" si="33"/>
      </c>
      <c r="M108" s="369">
        <f t="shared" si="34"/>
      </c>
      <c r="N108" s="438">
        <f t="shared" si="35"/>
      </c>
      <c r="O108" s="303">
        <f t="shared" si="36"/>
      </c>
      <c r="P108" s="303">
        <f t="shared" si="37"/>
      </c>
      <c r="Q108" s="303">
        <f t="shared" si="38"/>
      </c>
      <c r="R108" s="300">
        <f t="shared" si="39"/>
      </c>
      <c r="S108" s="44">
        <f t="shared" si="40"/>
      </c>
      <c r="T108" s="311">
        <f t="shared" si="41"/>
      </c>
      <c r="U108" s="95"/>
    </row>
    <row r="109" spans="2:21" ht="12.75">
      <c r="B109" s="376">
        <v>99</v>
      </c>
      <c r="C109" s="84"/>
      <c r="D109" s="85"/>
      <c r="E109" s="85"/>
      <c r="F109" s="85"/>
      <c r="G109" s="420">
        <f t="shared" si="28"/>
        <v>0</v>
      </c>
      <c r="H109" s="420">
        <f t="shared" si="29"/>
        <v>0</v>
      </c>
      <c r="I109" s="420">
        <f t="shared" si="30"/>
        <v>0</v>
      </c>
      <c r="J109" s="48">
        <f t="shared" si="31"/>
      </c>
      <c r="K109" s="48">
        <f t="shared" si="32"/>
      </c>
      <c r="L109" s="48">
        <f t="shared" si="33"/>
      </c>
      <c r="M109" s="369">
        <f t="shared" si="34"/>
      </c>
      <c r="N109" s="438">
        <f t="shared" si="35"/>
      </c>
      <c r="O109" s="303">
        <f t="shared" si="36"/>
      </c>
      <c r="P109" s="303">
        <f t="shared" si="37"/>
      </c>
      <c r="Q109" s="303">
        <f t="shared" si="38"/>
      </c>
      <c r="R109" s="300">
        <f t="shared" si="39"/>
      </c>
      <c r="S109" s="44">
        <f t="shared" si="40"/>
      </c>
      <c r="T109" s="311">
        <f t="shared" si="41"/>
      </c>
      <c r="U109" s="95"/>
    </row>
    <row r="110" spans="2:21" ht="12.75">
      <c r="B110" s="376">
        <v>100</v>
      </c>
      <c r="C110" s="84"/>
      <c r="D110" s="85"/>
      <c r="E110" s="85"/>
      <c r="F110" s="85"/>
      <c r="G110" s="420">
        <f t="shared" si="28"/>
        <v>0</v>
      </c>
      <c r="H110" s="420">
        <f t="shared" si="29"/>
        <v>0</v>
      </c>
      <c r="I110" s="420">
        <f t="shared" si="30"/>
        <v>0</v>
      </c>
      <c r="J110" s="48">
        <f t="shared" si="31"/>
      </c>
      <c r="K110" s="48">
        <f t="shared" si="32"/>
      </c>
      <c r="L110" s="48">
        <f t="shared" si="33"/>
      </c>
      <c r="M110" s="369">
        <f t="shared" si="34"/>
      </c>
      <c r="N110" s="438">
        <f t="shared" si="35"/>
      </c>
      <c r="O110" s="303">
        <f t="shared" si="36"/>
      </c>
      <c r="P110" s="303">
        <f t="shared" si="37"/>
      </c>
      <c r="Q110" s="303">
        <f t="shared" si="38"/>
      </c>
      <c r="R110" s="300">
        <f t="shared" si="39"/>
      </c>
      <c r="S110" s="44">
        <f t="shared" si="40"/>
      </c>
      <c r="T110" s="311">
        <f t="shared" si="41"/>
      </c>
      <c r="U110" s="95"/>
    </row>
    <row r="111" spans="2:21" ht="12.75">
      <c r="B111" s="376">
        <v>101</v>
      </c>
      <c r="C111" s="84"/>
      <c r="D111" s="85"/>
      <c r="E111" s="85"/>
      <c r="F111" s="85"/>
      <c r="G111" s="420">
        <f t="shared" si="28"/>
        <v>0</v>
      </c>
      <c r="H111" s="420">
        <f t="shared" si="29"/>
        <v>0</v>
      </c>
      <c r="I111" s="420">
        <f t="shared" si="30"/>
        <v>0</v>
      </c>
      <c r="J111" s="48">
        <f t="shared" si="31"/>
      </c>
      <c r="K111" s="48">
        <f t="shared" si="32"/>
      </c>
      <c r="L111" s="48">
        <f t="shared" si="33"/>
      </c>
      <c r="M111" s="369">
        <f t="shared" si="34"/>
      </c>
      <c r="N111" s="438">
        <f t="shared" si="35"/>
      </c>
      <c r="O111" s="303">
        <f t="shared" si="36"/>
      </c>
      <c r="P111" s="303">
        <f t="shared" si="37"/>
      </c>
      <c r="Q111" s="303">
        <f t="shared" si="38"/>
      </c>
      <c r="R111" s="300">
        <f t="shared" si="39"/>
      </c>
      <c r="S111" s="44">
        <f t="shared" si="40"/>
      </c>
      <c r="T111" s="311">
        <f t="shared" si="41"/>
      </c>
      <c r="U111" s="95"/>
    </row>
    <row r="112" spans="2:21" ht="12.75">
      <c r="B112" s="376">
        <v>102</v>
      </c>
      <c r="C112" s="84"/>
      <c r="D112" s="85"/>
      <c r="E112" s="85"/>
      <c r="F112" s="85"/>
      <c r="G112" s="420">
        <f t="shared" si="28"/>
        <v>0</v>
      </c>
      <c r="H112" s="420">
        <f t="shared" si="29"/>
        <v>0</v>
      </c>
      <c r="I112" s="420">
        <f t="shared" si="30"/>
        <v>0</v>
      </c>
      <c r="J112" s="48">
        <f t="shared" si="31"/>
      </c>
      <c r="K112" s="48">
        <f t="shared" si="32"/>
      </c>
      <c r="L112" s="48">
        <f t="shared" si="33"/>
      </c>
      <c r="M112" s="369">
        <f t="shared" si="34"/>
      </c>
      <c r="N112" s="438">
        <f t="shared" si="35"/>
      </c>
      <c r="O112" s="303">
        <f t="shared" si="36"/>
      </c>
      <c r="P112" s="303">
        <f t="shared" si="37"/>
      </c>
      <c r="Q112" s="303">
        <f t="shared" si="38"/>
      </c>
      <c r="R112" s="300">
        <f t="shared" si="39"/>
      </c>
      <c r="S112" s="44">
        <f t="shared" si="40"/>
      </c>
      <c r="T112" s="311">
        <f t="shared" si="41"/>
      </c>
      <c r="U112" s="95"/>
    </row>
    <row r="113" spans="2:21" ht="12.75">
      <c r="B113" s="376">
        <v>103</v>
      </c>
      <c r="C113" s="84"/>
      <c r="D113" s="85"/>
      <c r="E113" s="85"/>
      <c r="F113" s="85"/>
      <c r="G113" s="420">
        <f t="shared" si="28"/>
        <v>0</v>
      </c>
      <c r="H113" s="420">
        <f t="shared" si="29"/>
        <v>0</v>
      </c>
      <c r="I113" s="420">
        <f t="shared" si="30"/>
        <v>0</v>
      </c>
      <c r="J113" s="48">
        <f t="shared" si="31"/>
      </c>
      <c r="K113" s="48">
        <f t="shared" si="32"/>
      </c>
      <c r="L113" s="48">
        <f t="shared" si="33"/>
      </c>
      <c r="M113" s="369">
        <f t="shared" si="34"/>
      </c>
      <c r="N113" s="438">
        <f t="shared" si="35"/>
      </c>
      <c r="O113" s="303">
        <f t="shared" si="36"/>
      </c>
      <c r="P113" s="303">
        <f t="shared" si="37"/>
      </c>
      <c r="Q113" s="303">
        <f t="shared" si="38"/>
      </c>
      <c r="R113" s="300">
        <f t="shared" si="39"/>
      </c>
      <c r="S113" s="44">
        <f t="shared" si="40"/>
      </c>
      <c r="T113" s="311">
        <f t="shared" si="41"/>
      </c>
      <c r="U113" s="95"/>
    </row>
    <row r="114" spans="2:21" ht="12.75">
      <c r="B114" s="376">
        <v>104</v>
      </c>
      <c r="C114" s="84"/>
      <c r="D114" s="85"/>
      <c r="E114" s="85"/>
      <c r="F114" s="85"/>
      <c r="G114" s="420">
        <f t="shared" si="28"/>
        <v>0</v>
      </c>
      <c r="H114" s="420">
        <f t="shared" si="29"/>
        <v>0</v>
      </c>
      <c r="I114" s="420">
        <f t="shared" si="30"/>
        <v>0</v>
      </c>
      <c r="J114" s="48">
        <f t="shared" si="31"/>
      </c>
      <c r="K114" s="48">
        <f t="shared" si="32"/>
      </c>
      <c r="L114" s="48">
        <f t="shared" si="33"/>
      </c>
      <c r="M114" s="369">
        <f t="shared" si="34"/>
      </c>
      <c r="N114" s="438">
        <f t="shared" si="35"/>
      </c>
      <c r="O114" s="303">
        <f t="shared" si="36"/>
      </c>
      <c r="P114" s="303">
        <f t="shared" si="37"/>
      </c>
      <c r="Q114" s="303">
        <f t="shared" si="38"/>
      </c>
      <c r="R114" s="300">
        <f t="shared" si="39"/>
      </c>
      <c r="S114" s="44">
        <f t="shared" si="40"/>
      </c>
      <c r="T114" s="311">
        <f t="shared" si="41"/>
      </c>
      <c r="U114" s="95"/>
    </row>
    <row r="115" spans="2:21" ht="12.75">
      <c r="B115" s="376">
        <v>105</v>
      </c>
      <c r="C115" s="84"/>
      <c r="D115" s="85"/>
      <c r="E115" s="85"/>
      <c r="F115" s="85"/>
      <c r="G115" s="420">
        <f t="shared" si="28"/>
        <v>0</v>
      </c>
      <c r="H115" s="420">
        <f t="shared" si="29"/>
        <v>0</v>
      </c>
      <c r="I115" s="420">
        <f t="shared" si="30"/>
        <v>0</v>
      </c>
      <c r="J115" s="48">
        <f t="shared" si="31"/>
      </c>
      <c r="K115" s="48">
        <f t="shared" si="32"/>
      </c>
      <c r="L115" s="48">
        <f t="shared" si="33"/>
      </c>
      <c r="M115" s="369">
        <f t="shared" si="34"/>
      </c>
      <c r="N115" s="438">
        <f t="shared" si="35"/>
      </c>
      <c r="O115" s="303">
        <f t="shared" si="36"/>
      </c>
      <c r="P115" s="303">
        <f t="shared" si="37"/>
      </c>
      <c r="Q115" s="303">
        <f t="shared" si="38"/>
      </c>
      <c r="R115" s="300">
        <f t="shared" si="39"/>
      </c>
      <c r="S115" s="44">
        <f t="shared" si="40"/>
      </c>
      <c r="T115" s="311">
        <f t="shared" si="41"/>
      </c>
      <c r="U115" s="95"/>
    </row>
    <row r="116" spans="2:21" ht="12.75">
      <c r="B116" s="376">
        <v>106</v>
      </c>
      <c r="C116" s="84"/>
      <c r="D116" s="85"/>
      <c r="E116" s="85"/>
      <c r="F116" s="85"/>
      <c r="G116" s="420">
        <f t="shared" si="28"/>
        <v>0</v>
      </c>
      <c r="H116" s="420">
        <f t="shared" si="29"/>
        <v>0</v>
      </c>
      <c r="I116" s="420">
        <f t="shared" si="30"/>
        <v>0</v>
      </c>
      <c r="J116" s="48">
        <f t="shared" si="31"/>
      </c>
      <c r="K116" s="48">
        <f t="shared" si="32"/>
      </c>
      <c r="L116" s="48">
        <f t="shared" si="33"/>
      </c>
      <c r="M116" s="369">
        <f t="shared" si="34"/>
      </c>
      <c r="N116" s="438">
        <f t="shared" si="35"/>
      </c>
      <c r="O116" s="303">
        <f t="shared" si="36"/>
      </c>
      <c r="P116" s="303">
        <f t="shared" si="37"/>
      </c>
      <c r="Q116" s="303">
        <f t="shared" si="38"/>
      </c>
      <c r="R116" s="300">
        <f t="shared" si="39"/>
      </c>
      <c r="S116" s="44">
        <f t="shared" si="40"/>
      </c>
      <c r="T116" s="311">
        <f t="shared" si="41"/>
      </c>
      <c r="U116" s="95"/>
    </row>
    <row r="117" spans="2:21" ht="12.75">
      <c r="B117" s="376">
        <v>107</v>
      </c>
      <c r="C117" s="84"/>
      <c r="D117" s="85"/>
      <c r="E117" s="85"/>
      <c r="F117" s="85"/>
      <c r="G117" s="420">
        <f t="shared" si="28"/>
        <v>0</v>
      </c>
      <c r="H117" s="420">
        <f t="shared" si="29"/>
        <v>0</v>
      </c>
      <c r="I117" s="420">
        <f t="shared" si="30"/>
        <v>0</v>
      </c>
      <c r="J117" s="48">
        <f t="shared" si="31"/>
      </c>
      <c r="K117" s="48">
        <f t="shared" si="32"/>
      </c>
      <c r="L117" s="48">
        <f t="shared" si="33"/>
      </c>
      <c r="M117" s="369">
        <f t="shared" si="34"/>
      </c>
      <c r="N117" s="438">
        <f t="shared" si="35"/>
      </c>
      <c r="O117" s="303">
        <f t="shared" si="36"/>
      </c>
      <c r="P117" s="303">
        <f t="shared" si="37"/>
      </c>
      <c r="Q117" s="303">
        <f t="shared" si="38"/>
      </c>
      <c r="R117" s="300">
        <f t="shared" si="39"/>
      </c>
      <c r="S117" s="44">
        <f t="shared" si="40"/>
      </c>
      <c r="T117" s="311">
        <f t="shared" si="41"/>
      </c>
      <c r="U117" s="95"/>
    </row>
    <row r="118" spans="2:21" ht="12.75">
      <c r="B118" s="376">
        <v>108</v>
      </c>
      <c r="C118" s="84"/>
      <c r="D118" s="85"/>
      <c r="E118" s="85"/>
      <c r="F118" s="85"/>
      <c r="G118" s="420">
        <f t="shared" si="28"/>
        <v>0</v>
      </c>
      <c r="H118" s="420">
        <f t="shared" si="29"/>
        <v>0</v>
      </c>
      <c r="I118" s="420">
        <f t="shared" si="30"/>
        <v>0</v>
      </c>
      <c r="J118" s="48">
        <f t="shared" si="31"/>
      </c>
      <c r="K118" s="48">
        <f t="shared" si="32"/>
      </c>
      <c r="L118" s="48">
        <f t="shared" si="33"/>
      </c>
      <c r="M118" s="369">
        <f t="shared" si="34"/>
      </c>
      <c r="N118" s="438">
        <f t="shared" si="35"/>
      </c>
      <c r="O118" s="303">
        <f t="shared" si="36"/>
      </c>
      <c r="P118" s="303">
        <f t="shared" si="37"/>
      </c>
      <c r="Q118" s="303">
        <f t="shared" si="38"/>
      </c>
      <c r="R118" s="300">
        <f t="shared" si="39"/>
      </c>
      <c r="S118" s="44">
        <f t="shared" si="40"/>
      </c>
      <c r="T118" s="311">
        <f t="shared" si="41"/>
      </c>
      <c r="U118" s="95"/>
    </row>
    <row r="119" spans="2:21" ht="12.75">
      <c r="B119" s="376">
        <v>109</v>
      </c>
      <c r="C119" s="84"/>
      <c r="D119" s="85"/>
      <c r="E119" s="85"/>
      <c r="F119" s="85"/>
      <c r="G119" s="420">
        <f t="shared" si="28"/>
        <v>0</v>
      </c>
      <c r="H119" s="420">
        <f t="shared" si="29"/>
        <v>0</v>
      </c>
      <c r="I119" s="420">
        <f t="shared" si="30"/>
        <v>0</v>
      </c>
      <c r="J119" s="48">
        <f t="shared" si="31"/>
      </c>
      <c r="K119" s="48">
        <f t="shared" si="32"/>
      </c>
      <c r="L119" s="48">
        <f t="shared" si="33"/>
      </c>
      <c r="M119" s="369">
        <f t="shared" si="34"/>
      </c>
      <c r="N119" s="438">
        <f t="shared" si="35"/>
      </c>
      <c r="O119" s="303">
        <f t="shared" si="36"/>
      </c>
      <c r="P119" s="303">
        <f t="shared" si="37"/>
      </c>
      <c r="Q119" s="303">
        <f t="shared" si="38"/>
      </c>
      <c r="R119" s="300">
        <f t="shared" si="39"/>
      </c>
      <c r="S119" s="44">
        <f t="shared" si="40"/>
      </c>
      <c r="T119" s="311">
        <f t="shared" si="41"/>
      </c>
      <c r="U119" s="95"/>
    </row>
    <row r="120" spans="2:21" ht="12.75">
      <c r="B120" s="376">
        <v>110</v>
      </c>
      <c r="C120" s="84"/>
      <c r="D120" s="85"/>
      <c r="E120" s="85"/>
      <c r="F120" s="85"/>
      <c r="G120" s="420">
        <f t="shared" si="28"/>
        <v>0</v>
      </c>
      <c r="H120" s="420">
        <f t="shared" si="29"/>
        <v>0</v>
      </c>
      <c r="I120" s="420">
        <f t="shared" si="30"/>
        <v>0</v>
      </c>
      <c r="J120" s="48">
        <f t="shared" si="31"/>
      </c>
      <c r="K120" s="48">
        <f t="shared" si="32"/>
      </c>
      <c r="L120" s="48">
        <f t="shared" si="33"/>
      </c>
      <c r="M120" s="369">
        <f t="shared" si="34"/>
      </c>
      <c r="N120" s="438">
        <f t="shared" si="35"/>
      </c>
      <c r="O120" s="303">
        <f t="shared" si="36"/>
      </c>
      <c r="P120" s="303">
        <f t="shared" si="37"/>
      </c>
      <c r="Q120" s="303">
        <f t="shared" si="38"/>
      </c>
      <c r="R120" s="300">
        <f t="shared" si="39"/>
      </c>
      <c r="S120" s="44">
        <f t="shared" si="40"/>
      </c>
      <c r="T120" s="311">
        <f t="shared" si="41"/>
      </c>
      <c r="U120" s="95"/>
    </row>
    <row r="121" spans="2:21" ht="12.75">
      <c r="B121" s="376">
        <v>111</v>
      </c>
      <c r="C121" s="84"/>
      <c r="D121" s="85"/>
      <c r="E121" s="85"/>
      <c r="F121" s="85"/>
      <c r="G121" s="420">
        <f t="shared" si="28"/>
        <v>0</v>
      </c>
      <c r="H121" s="420">
        <f t="shared" si="29"/>
        <v>0</v>
      </c>
      <c r="I121" s="420">
        <f t="shared" si="30"/>
        <v>0</v>
      </c>
      <c r="J121" s="48">
        <f t="shared" si="31"/>
      </c>
      <c r="K121" s="48">
        <f t="shared" si="32"/>
      </c>
      <c r="L121" s="48">
        <f t="shared" si="33"/>
      </c>
      <c r="M121" s="369">
        <f t="shared" si="34"/>
      </c>
      <c r="N121" s="438">
        <f t="shared" si="35"/>
      </c>
      <c r="O121" s="303">
        <f t="shared" si="36"/>
      </c>
      <c r="P121" s="303">
        <f t="shared" si="37"/>
      </c>
      <c r="Q121" s="303">
        <f t="shared" si="38"/>
      </c>
      <c r="R121" s="300">
        <f t="shared" si="39"/>
      </c>
      <c r="S121" s="44">
        <f t="shared" si="40"/>
      </c>
      <c r="T121" s="311">
        <f t="shared" si="41"/>
      </c>
      <c r="U121" s="95"/>
    </row>
    <row r="122" spans="2:21" ht="12.75">
      <c r="B122" s="376">
        <v>112</v>
      </c>
      <c r="C122" s="84"/>
      <c r="D122" s="85"/>
      <c r="E122" s="85"/>
      <c r="F122" s="85"/>
      <c r="G122" s="420">
        <f t="shared" si="28"/>
        <v>0</v>
      </c>
      <c r="H122" s="420">
        <f t="shared" si="29"/>
        <v>0</v>
      </c>
      <c r="I122" s="420">
        <f t="shared" si="30"/>
        <v>0</v>
      </c>
      <c r="J122" s="48">
        <f t="shared" si="31"/>
      </c>
      <c r="K122" s="48">
        <f t="shared" si="32"/>
      </c>
      <c r="L122" s="48">
        <f t="shared" si="33"/>
      </c>
      <c r="M122" s="369">
        <f t="shared" si="34"/>
      </c>
      <c r="N122" s="438">
        <f t="shared" si="35"/>
      </c>
      <c r="O122" s="303">
        <f t="shared" si="36"/>
      </c>
      <c r="P122" s="303">
        <f t="shared" si="37"/>
      </c>
      <c r="Q122" s="303">
        <f t="shared" si="38"/>
      </c>
      <c r="R122" s="300">
        <f t="shared" si="39"/>
      </c>
      <c r="S122" s="44">
        <f t="shared" si="40"/>
      </c>
      <c r="T122" s="311">
        <f t="shared" si="41"/>
      </c>
      <c r="U122" s="95"/>
    </row>
    <row r="123" spans="2:21" ht="12.75">
      <c r="B123" s="376">
        <v>113</v>
      </c>
      <c r="C123" s="84"/>
      <c r="D123" s="85"/>
      <c r="E123" s="85"/>
      <c r="F123" s="85"/>
      <c r="G123" s="420">
        <f t="shared" si="28"/>
        <v>0</v>
      </c>
      <c r="H123" s="420">
        <f t="shared" si="29"/>
        <v>0</v>
      </c>
      <c r="I123" s="420">
        <f t="shared" si="30"/>
        <v>0</v>
      </c>
      <c r="J123" s="48">
        <f t="shared" si="31"/>
      </c>
      <c r="K123" s="48">
        <f t="shared" si="32"/>
      </c>
      <c r="L123" s="48">
        <f t="shared" si="33"/>
      </c>
      <c r="M123" s="369">
        <f t="shared" si="34"/>
      </c>
      <c r="N123" s="438">
        <f t="shared" si="35"/>
      </c>
      <c r="O123" s="303">
        <f t="shared" si="36"/>
      </c>
      <c r="P123" s="303">
        <f t="shared" si="37"/>
      </c>
      <c r="Q123" s="303">
        <f t="shared" si="38"/>
      </c>
      <c r="R123" s="300">
        <f t="shared" si="39"/>
      </c>
      <c r="S123" s="44">
        <f t="shared" si="40"/>
      </c>
      <c r="T123" s="311">
        <f t="shared" si="41"/>
      </c>
      <c r="U123" s="95"/>
    </row>
    <row r="124" spans="2:21" ht="12.75">
      <c r="B124" s="376">
        <v>114</v>
      </c>
      <c r="C124" s="84"/>
      <c r="D124" s="85"/>
      <c r="E124" s="85"/>
      <c r="F124" s="85"/>
      <c r="G124" s="420">
        <f aca="true" t="shared" si="42" ref="G124:G187">IF(OR(ISBLANK(D124),ISTEXT(D124)),0,D124)</f>
        <v>0</v>
      </c>
      <c r="H124" s="420">
        <f aca="true" t="shared" si="43" ref="H124:H187">IF(OR(ISBLANK(E124),ISTEXT(E124)),0,E124)</f>
        <v>0</v>
      </c>
      <c r="I124" s="420">
        <f aca="true" t="shared" si="44" ref="I124:I187">IF(OR(ISBLANK(F124),ISTEXT(F124)),0,F124)</f>
        <v>0</v>
      </c>
      <c r="J124" s="48">
        <f aca="true" t="shared" si="45" ref="J124:J187">IF(M124&lt;2,"",(IF(OR(G124+H124=0,G124+I124=0),"",IF(AND(OR(2*G124/(G124+H124)&lt;0.93,2*G124/(G124+H124)&gt;1.07),OR(2*G124/(G124+I124)&lt;0.93,2*G124/(G124+I124)&gt;1.07)),"OUT","OK"))))</f>
      </c>
      <c r="K124" s="48">
        <f aca="true" t="shared" si="46" ref="K124:K187">IF(M124&lt;2,"",IF(OR(H124+G124=0,H124+I124=0),"",IF(AND(OR(2*H124/(H124+G124)&lt;0.93,2*H124/(H124+G124)&gt;1.07),OR(2*H124/(H124+I124)&lt;0.93,2*H124/(H124+I124)&gt;1.07)),"OUT","OK")))</f>
      </c>
      <c r="L124" s="48">
        <f aca="true" t="shared" si="47" ref="L124:L187">IF(M124&lt;2,"",IF(OR(I124+G124=0,I124+H124=0),"",IF(AND(OR(2*I124/(I124+G124)&lt;0.93,2*I124/(I124+G124)&gt;1.07),OR(2*I124/(I124+H124)&lt;0.93,2*I124/(I124+H124)&gt;1.07)),"OUT","OK")))</f>
      </c>
      <c r="M124" s="369">
        <f aca="true" t="shared" si="48" ref="M124:M187">IF(COUNT(D124:F124)=0,"",COUNT(D124:F124))</f>
      </c>
      <c r="N124" s="438">
        <f aca="true" t="shared" si="49" ref="N124:N187">IF(M124="","",IF(OR(M124&lt;2,R124&lt;3,R124&gt;200),"NOT VALID","ok"))</f>
      </c>
      <c r="O124" s="303">
        <f aca="true" t="shared" si="50" ref="O124:O187">IF(J124="OK",D124,"")</f>
      </c>
      <c r="P124" s="303">
        <f aca="true" t="shared" si="51" ref="P124:P187">IF(K124="OK",E124,"")</f>
      </c>
      <c r="Q124" s="303">
        <f aca="true" t="shared" si="52" ref="Q124:Q187">IF(L124="OK",F124,"")</f>
      </c>
      <c r="R124" s="300">
        <f aca="true" t="shared" si="53" ref="R124:R187">IF(ISERROR(AVERAGE(D124:F124)),"",AVERAGE(D124:F124))</f>
      </c>
      <c r="S124" s="44">
        <f aca="true" t="shared" si="54" ref="S124:S187">IF(M124="","",IF(M124&lt;2,"--  ",STDEV(D124:F124)))</f>
      </c>
      <c r="T124" s="311">
        <f aca="true" t="shared" si="55" ref="T124:T187">IF(S124="","",IF(S124="--  ","--  ",S124/R124))</f>
      </c>
      <c r="U124" s="95"/>
    </row>
    <row r="125" spans="2:21" ht="12.75">
      <c r="B125" s="376">
        <v>115</v>
      </c>
      <c r="C125" s="84"/>
      <c r="D125" s="85"/>
      <c r="E125" s="85"/>
      <c r="F125" s="85"/>
      <c r="G125" s="420">
        <f t="shared" si="42"/>
        <v>0</v>
      </c>
      <c r="H125" s="420">
        <f t="shared" si="43"/>
        <v>0</v>
      </c>
      <c r="I125" s="420">
        <f t="shared" si="44"/>
        <v>0</v>
      </c>
      <c r="J125" s="48">
        <f t="shared" si="45"/>
      </c>
      <c r="K125" s="48">
        <f t="shared" si="46"/>
      </c>
      <c r="L125" s="48">
        <f t="shared" si="47"/>
      </c>
      <c r="M125" s="369">
        <f t="shared" si="48"/>
      </c>
      <c r="N125" s="438">
        <f t="shared" si="49"/>
      </c>
      <c r="O125" s="303">
        <f t="shared" si="50"/>
      </c>
      <c r="P125" s="303">
        <f t="shared" si="51"/>
      </c>
      <c r="Q125" s="303">
        <f t="shared" si="52"/>
      </c>
      <c r="R125" s="300">
        <f t="shared" si="53"/>
      </c>
      <c r="S125" s="44">
        <f t="shared" si="54"/>
      </c>
      <c r="T125" s="311">
        <f t="shared" si="55"/>
      </c>
      <c r="U125" s="95"/>
    </row>
    <row r="126" spans="2:21" ht="12.75">
      <c r="B126" s="376">
        <v>116</v>
      </c>
      <c r="C126" s="84"/>
      <c r="D126" s="85"/>
      <c r="E126" s="85"/>
      <c r="F126" s="85"/>
      <c r="G126" s="420">
        <f t="shared" si="42"/>
        <v>0</v>
      </c>
      <c r="H126" s="420">
        <f t="shared" si="43"/>
        <v>0</v>
      </c>
      <c r="I126" s="420">
        <f t="shared" si="44"/>
        <v>0</v>
      </c>
      <c r="J126" s="48">
        <f t="shared" si="45"/>
      </c>
      <c r="K126" s="48">
        <f t="shared" si="46"/>
      </c>
      <c r="L126" s="48">
        <f t="shared" si="47"/>
      </c>
      <c r="M126" s="369">
        <f t="shared" si="48"/>
      </c>
      <c r="N126" s="438">
        <f t="shared" si="49"/>
      </c>
      <c r="O126" s="303">
        <f t="shared" si="50"/>
      </c>
      <c r="P126" s="303">
        <f t="shared" si="51"/>
      </c>
      <c r="Q126" s="303">
        <f t="shared" si="52"/>
      </c>
      <c r="R126" s="300">
        <f t="shared" si="53"/>
      </c>
      <c r="S126" s="44">
        <f t="shared" si="54"/>
      </c>
      <c r="T126" s="311">
        <f t="shared" si="55"/>
      </c>
      <c r="U126" s="95"/>
    </row>
    <row r="127" spans="2:21" ht="12.75">
      <c r="B127" s="376">
        <v>117</v>
      </c>
      <c r="C127" s="84"/>
      <c r="D127" s="85"/>
      <c r="E127" s="85"/>
      <c r="F127" s="85"/>
      <c r="G127" s="420">
        <f t="shared" si="42"/>
        <v>0</v>
      </c>
      <c r="H127" s="420">
        <f t="shared" si="43"/>
        <v>0</v>
      </c>
      <c r="I127" s="420">
        <f t="shared" si="44"/>
        <v>0</v>
      </c>
      <c r="J127" s="48">
        <f t="shared" si="45"/>
      </c>
      <c r="K127" s="48">
        <f t="shared" si="46"/>
      </c>
      <c r="L127" s="48">
        <f t="shared" si="47"/>
      </c>
      <c r="M127" s="369">
        <f t="shared" si="48"/>
      </c>
      <c r="N127" s="438">
        <f t="shared" si="49"/>
      </c>
      <c r="O127" s="303">
        <f t="shared" si="50"/>
      </c>
      <c r="P127" s="303">
        <f t="shared" si="51"/>
      </c>
      <c r="Q127" s="303">
        <f t="shared" si="52"/>
      </c>
      <c r="R127" s="300">
        <f t="shared" si="53"/>
      </c>
      <c r="S127" s="44">
        <f t="shared" si="54"/>
      </c>
      <c r="T127" s="311">
        <f t="shared" si="55"/>
      </c>
      <c r="U127" s="95"/>
    </row>
    <row r="128" spans="2:21" ht="12.75">
      <c r="B128" s="376">
        <v>118</v>
      </c>
      <c r="C128" s="84"/>
      <c r="D128" s="85"/>
      <c r="E128" s="85"/>
      <c r="F128" s="85"/>
      <c r="G128" s="420">
        <f t="shared" si="42"/>
        <v>0</v>
      </c>
      <c r="H128" s="420">
        <f t="shared" si="43"/>
        <v>0</v>
      </c>
      <c r="I128" s="420">
        <f t="shared" si="44"/>
        <v>0</v>
      </c>
      <c r="J128" s="48">
        <f t="shared" si="45"/>
      </c>
      <c r="K128" s="48">
        <f t="shared" si="46"/>
      </c>
      <c r="L128" s="48">
        <f t="shared" si="47"/>
      </c>
      <c r="M128" s="369">
        <f t="shared" si="48"/>
      </c>
      <c r="N128" s="438">
        <f t="shared" si="49"/>
      </c>
      <c r="O128" s="303">
        <f t="shared" si="50"/>
      </c>
      <c r="P128" s="303">
        <f t="shared" si="51"/>
      </c>
      <c r="Q128" s="303">
        <f t="shared" si="52"/>
      </c>
      <c r="R128" s="300">
        <f t="shared" si="53"/>
      </c>
      <c r="S128" s="44">
        <f t="shared" si="54"/>
      </c>
      <c r="T128" s="311">
        <f t="shared" si="55"/>
      </c>
      <c r="U128" s="95"/>
    </row>
    <row r="129" spans="2:21" ht="12.75">
      <c r="B129" s="376">
        <v>119</v>
      </c>
      <c r="C129" s="84"/>
      <c r="D129" s="85"/>
      <c r="E129" s="85"/>
      <c r="F129" s="85"/>
      <c r="G129" s="420">
        <f t="shared" si="42"/>
        <v>0</v>
      </c>
      <c r="H129" s="420">
        <f t="shared" si="43"/>
        <v>0</v>
      </c>
      <c r="I129" s="420">
        <f t="shared" si="44"/>
        <v>0</v>
      </c>
      <c r="J129" s="48">
        <f t="shared" si="45"/>
      </c>
      <c r="K129" s="48">
        <f t="shared" si="46"/>
      </c>
      <c r="L129" s="48">
        <f t="shared" si="47"/>
      </c>
      <c r="M129" s="369">
        <f t="shared" si="48"/>
      </c>
      <c r="N129" s="438">
        <f t="shared" si="49"/>
      </c>
      <c r="O129" s="303">
        <f t="shared" si="50"/>
      </c>
      <c r="P129" s="303">
        <f t="shared" si="51"/>
      </c>
      <c r="Q129" s="303">
        <f t="shared" si="52"/>
      </c>
      <c r="R129" s="300">
        <f t="shared" si="53"/>
      </c>
      <c r="S129" s="44">
        <f t="shared" si="54"/>
      </c>
      <c r="T129" s="311">
        <f t="shared" si="55"/>
      </c>
      <c r="U129" s="95"/>
    </row>
    <row r="130" spans="2:21" ht="12.75">
      <c r="B130" s="376">
        <v>120</v>
      </c>
      <c r="C130" s="84"/>
      <c r="D130" s="85"/>
      <c r="E130" s="85"/>
      <c r="F130" s="85"/>
      <c r="G130" s="420">
        <f t="shared" si="42"/>
        <v>0</v>
      </c>
      <c r="H130" s="420">
        <f t="shared" si="43"/>
        <v>0</v>
      </c>
      <c r="I130" s="420">
        <f t="shared" si="44"/>
        <v>0</v>
      </c>
      <c r="J130" s="48">
        <f t="shared" si="45"/>
      </c>
      <c r="K130" s="48">
        <f t="shared" si="46"/>
      </c>
      <c r="L130" s="48">
        <f t="shared" si="47"/>
      </c>
      <c r="M130" s="369">
        <f t="shared" si="48"/>
      </c>
      <c r="N130" s="438">
        <f t="shared" si="49"/>
      </c>
      <c r="O130" s="303">
        <f t="shared" si="50"/>
      </c>
      <c r="P130" s="303">
        <f t="shared" si="51"/>
      </c>
      <c r="Q130" s="303">
        <f t="shared" si="52"/>
      </c>
      <c r="R130" s="300">
        <f t="shared" si="53"/>
      </c>
      <c r="S130" s="44">
        <f t="shared" si="54"/>
      </c>
      <c r="T130" s="311">
        <f t="shared" si="55"/>
      </c>
      <c r="U130" s="95"/>
    </row>
    <row r="131" spans="2:21" ht="12.75">
      <c r="B131" s="376">
        <v>121</v>
      </c>
      <c r="C131" s="84"/>
      <c r="D131" s="85"/>
      <c r="E131" s="85"/>
      <c r="F131" s="85"/>
      <c r="G131" s="420">
        <f t="shared" si="42"/>
        <v>0</v>
      </c>
      <c r="H131" s="420">
        <f t="shared" si="43"/>
        <v>0</v>
      </c>
      <c r="I131" s="420">
        <f t="shared" si="44"/>
        <v>0</v>
      </c>
      <c r="J131" s="48">
        <f t="shared" si="45"/>
      </c>
      <c r="K131" s="48">
        <f t="shared" si="46"/>
      </c>
      <c r="L131" s="48">
        <f t="shared" si="47"/>
      </c>
      <c r="M131" s="369">
        <f t="shared" si="48"/>
      </c>
      <c r="N131" s="438">
        <f t="shared" si="49"/>
      </c>
      <c r="O131" s="303">
        <f t="shared" si="50"/>
      </c>
      <c r="P131" s="303">
        <f t="shared" si="51"/>
      </c>
      <c r="Q131" s="303">
        <f t="shared" si="52"/>
      </c>
      <c r="R131" s="300">
        <f t="shared" si="53"/>
      </c>
      <c r="S131" s="44">
        <f t="shared" si="54"/>
      </c>
      <c r="T131" s="311">
        <f t="shared" si="55"/>
      </c>
      <c r="U131" s="95"/>
    </row>
    <row r="132" spans="2:21" ht="12.75">
      <c r="B132" s="376">
        <v>122</v>
      </c>
      <c r="C132" s="84"/>
      <c r="D132" s="85"/>
      <c r="E132" s="85"/>
      <c r="F132" s="85"/>
      <c r="G132" s="420">
        <f t="shared" si="42"/>
        <v>0</v>
      </c>
      <c r="H132" s="420">
        <f t="shared" si="43"/>
        <v>0</v>
      </c>
      <c r="I132" s="420">
        <f t="shared" si="44"/>
        <v>0</v>
      </c>
      <c r="J132" s="48">
        <f t="shared" si="45"/>
      </c>
      <c r="K132" s="48">
        <f t="shared" si="46"/>
      </c>
      <c r="L132" s="48">
        <f t="shared" si="47"/>
      </c>
      <c r="M132" s="369">
        <f t="shared" si="48"/>
      </c>
      <c r="N132" s="438">
        <f t="shared" si="49"/>
      </c>
      <c r="O132" s="303">
        <f t="shared" si="50"/>
      </c>
      <c r="P132" s="303">
        <f t="shared" si="51"/>
      </c>
      <c r="Q132" s="303">
        <f t="shared" si="52"/>
      </c>
      <c r="R132" s="300">
        <f t="shared" si="53"/>
      </c>
      <c r="S132" s="44">
        <f t="shared" si="54"/>
      </c>
      <c r="T132" s="311">
        <f t="shared" si="55"/>
      </c>
      <c r="U132" s="95"/>
    </row>
    <row r="133" spans="2:21" ht="12.75">
      <c r="B133" s="376">
        <v>123</v>
      </c>
      <c r="C133" s="84"/>
      <c r="D133" s="85"/>
      <c r="E133" s="85"/>
      <c r="F133" s="85"/>
      <c r="G133" s="420">
        <f t="shared" si="42"/>
        <v>0</v>
      </c>
      <c r="H133" s="420">
        <f t="shared" si="43"/>
        <v>0</v>
      </c>
      <c r="I133" s="420">
        <f t="shared" si="44"/>
        <v>0</v>
      </c>
      <c r="J133" s="48">
        <f t="shared" si="45"/>
      </c>
      <c r="K133" s="48">
        <f t="shared" si="46"/>
      </c>
      <c r="L133" s="48">
        <f t="shared" si="47"/>
      </c>
      <c r="M133" s="369">
        <f t="shared" si="48"/>
      </c>
      <c r="N133" s="438">
        <f t="shared" si="49"/>
      </c>
      <c r="O133" s="303">
        <f t="shared" si="50"/>
      </c>
      <c r="P133" s="303">
        <f t="shared" si="51"/>
      </c>
      <c r="Q133" s="303">
        <f t="shared" si="52"/>
      </c>
      <c r="R133" s="300">
        <f t="shared" si="53"/>
      </c>
      <c r="S133" s="44">
        <f t="shared" si="54"/>
      </c>
      <c r="T133" s="311">
        <f t="shared" si="55"/>
      </c>
      <c r="U133" s="95"/>
    </row>
    <row r="134" spans="2:21" ht="12.75">
      <c r="B134" s="376">
        <v>124</v>
      </c>
      <c r="C134" s="84"/>
      <c r="D134" s="85"/>
      <c r="E134" s="85"/>
      <c r="F134" s="85"/>
      <c r="G134" s="420">
        <f t="shared" si="42"/>
        <v>0</v>
      </c>
      <c r="H134" s="420">
        <f t="shared" si="43"/>
        <v>0</v>
      </c>
      <c r="I134" s="420">
        <f t="shared" si="44"/>
        <v>0</v>
      </c>
      <c r="J134" s="48">
        <f t="shared" si="45"/>
      </c>
      <c r="K134" s="48">
        <f t="shared" si="46"/>
      </c>
      <c r="L134" s="48">
        <f t="shared" si="47"/>
      </c>
      <c r="M134" s="369">
        <f t="shared" si="48"/>
      </c>
      <c r="N134" s="438">
        <f t="shared" si="49"/>
      </c>
      <c r="O134" s="303">
        <f t="shared" si="50"/>
      </c>
      <c r="P134" s="303">
        <f t="shared" si="51"/>
      </c>
      <c r="Q134" s="303">
        <f t="shared" si="52"/>
      </c>
      <c r="R134" s="300">
        <f t="shared" si="53"/>
      </c>
      <c r="S134" s="44">
        <f t="shared" si="54"/>
      </c>
      <c r="T134" s="311">
        <f t="shared" si="55"/>
      </c>
      <c r="U134" s="95"/>
    </row>
    <row r="135" spans="2:21" ht="12.75">
      <c r="B135" s="376">
        <v>125</v>
      </c>
      <c r="C135" s="84"/>
      <c r="D135" s="85"/>
      <c r="E135" s="85"/>
      <c r="F135" s="85"/>
      <c r="G135" s="420">
        <f t="shared" si="42"/>
        <v>0</v>
      </c>
      <c r="H135" s="420">
        <f t="shared" si="43"/>
        <v>0</v>
      </c>
      <c r="I135" s="420">
        <f t="shared" si="44"/>
        <v>0</v>
      </c>
      <c r="J135" s="48">
        <f t="shared" si="45"/>
      </c>
      <c r="K135" s="48">
        <f t="shared" si="46"/>
      </c>
      <c r="L135" s="48">
        <f t="shared" si="47"/>
      </c>
      <c r="M135" s="369">
        <f t="shared" si="48"/>
      </c>
      <c r="N135" s="438">
        <f t="shared" si="49"/>
      </c>
      <c r="O135" s="303">
        <f t="shared" si="50"/>
      </c>
      <c r="P135" s="303">
        <f t="shared" si="51"/>
      </c>
      <c r="Q135" s="303">
        <f t="shared" si="52"/>
      </c>
      <c r="R135" s="300">
        <f t="shared" si="53"/>
      </c>
      <c r="S135" s="44">
        <f t="shared" si="54"/>
      </c>
      <c r="T135" s="311">
        <f t="shared" si="55"/>
      </c>
      <c r="U135" s="95"/>
    </row>
    <row r="136" spans="2:21" ht="12.75">
      <c r="B136" s="376">
        <v>126</v>
      </c>
      <c r="C136" s="84"/>
      <c r="D136" s="85"/>
      <c r="E136" s="85"/>
      <c r="F136" s="85"/>
      <c r="G136" s="420">
        <f t="shared" si="42"/>
        <v>0</v>
      </c>
      <c r="H136" s="420">
        <f t="shared" si="43"/>
        <v>0</v>
      </c>
      <c r="I136" s="420">
        <f t="shared" si="44"/>
        <v>0</v>
      </c>
      <c r="J136" s="48">
        <f t="shared" si="45"/>
      </c>
      <c r="K136" s="48">
        <f t="shared" si="46"/>
      </c>
      <c r="L136" s="48">
        <f t="shared" si="47"/>
      </c>
      <c r="M136" s="369">
        <f t="shared" si="48"/>
      </c>
      <c r="N136" s="438">
        <f t="shared" si="49"/>
      </c>
      <c r="O136" s="303">
        <f t="shared" si="50"/>
      </c>
      <c r="P136" s="303">
        <f t="shared" si="51"/>
      </c>
      <c r="Q136" s="303">
        <f t="shared" si="52"/>
      </c>
      <c r="R136" s="300">
        <f t="shared" si="53"/>
      </c>
      <c r="S136" s="44">
        <f t="shared" si="54"/>
      </c>
      <c r="T136" s="311">
        <f t="shared" si="55"/>
      </c>
      <c r="U136" s="95"/>
    </row>
    <row r="137" spans="2:21" ht="12.75">
      <c r="B137" s="376">
        <v>127</v>
      </c>
      <c r="C137" s="84"/>
      <c r="D137" s="85"/>
      <c r="E137" s="85"/>
      <c r="F137" s="85"/>
      <c r="G137" s="420">
        <f t="shared" si="42"/>
        <v>0</v>
      </c>
      <c r="H137" s="420">
        <f t="shared" si="43"/>
        <v>0</v>
      </c>
      <c r="I137" s="420">
        <f t="shared" si="44"/>
        <v>0</v>
      </c>
      <c r="J137" s="48">
        <f t="shared" si="45"/>
      </c>
      <c r="K137" s="48">
        <f t="shared" si="46"/>
      </c>
      <c r="L137" s="48">
        <f t="shared" si="47"/>
      </c>
      <c r="M137" s="369">
        <f t="shared" si="48"/>
      </c>
      <c r="N137" s="438">
        <f t="shared" si="49"/>
      </c>
      <c r="O137" s="303">
        <f t="shared" si="50"/>
      </c>
      <c r="P137" s="303">
        <f t="shared" si="51"/>
      </c>
      <c r="Q137" s="303">
        <f t="shared" si="52"/>
      </c>
      <c r="R137" s="300">
        <f t="shared" si="53"/>
      </c>
      <c r="S137" s="44">
        <f t="shared" si="54"/>
      </c>
      <c r="T137" s="311">
        <f t="shared" si="55"/>
      </c>
      <c r="U137" s="95"/>
    </row>
    <row r="138" spans="2:21" ht="12.75">
      <c r="B138" s="376">
        <v>128</v>
      </c>
      <c r="C138" s="84"/>
      <c r="D138" s="85"/>
      <c r="E138" s="85"/>
      <c r="F138" s="85"/>
      <c r="G138" s="420">
        <f t="shared" si="42"/>
        <v>0</v>
      </c>
      <c r="H138" s="420">
        <f t="shared" si="43"/>
        <v>0</v>
      </c>
      <c r="I138" s="420">
        <f t="shared" si="44"/>
        <v>0</v>
      </c>
      <c r="J138" s="48">
        <f t="shared" si="45"/>
      </c>
      <c r="K138" s="48">
        <f t="shared" si="46"/>
      </c>
      <c r="L138" s="48">
        <f t="shared" si="47"/>
      </c>
      <c r="M138" s="369">
        <f t="shared" si="48"/>
      </c>
      <c r="N138" s="438">
        <f t="shared" si="49"/>
      </c>
      <c r="O138" s="303">
        <f t="shared" si="50"/>
      </c>
      <c r="P138" s="303">
        <f t="shared" si="51"/>
      </c>
      <c r="Q138" s="303">
        <f t="shared" si="52"/>
      </c>
      <c r="R138" s="300">
        <f t="shared" si="53"/>
      </c>
      <c r="S138" s="44">
        <f t="shared" si="54"/>
      </c>
      <c r="T138" s="311">
        <f t="shared" si="55"/>
      </c>
      <c r="U138" s="95"/>
    </row>
    <row r="139" spans="2:21" ht="12.75">
      <c r="B139" s="376">
        <v>129</v>
      </c>
      <c r="C139" s="84"/>
      <c r="D139" s="85"/>
      <c r="E139" s="85"/>
      <c r="F139" s="85"/>
      <c r="G139" s="420">
        <f t="shared" si="42"/>
        <v>0</v>
      </c>
      <c r="H139" s="420">
        <f t="shared" si="43"/>
        <v>0</v>
      </c>
      <c r="I139" s="420">
        <f t="shared" si="44"/>
        <v>0</v>
      </c>
      <c r="J139" s="48">
        <f t="shared" si="45"/>
      </c>
      <c r="K139" s="48">
        <f t="shared" si="46"/>
      </c>
      <c r="L139" s="48">
        <f t="shared" si="47"/>
      </c>
      <c r="M139" s="369">
        <f t="shared" si="48"/>
      </c>
      <c r="N139" s="438">
        <f t="shared" si="49"/>
      </c>
      <c r="O139" s="303">
        <f t="shared" si="50"/>
      </c>
      <c r="P139" s="303">
        <f t="shared" si="51"/>
      </c>
      <c r="Q139" s="303">
        <f t="shared" si="52"/>
      </c>
      <c r="R139" s="300">
        <f t="shared" si="53"/>
      </c>
      <c r="S139" s="44">
        <f t="shared" si="54"/>
      </c>
      <c r="T139" s="311">
        <f t="shared" si="55"/>
      </c>
      <c r="U139" s="95"/>
    </row>
    <row r="140" spans="2:21" ht="12.75">
      <c r="B140" s="376">
        <v>130</v>
      </c>
      <c r="C140" s="84"/>
      <c r="D140" s="85"/>
      <c r="E140" s="85"/>
      <c r="F140" s="85"/>
      <c r="G140" s="420">
        <f t="shared" si="42"/>
        <v>0</v>
      </c>
      <c r="H140" s="420">
        <f t="shared" si="43"/>
        <v>0</v>
      </c>
      <c r="I140" s="420">
        <f t="shared" si="44"/>
        <v>0</v>
      </c>
      <c r="J140" s="48">
        <f t="shared" si="45"/>
      </c>
      <c r="K140" s="48">
        <f t="shared" si="46"/>
      </c>
      <c r="L140" s="48">
        <f t="shared" si="47"/>
      </c>
      <c r="M140" s="369">
        <f t="shared" si="48"/>
      </c>
      <c r="N140" s="438">
        <f t="shared" si="49"/>
      </c>
      <c r="O140" s="303">
        <f t="shared" si="50"/>
      </c>
      <c r="P140" s="303">
        <f t="shared" si="51"/>
      </c>
      <c r="Q140" s="303">
        <f t="shared" si="52"/>
      </c>
      <c r="R140" s="300">
        <f t="shared" si="53"/>
      </c>
      <c r="S140" s="44">
        <f t="shared" si="54"/>
      </c>
      <c r="T140" s="311">
        <f t="shared" si="55"/>
      </c>
      <c r="U140" s="95"/>
    </row>
    <row r="141" spans="2:21" ht="12.75">
      <c r="B141" s="376">
        <v>131</v>
      </c>
      <c r="C141" s="84"/>
      <c r="D141" s="85"/>
      <c r="E141" s="85"/>
      <c r="F141" s="85"/>
      <c r="G141" s="420">
        <f t="shared" si="42"/>
        <v>0</v>
      </c>
      <c r="H141" s="420">
        <f t="shared" si="43"/>
        <v>0</v>
      </c>
      <c r="I141" s="420">
        <f t="shared" si="44"/>
        <v>0</v>
      </c>
      <c r="J141" s="48">
        <f t="shared" si="45"/>
      </c>
      <c r="K141" s="48">
        <f t="shared" si="46"/>
      </c>
      <c r="L141" s="48">
        <f t="shared" si="47"/>
      </c>
      <c r="M141" s="369">
        <f t="shared" si="48"/>
      </c>
      <c r="N141" s="438">
        <f t="shared" si="49"/>
      </c>
      <c r="O141" s="303">
        <f t="shared" si="50"/>
      </c>
      <c r="P141" s="303">
        <f t="shared" si="51"/>
      </c>
      <c r="Q141" s="303">
        <f t="shared" si="52"/>
      </c>
      <c r="R141" s="300">
        <f t="shared" si="53"/>
      </c>
      <c r="S141" s="44">
        <f t="shared" si="54"/>
      </c>
      <c r="T141" s="311">
        <f t="shared" si="55"/>
      </c>
      <c r="U141" s="95"/>
    </row>
    <row r="142" spans="2:21" ht="12.75">
      <c r="B142" s="376">
        <v>132</v>
      </c>
      <c r="C142" s="84"/>
      <c r="D142" s="85"/>
      <c r="E142" s="85"/>
      <c r="F142" s="85"/>
      <c r="G142" s="420">
        <f t="shared" si="42"/>
        <v>0</v>
      </c>
      <c r="H142" s="420">
        <f t="shared" si="43"/>
        <v>0</v>
      </c>
      <c r="I142" s="420">
        <f t="shared" si="44"/>
        <v>0</v>
      </c>
      <c r="J142" s="48">
        <f t="shared" si="45"/>
      </c>
      <c r="K142" s="48">
        <f t="shared" si="46"/>
      </c>
      <c r="L142" s="48">
        <f t="shared" si="47"/>
      </c>
      <c r="M142" s="369">
        <f t="shared" si="48"/>
      </c>
      <c r="N142" s="438">
        <f t="shared" si="49"/>
      </c>
      <c r="O142" s="303">
        <f t="shared" si="50"/>
      </c>
      <c r="P142" s="303">
        <f t="shared" si="51"/>
      </c>
      <c r="Q142" s="303">
        <f t="shared" si="52"/>
      </c>
      <c r="R142" s="300">
        <f t="shared" si="53"/>
      </c>
      <c r="S142" s="44">
        <f t="shared" si="54"/>
      </c>
      <c r="T142" s="311">
        <f t="shared" si="55"/>
      </c>
      <c r="U142" s="95"/>
    </row>
    <row r="143" spans="2:21" ht="12.75">
      <c r="B143" s="376">
        <v>133</v>
      </c>
      <c r="C143" s="84"/>
      <c r="D143" s="85"/>
      <c r="E143" s="85"/>
      <c r="F143" s="85"/>
      <c r="G143" s="420">
        <f t="shared" si="42"/>
        <v>0</v>
      </c>
      <c r="H143" s="420">
        <f t="shared" si="43"/>
        <v>0</v>
      </c>
      <c r="I143" s="420">
        <f t="shared" si="44"/>
        <v>0</v>
      </c>
      <c r="J143" s="48">
        <f t="shared" si="45"/>
      </c>
      <c r="K143" s="48">
        <f t="shared" si="46"/>
      </c>
      <c r="L143" s="48">
        <f t="shared" si="47"/>
      </c>
      <c r="M143" s="369">
        <f t="shared" si="48"/>
      </c>
      <c r="N143" s="438">
        <f t="shared" si="49"/>
      </c>
      <c r="O143" s="303">
        <f t="shared" si="50"/>
      </c>
      <c r="P143" s="303">
        <f t="shared" si="51"/>
      </c>
      <c r="Q143" s="303">
        <f t="shared" si="52"/>
      </c>
      <c r="R143" s="300">
        <f t="shared" si="53"/>
      </c>
      <c r="S143" s="44">
        <f t="shared" si="54"/>
      </c>
      <c r="T143" s="311">
        <f t="shared" si="55"/>
      </c>
      <c r="U143" s="95"/>
    </row>
    <row r="144" spans="2:21" ht="12.75">
      <c r="B144" s="376">
        <v>134</v>
      </c>
      <c r="C144" s="84"/>
      <c r="D144" s="85"/>
      <c r="E144" s="85"/>
      <c r="F144" s="85"/>
      <c r="G144" s="420">
        <f t="shared" si="42"/>
        <v>0</v>
      </c>
      <c r="H144" s="420">
        <f t="shared" si="43"/>
        <v>0</v>
      </c>
      <c r="I144" s="420">
        <f t="shared" si="44"/>
        <v>0</v>
      </c>
      <c r="J144" s="48">
        <f t="shared" si="45"/>
      </c>
      <c r="K144" s="48">
        <f t="shared" si="46"/>
      </c>
      <c r="L144" s="48">
        <f t="shared" si="47"/>
      </c>
      <c r="M144" s="369">
        <f t="shared" si="48"/>
      </c>
      <c r="N144" s="438">
        <f t="shared" si="49"/>
      </c>
      <c r="O144" s="303">
        <f t="shared" si="50"/>
      </c>
      <c r="P144" s="303">
        <f t="shared" si="51"/>
      </c>
      <c r="Q144" s="303">
        <f t="shared" si="52"/>
      </c>
      <c r="R144" s="300">
        <f t="shared" si="53"/>
      </c>
      <c r="S144" s="44">
        <f t="shared" si="54"/>
      </c>
      <c r="T144" s="311">
        <f t="shared" si="55"/>
      </c>
      <c r="U144" s="95"/>
    </row>
    <row r="145" spans="2:21" ht="12.75">
      <c r="B145" s="376">
        <v>135</v>
      </c>
      <c r="C145" s="84"/>
      <c r="D145" s="85"/>
      <c r="E145" s="85"/>
      <c r="F145" s="85"/>
      <c r="G145" s="420">
        <f t="shared" si="42"/>
        <v>0</v>
      </c>
      <c r="H145" s="420">
        <f t="shared" si="43"/>
        <v>0</v>
      </c>
      <c r="I145" s="420">
        <f t="shared" si="44"/>
        <v>0</v>
      </c>
      <c r="J145" s="48">
        <f t="shared" si="45"/>
      </c>
      <c r="K145" s="48">
        <f t="shared" si="46"/>
      </c>
      <c r="L145" s="48">
        <f t="shared" si="47"/>
      </c>
      <c r="M145" s="369">
        <f t="shared" si="48"/>
      </c>
      <c r="N145" s="438">
        <f t="shared" si="49"/>
      </c>
      <c r="O145" s="303">
        <f t="shared" si="50"/>
      </c>
      <c r="P145" s="303">
        <f t="shared" si="51"/>
      </c>
      <c r="Q145" s="303">
        <f t="shared" si="52"/>
      </c>
      <c r="R145" s="300">
        <f t="shared" si="53"/>
      </c>
      <c r="S145" s="44">
        <f t="shared" si="54"/>
      </c>
      <c r="T145" s="311">
        <f t="shared" si="55"/>
      </c>
      <c r="U145" s="95"/>
    </row>
    <row r="146" spans="2:21" ht="12.75">
      <c r="B146" s="376">
        <v>136</v>
      </c>
      <c r="C146" s="84"/>
      <c r="D146" s="85"/>
      <c r="E146" s="85"/>
      <c r="F146" s="85"/>
      <c r="G146" s="420">
        <f t="shared" si="42"/>
        <v>0</v>
      </c>
      <c r="H146" s="420">
        <f t="shared" si="43"/>
        <v>0</v>
      </c>
      <c r="I146" s="420">
        <f t="shared" si="44"/>
        <v>0</v>
      </c>
      <c r="J146" s="48">
        <f t="shared" si="45"/>
      </c>
      <c r="K146" s="48">
        <f t="shared" si="46"/>
      </c>
      <c r="L146" s="48">
        <f t="shared" si="47"/>
      </c>
      <c r="M146" s="369">
        <f t="shared" si="48"/>
      </c>
      <c r="N146" s="438">
        <f t="shared" si="49"/>
      </c>
      <c r="O146" s="303">
        <f t="shared" si="50"/>
      </c>
      <c r="P146" s="303">
        <f t="shared" si="51"/>
      </c>
      <c r="Q146" s="303">
        <f t="shared" si="52"/>
      </c>
      <c r="R146" s="300">
        <f t="shared" si="53"/>
      </c>
      <c r="S146" s="44">
        <f t="shared" si="54"/>
      </c>
      <c r="T146" s="311">
        <f t="shared" si="55"/>
      </c>
      <c r="U146" s="95"/>
    </row>
    <row r="147" spans="2:21" ht="12.75">
      <c r="B147" s="376">
        <v>137</v>
      </c>
      <c r="C147" s="84"/>
      <c r="D147" s="85"/>
      <c r="E147" s="85"/>
      <c r="F147" s="85"/>
      <c r="G147" s="420">
        <f t="shared" si="42"/>
        <v>0</v>
      </c>
      <c r="H147" s="420">
        <f t="shared" si="43"/>
        <v>0</v>
      </c>
      <c r="I147" s="420">
        <f t="shared" si="44"/>
        <v>0</v>
      </c>
      <c r="J147" s="48">
        <f t="shared" si="45"/>
      </c>
      <c r="K147" s="48">
        <f t="shared" si="46"/>
      </c>
      <c r="L147" s="48">
        <f t="shared" si="47"/>
      </c>
      <c r="M147" s="369">
        <f t="shared" si="48"/>
      </c>
      <c r="N147" s="438">
        <f t="shared" si="49"/>
      </c>
      <c r="O147" s="303">
        <f t="shared" si="50"/>
      </c>
      <c r="P147" s="303">
        <f t="shared" si="51"/>
      </c>
      <c r="Q147" s="303">
        <f t="shared" si="52"/>
      </c>
      <c r="R147" s="300">
        <f t="shared" si="53"/>
      </c>
      <c r="S147" s="44">
        <f t="shared" si="54"/>
      </c>
      <c r="T147" s="311">
        <f t="shared" si="55"/>
      </c>
      <c r="U147" s="95"/>
    </row>
    <row r="148" spans="2:21" ht="12.75">
      <c r="B148" s="376">
        <v>138</v>
      </c>
      <c r="C148" s="84"/>
      <c r="D148" s="85"/>
      <c r="E148" s="85"/>
      <c r="F148" s="85"/>
      <c r="G148" s="420">
        <f t="shared" si="42"/>
        <v>0</v>
      </c>
      <c r="H148" s="420">
        <f t="shared" si="43"/>
        <v>0</v>
      </c>
      <c r="I148" s="420">
        <f t="shared" si="44"/>
        <v>0</v>
      </c>
      <c r="J148" s="48">
        <f t="shared" si="45"/>
      </c>
      <c r="K148" s="48">
        <f t="shared" si="46"/>
      </c>
      <c r="L148" s="48">
        <f t="shared" si="47"/>
      </c>
      <c r="M148" s="369">
        <f t="shared" si="48"/>
      </c>
      <c r="N148" s="438">
        <f t="shared" si="49"/>
      </c>
      <c r="O148" s="303">
        <f t="shared" si="50"/>
      </c>
      <c r="P148" s="303">
        <f t="shared" si="51"/>
      </c>
      <c r="Q148" s="303">
        <f t="shared" si="52"/>
      </c>
      <c r="R148" s="300">
        <f t="shared" si="53"/>
      </c>
      <c r="S148" s="44">
        <f t="shared" si="54"/>
      </c>
      <c r="T148" s="311">
        <f t="shared" si="55"/>
      </c>
      <c r="U148" s="95"/>
    </row>
    <row r="149" spans="2:21" ht="12.75">
      <c r="B149" s="376">
        <v>139</v>
      </c>
      <c r="C149" s="84"/>
      <c r="D149" s="85"/>
      <c r="E149" s="85"/>
      <c r="F149" s="85"/>
      <c r="G149" s="420">
        <f t="shared" si="42"/>
        <v>0</v>
      </c>
      <c r="H149" s="420">
        <f t="shared" si="43"/>
        <v>0</v>
      </c>
      <c r="I149" s="420">
        <f t="shared" si="44"/>
        <v>0</v>
      </c>
      <c r="J149" s="48">
        <f t="shared" si="45"/>
      </c>
      <c r="K149" s="48">
        <f t="shared" si="46"/>
      </c>
      <c r="L149" s="48">
        <f t="shared" si="47"/>
      </c>
      <c r="M149" s="369">
        <f t="shared" si="48"/>
      </c>
      <c r="N149" s="438">
        <f t="shared" si="49"/>
      </c>
      <c r="O149" s="303">
        <f t="shared" si="50"/>
      </c>
      <c r="P149" s="303">
        <f t="shared" si="51"/>
      </c>
      <c r="Q149" s="303">
        <f t="shared" si="52"/>
      </c>
      <c r="R149" s="300">
        <f t="shared" si="53"/>
      </c>
      <c r="S149" s="44">
        <f t="shared" si="54"/>
      </c>
      <c r="T149" s="311">
        <f t="shared" si="55"/>
      </c>
      <c r="U149" s="95"/>
    </row>
    <row r="150" spans="2:21" ht="12.75">
      <c r="B150" s="376">
        <v>140</v>
      </c>
      <c r="C150" s="84"/>
      <c r="D150" s="85"/>
      <c r="E150" s="85"/>
      <c r="F150" s="85"/>
      <c r="G150" s="420">
        <f t="shared" si="42"/>
        <v>0</v>
      </c>
      <c r="H150" s="420">
        <f t="shared" si="43"/>
        <v>0</v>
      </c>
      <c r="I150" s="420">
        <f t="shared" si="44"/>
        <v>0</v>
      </c>
      <c r="J150" s="48">
        <f t="shared" si="45"/>
      </c>
      <c r="K150" s="48">
        <f t="shared" si="46"/>
      </c>
      <c r="L150" s="48">
        <f t="shared" si="47"/>
      </c>
      <c r="M150" s="369">
        <f t="shared" si="48"/>
      </c>
      <c r="N150" s="438">
        <f t="shared" si="49"/>
      </c>
      <c r="O150" s="303">
        <f t="shared" si="50"/>
      </c>
      <c r="P150" s="303">
        <f t="shared" si="51"/>
      </c>
      <c r="Q150" s="303">
        <f t="shared" si="52"/>
      </c>
      <c r="R150" s="300">
        <f t="shared" si="53"/>
      </c>
      <c r="S150" s="44">
        <f t="shared" si="54"/>
      </c>
      <c r="T150" s="311">
        <f t="shared" si="55"/>
      </c>
      <c r="U150" s="95"/>
    </row>
    <row r="151" spans="2:21" ht="12.75">
      <c r="B151" s="376">
        <v>141</v>
      </c>
      <c r="C151" s="84"/>
      <c r="D151" s="85"/>
      <c r="E151" s="85"/>
      <c r="F151" s="85"/>
      <c r="G151" s="420">
        <f t="shared" si="42"/>
        <v>0</v>
      </c>
      <c r="H151" s="420">
        <f t="shared" si="43"/>
        <v>0</v>
      </c>
      <c r="I151" s="420">
        <f t="shared" si="44"/>
        <v>0</v>
      </c>
      <c r="J151" s="48">
        <f t="shared" si="45"/>
      </c>
      <c r="K151" s="48">
        <f t="shared" si="46"/>
      </c>
      <c r="L151" s="48">
        <f t="shared" si="47"/>
      </c>
      <c r="M151" s="369">
        <f t="shared" si="48"/>
      </c>
      <c r="N151" s="438">
        <f t="shared" si="49"/>
      </c>
      <c r="O151" s="303">
        <f t="shared" si="50"/>
      </c>
      <c r="P151" s="303">
        <f t="shared" si="51"/>
      </c>
      <c r="Q151" s="303">
        <f t="shared" si="52"/>
      </c>
      <c r="R151" s="300">
        <f t="shared" si="53"/>
      </c>
      <c r="S151" s="44">
        <f t="shared" si="54"/>
      </c>
      <c r="T151" s="311">
        <f t="shared" si="55"/>
      </c>
      <c r="U151" s="95"/>
    </row>
    <row r="152" spans="2:21" ht="12.75">
      <c r="B152" s="376">
        <v>142</v>
      </c>
      <c r="C152" s="84"/>
      <c r="D152" s="85"/>
      <c r="E152" s="85"/>
      <c r="F152" s="85"/>
      <c r="G152" s="420">
        <f t="shared" si="42"/>
        <v>0</v>
      </c>
      <c r="H152" s="420">
        <f t="shared" si="43"/>
        <v>0</v>
      </c>
      <c r="I152" s="420">
        <f t="shared" si="44"/>
        <v>0</v>
      </c>
      <c r="J152" s="48">
        <f t="shared" si="45"/>
      </c>
      <c r="K152" s="48">
        <f t="shared" si="46"/>
      </c>
      <c r="L152" s="48">
        <f t="shared" si="47"/>
      </c>
      <c r="M152" s="369">
        <f t="shared" si="48"/>
      </c>
      <c r="N152" s="438">
        <f t="shared" si="49"/>
      </c>
      <c r="O152" s="303">
        <f t="shared" si="50"/>
      </c>
      <c r="P152" s="303">
        <f t="shared" si="51"/>
      </c>
      <c r="Q152" s="303">
        <f t="shared" si="52"/>
      </c>
      <c r="R152" s="300">
        <f t="shared" si="53"/>
      </c>
      <c r="S152" s="44">
        <f t="shared" si="54"/>
      </c>
      <c r="T152" s="311">
        <f t="shared" si="55"/>
      </c>
      <c r="U152" s="95"/>
    </row>
    <row r="153" spans="2:21" ht="12.75">
      <c r="B153" s="376">
        <v>143</v>
      </c>
      <c r="C153" s="84"/>
      <c r="D153" s="85"/>
      <c r="E153" s="85"/>
      <c r="F153" s="85"/>
      <c r="G153" s="420">
        <f t="shared" si="42"/>
        <v>0</v>
      </c>
      <c r="H153" s="420">
        <f t="shared" si="43"/>
        <v>0</v>
      </c>
      <c r="I153" s="420">
        <f t="shared" si="44"/>
        <v>0</v>
      </c>
      <c r="J153" s="48">
        <f t="shared" si="45"/>
      </c>
      <c r="K153" s="48">
        <f t="shared" si="46"/>
      </c>
      <c r="L153" s="48">
        <f t="shared" si="47"/>
      </c>
      <c r="M153" s="369">
        <f t="shared" si="48"/>
      </c>
      <c r="N153" s="438">
        <f t="shared" si="49"/>
      </c>
      <c r="O153" s="303">
        <f t="shared" si="50"/>
      </c>
      <c r="P153" s="303">
        <f t="shared" si="51"/>
      </c>
      <c r="Q153" s="303">
        <f t="shared" si="52"/>
      </c>
      <c r="R153" s="300">
        <f t="shared" si="53"/>
      </c>
      <c r="S153" s="44">
        <f t="shared" si="54"/>
      </c>
      <c r="T153" s="311">
        <f t="shared" si="55"/>
      </c>
      <c r="U153" s="95"/>
    </row>
    <row r="154" spans="2:21" ht="12.75">
      <c r="B154" s="376">
        <v>144</v>
      </c>
      <c r="C154" s="84"/>
      <c r="D154" s="85"/>
      <c r="E154" s="85"/>
      <c r="F154" s="85"/>
      <c r="G154" s="420">
        <f t="shared" si="42"/>
        <v>0</v>
      </c>
      <c r="H154" s="420">
        <f t="shared" si="43"/>
        <v>0</v>
      </c>
      <c r="I154" s="420">
        <f t="shared" si="44"/>
        <v>0</v>
      </c>
      <c r="J154" s="48">
        <f t="shared" si="45"/>
      </c>
      <c r="K154" s="48">
        <f t="shared" si="46"/>
      </c>
      <c r="L154" s="48">
        <f t="shared" si="47"/>
      </c>
      <c r="M154" s="369">
        <f t="shared" si="48"/>
      </c>
      <c r="N154" s="438">
        <f t="shared" si="49"/>
      </c>
      <c r="O154" s="303">
        <f t="shared" si="50"/>
      </c>
      <c r="P154" s="303">
        <f t="shared" si="51"/>
      </c>
      <c r="Q154" s="303">
        <f t="shared" si="52"/>
      </c>
      <c r="R154" s="300">
        <f t="shared" si="53"/>
      </c>
      <c r="S154" s="44">
        <f t="shared" si="54"/>
      </c>
      <c r="T154" s="311">
        <f t="shared" si="55"/>
      </c>
      <c r="U154" s="95"/>
    </row>
    <row r="155" spans="2:21" ht="12.75">
      <c r="B155" s="376">
        <v>145</v>
      </c>
      <c r="C155" s="84"/>
      <c r="D155" s="85"/>
      <c r="E155" s="85"/>
      <c r="F155" s="85"/>
      <c r="G155" s="420">
        <f t="shared" si="42"/>
        <v>0</v>
      </c>
      <c r="H155" s="420">
        <f t="shared" si="43"/>
        <v>0</v>
      </c>
      <c r="I155" s="420">
        <f t="shared" si="44"/>
        <v>0</v>
      </c>
      <c r="J155" s="48">
        <f t="shared" si="45"/>
      </c>
      <c r="K155" s="48">
        <f t="shared" si="46"/>
      </c>
      <c r="L155" s="48">
        <f t="shared" si="47"/>
      </c>
      <c r="M155" s="369">
        <f t="shared" si="48"/>
      </c>
      <c r="N155" s="438">
        <f t="shared" si="49"/>
      </c>
      <c r="O155" s="303">
        <f t="shared" si="50"/>
      </c>
      <c r="P155" s="303">
        <f t="shared" si="51"/>
      </c>
      <c r="Q155" s="303">
        <f t="shared" si="52"/>
      </c>
      <c r="R155" s="300">
        <f t="shared" si="53"/>
      </c>
      <c r="S155" s="44">
        <f t="shared" si="54"/>
      </c>
      <c r="T155" s="311">
        <f t="shared" si="55"/>
      </c>
      <c r="U155" s="95"/>
    </row>
    <row r="156" spans="2:21" ht="12.75">
      <c r="B156" s="376">
        <v>146</v>
      </c>
      <c r="C156" s="84"/>
      <c r="D156" s="85"/>
      <c r="E156" s="85"/>
      <c r="F156" s="85"/>
      <c r="G156" s="420">
        <f t="shared" si="42"/>
        <v>0</v>
      </c>
      <c r="H156" s="420">
        <f t="shared" si="43"/>
        <v>0</v>
      </c>
      <c r="I156" s="420">
        <f t="shared" si="44"/>
        <v>0</v>
      </c>
      <c r="J156" s="48">
        <f t="shared" si="45"/>
      </c>
      <c r="K156" s="48">
        <f t="shared" si="46"/>
      </c>
      <c r="L156" s="48">
        <f t="shared" si="47"/>
      </c>
      <c r="M156" s="369">
        <f t="shared" si="48"/>
      </c>
      <c r="N156" s="438">
        <f t="shared" si="49"/>
      </c>
      <c r="O156" s="303">
        <f t="shared" si="50"/>
      </c>
      <c r="P156" s="303">
        <f t="shared" si="51"/>
      </c>
      <c r="Q156" s="303">
        <f t="shared" si="52"/>
      </c>
      <c r="R156" s="300">
        <f t="shared" si="53"/>
      </c>
      <c r="S156" s="44">
        <f t="shared" si="54"/>
      </c>
      <c r="T156" s="311">
        <f t="shared" si="55"/>
      </c>
      <c r="U156" s="95"/>
    </row>
    <row r="157" spans="2:21" ht="12.75">
      <c r="B157" s="376">
        <v>147</v>
      </c>
      <c r="C157" s="84"/>
      <c r="D157" s="85"/>
      <c r="E157" s="85"/>
      <c r="F157" s="85"/>
      <c r="G157" s="420">
        <f t="shared" si="42"/>
        <v>0</v>
      </c>
      <c r="H157" s="420">
        <f t="shared" si="43"/>
        <v>0</v>
      </c>
      <c r="I157" s="420">
        <f t="shared" si="44"/>
        <v>0</v>
      </c>
      <c r="J157" s="48">
        <f t="shared" si="45"/>
      </c>
      <c r="K157" s="48">
        <f t="shared" si="46"/>
      </c>
      <c r="L157" s="48">
        <f t="shared" si="47"/>
      </c>
      <c r="M157" s="369">
        <f t="shared" si="48"/>
      </c>
      <c r="N157" s="438">
        <f t="shared" si="49"/>
      </c>
      <c r="O157" s="303">
        <f t="shared" si="50"/>
      </c>
      <c r="P157" s="303">
        <f t="shared" si="51"/>
      </c>
      <c r="Q157" s="303">
        <f t="shared" si="52"/>
      </c>
      <c r="R157" s="300">
        <f t="shared" si="53"/>
      </c>
      <c r="S157" s="44">
        <f t="shared" si="54"/>
      </c>
      <c r="T157" s="311">
        <f t="shared" si="55"/>
      </c>
      <c r="U157" s="95"/>
    </row>
    <row r="158" spans="2:21" ht="12.75">
      <c r="B158" s="376">
        <v>148</v>
      </c>
      <c r="C158" s="84"/>
      <c r="D158" s="85"/>
      <c r="E158" s="85"/>
      <c r="F158" s="85"/>
      <c r="G158" s="420">
        <f t="shared" si="42"/>
        <v>0</v>
      </c>
      <c r="H158" s="420">
        <f t="shared" si="43"/>
        <v>0</v>
      </c>
      <c r="I158" s="420">
        <f t="shared" si="44"/>
        <v>0</v>
      </c>
      <c r="J158" s="48">
        <f t="shared" si="45"/>
      </c>
      <c r="K158" s="48">
        <f t="shared" si="46"/>
      </c>
      <c r="L158" s="48">
        <f t="shared" si="47"/>
      </c>
      <c r="M158" s="369">
        <f t="shared" si="48"/>
      </c>
      <c r="N158" s="438">
        <f t="shared" si="49"/>
      </c>
      <c r="O158" s="303">
        <f t="shared" si="50"/>
      </c>
      <c r="P158" s="303">
        <f t="shared" si="51"/>
      </c>
      <c r="Q158" s="303">
        <f t="shared" si="52"/>
      </c>
      <c r="R158" s="300">
        <f t="shared" si="53"/>
      </c>
      <c r="S158" s="44">
        <f t="shared" si="54"/>
      </c>
      <c r="T158" s="311">
        <f t="shared" si="55"/>
      </c>
      <c r="U158" s="95"/>
    </row>
    <row r="159" spans="2:21" ht="12.75">
      <c r="B159" s="376">
        <v>149</v>
      </c>
      <c r="C159" s="84"/>
      <c r="D159" s="85"/>
      <c r="E159" s="85"/>
      <c r="F159" s="85"/>
      <c r="G159" s="420">
        <f t="shared" si="42"/>
        <v>0</v>
      </c>
      <c r="H159" s="420">
        <f t="shared" si="43"/>
        <v>0</v>
      </c>
      <c r="I159" s="420">
        <f t="shared" si="44"/>
        <v>0</v>
      </c>
      <c r="J159" s="48">
        <f t="shared" si="45"/>
      </c>
      <c r="K159" s="48">
        <f t="shared" si="46"/>
      </c>
      <c r="L159" s="48">
        <f t="shared" si="47"/>
      </c>
      <c r="M159" s="369">
        <f t="shared" si="48"/>
      </c>
      <c r="N159" s="438">
        <f t="shared" si="49"/>
      </c>
      <c r="O159" s="303">
        <f t="shared" si="50"/>
      </c>
      <c r="P159" s="303">
        <f t="shared" si="51"/>
      </c>
      <c r="Q159" s="303">
        <f t="shared" si="52"/>
      </c>
      <c r="R159" s="300">
        <f t="shared" si="53"/>
      </c>
      <c r="S159" s="44">
        <f t="shared" si="54"/>
      </c>
      <c r="T159" s="311">
        <f t="shared" si="55"/>
      </c>
      <c r="U159" s="95"/>
    </row>
    <row r="160" spans="2:21" ht="12.75">
      <c r="B160" s="376">
        <v>150</v>
      </c>
      <c r="C160" s="84"/>
      <c r="D160" s="85"/>
      <c r="E160" s="85"/>
      <c r="F160" s="85"/>
      <c r="G160" s="420">
        <f t="shared" si="42"/>
        <v>0</v>
      </c>
      <c r="H160" s="420">
        <f t="shared" si="43"/>
        <v>0</v>
      </c>
      <c r="I160" s="420">
        <f t="shared" si="44"/>
        <v>0</v>
      </c>
      <c r="J160" s="48">
        <f t="shared" si="45"/>
      </c>
      <c r="K160" s="48">
        <f t="shared" si="46"/>
      </c>
      <c r="L160" s="48">
        <f t="shared" si="47"/>
      </c>
      <c r="M160" s="369">
        <f t="shared" si="48"/>
      </c>
      <c r="N160" s="438">
        <f t="shared" si="49"/>
      </c>
      <c r="O160" s="303">
        <f t="shared" si="50"/>
      </c>
      <c r="P160" s="303">
        <f t="shared" si="51"/>
      </c>
      <c r="Q160" s="303">
        <f t="shared" si="52"/>
      </c>
      <c r="R160" s="300">
        <f t="shared" si="53"/>
      </c>
      <c r="S160" s="44">
        <f t="shared" si="54"/>
      </c>
      <c r="T160" s="311">
        <f t="shared" si="55"/>
      </c>
      <c r="U160" s="95"/>
    </row>
    <row r="161" spans="2:21" ht="12.75">
      <c r="B161" s="376">
        <v>151</v>
      </c>
      <c r="C161" s="84"/>
      <c r="D161" s="85"/>
      <c r="E161" s="85"/>
      <c r="F161" s="85"/>
      <c r="G161" s="420">
        <f t="shared" si="42"/>
        <v>0</v>
      </c>
      <c r="H161" s="420">
        <f t="shared" si="43"/>
        <v>0</v>
      </c>
      <c r="I161" s="420">
        <f t="shared" si="44"/>
        <v>0</v>
      </c>
      <c r="J161" s="48">
        <f t="shared" si="45"/>
      </c>
      <c r="K161" s="48">
        <f t="shared" si="46"/>
      </c>
      <c r="L161" s="48">
        <f t="shared" si="47"/>
      </c>
      <c r="M161" s="369">
        <f t="shared" si="48"/>
      </c>
      <c r="N161" s="438">
        <f t="shared" si="49"/>
      </c>
      <c r="O161" s="303">
        <f t="shared" si="50"/>
      </c>
      <c r="P161" s="303">
        <f t="shared" si="51"/>
      </c>
      <c r="Q161" s="303">
        <f t="shared" si="52"/>
      </c>
      <c r="R161" s="300">
        <f t="shared" si="53"/>
      </c>
      <c r="S161" s="44">
        <f t="shared" si="54"/>
      </c>
      <c r="T161" s="311">
        <f t="shared" si="55"/>
      </c>
      <c r="U161" s="95"/>
    </row>
    <row r="162" spans="2:21" ht="12.75">
      <c r="B162" s="376">
        <v>152</v>
      </c>
      <c r="C162" s="84"/>
      <c r="D162" s="85"/>
      <c r="E162" s="85"/>
      <c r="F162" s="85"/>
      <c r="G162" s="420">
        <f t="shared" si="42"/>
        <v>0</v>
      </c>
      <c r="H162" s="420">
        <f t="shared" si="43"/>
        <v>0</v>
      </c>
      <c r="I162" s="420">
        <f t="shared" si="44"/>
        <v>0</v>
      </c>
      <c r="J162" s="48">
        <f t="shared" si="45"/>
      </c>
      <c r="K162" s="48">
        <f t="shared" si="46"/>
      </c>
      <c r="L162" s="48">
        <f t="shared" si="47"/>
      </c>
      <c r="M162" s="369">
        <f t="shared" si="48"/>
      </c>
      <c r="N162" s="438">
        <f t="shared" si="49"/>
      </c>
      <c r="O162" s="303">
        <f t="shared" si="50"/>
      </c>
      <c r="P162" s="303">
        <f t="shared" si="51"/>
      </c>
      <c r="Q162" s="303">
        <f t="shared" si="52"/>
      </c>
      <c r="R162" s="300">
        <f t="shared" si="53"/>
      </c>
      <c r="S162" s="44">
        <f t="shared" si="54"/>
      </c>
      <c r="T162" s="311">
        <f t="shared" si="55"/>
      </c>
      <c r="U162" s="95"/>
    </row>
    <row r="163" spans="2:21" ht="12.75">
      <c r="B163" s="376">
        <v>153</v>
      </c>
      <c r="C163" s="84"/>
      <c r="D163" s="85"/>
      <c r="E163" s="85"/>
      <c r="F163" s="85"/>
      <c r="G163" s="420">
        <f t="shared" si="42"/>
        <v>0</v>
      </c>
      <c r="H163" s="420">
        <f t="shared" si="43"/>
        <v>0</v>
      </c>
      <c r="I163" s="420">
        <f t="shared" si="44"/>
        <v>0</v>
      </c>
      <c r="J163" s="48">
        <f t="shared" si="45"/>
      </c>
      <c r="K163" s="48">
        <f t="shared" si="46"/>
      </c>
      <c r="L163" s="48">
        <f t="shared" si="47"/>
      </c>
      <c r="M163" s="369">
        <f t="shared" si="48"/>
      </c>
      <c r="N163" s="438">
        <f t="shared" si="49"/>
      </c>
      <c r="O163" s="303">
        <f t="shared" si="50"/>
      </c>
      <c r="P163" s="303">
        <f t="shared" si="51"/>
      </c>
      <c r="Q163" s="303">
        <f t="shared" si="52"/>
      </c>
      <c r="R163" s="300">
        <f t="shared" si="53"/>
      </c>
      <c r="S163" s="44">
        <f t="shared" si="54"/>
      </c>
      <c r="T163" s="311">
        <f t="shared" si="55"/>
      </c>
      <c r="U163" s="95"/>
    </row>
    <row r="164" spans="2:21" ht="12.75">
      <c r="B164" s="376">
        <v>154</v>
      </c>
      <c r="C164" s="84"/>
      <c r="D164" s="85"/>
      <c r="E164" s="85"/>
      <c r="F164" s="85"/>
      <c r="G164" s="420">
        <f t="shared" si="42"/>
        <v>0</v>
      </c>
      <c r="H164" s="420">
        <f t="shared" si="43"/>
        <v>0</v>
      </c>
      <c r="I164" s="420">
        <f t="shared" si="44"/>
        <v>0</v>
      </c>
      <c r="J164" s="48">
        <f t="shared" si="45"/>
      </c>
      <c r="K164" s="48">
        <f t="shared" si="46"/>
      </c>
      <c r="L164" s="48">
        <f t="shared" si="47"/>
      </c>
      <c r="M164" s="369">
        <f t="shared" si="48"/>
      </c>
      <c r="N164" s="438">
        <f t="shared" si="49"/>
      </c>
      <c r="O164" s="303">
        <f t="shared" si="50"/>
      </c>
      <c r="P164" s="303">
        <f t="shared" si="51"/>
      </c>
      <c r="Q164" s="303">
        <f t="shared" si="52"/>
      </c>
      <c r="R164" s="300">
        <f t="shared" si="53"/>
      </c>
      <c r="S164" s="44">
        <f t="shared" si="54"/>
      </c>
      <c r="T164" s="311">
        <f t="shared" si="55"/>
      </c>
      <c r="U164" s="95"/>
    </row>
    <row r="165" spans="2:21" ht="12.75">
      <c r="B165" s="376">
        <v>155</v>
      </c>
      <c r="C165" s="84"/>
      <c r="D165" s="85"/>
      <c r="E165" s="85"/>
      <c r="F165" s="85"/>
      <c r="G165" s="420">
        <f t="shared" si="42"/>
        <v>0</v>
      </c>
      <c r="H165" s="420">
        <f t="shared" si="43"/>
        <v>0</v>
      </c>
      <c r="I165" s="420">
        <f t="shared" si="44"/>
        <v>0</v>
      </c>
      <c r="J165" s="48">
        <f t="shared" si="45"/>
      </c>
      <c r="K165" s="48">
        <f t="shared" si="46"/>
      </c>
      <c r="L165" s="48">
        <f t="shared" si="47"/>
      </c>
      <c r="M165" s="369">
        <f t="shared" si="48"/>
      </c>
      <c r="N165" s="438">
        <f t="shared" si="49"/>
      </c>
      <c r="O165" s="303">
        <f t="shared" si="50"/>
      </c>
      <c r="P165" s="303">
        <f t="shared" si="51"/>
      </c>
      <c r="Q165" s="303">
        <f t="shared" si="52"/>
      </c>
      <c r="R165" s="300">
        <f t="shared" si="53"/>
      </c>
      <c r="S165" s="44">
        <f t="shared" si="54"/>
      </c>
      <c r="T165" s="311">
        <f t="shared" si="55"/>
      </c>
      <c r="U165" s="95"/>
    </row>
    <row r="166" spans="2:21" ht="12.75">
      <c r="B166" s="376">
        <v>156</v>
      </c>
      <c r="C166" s="84"/>
      <c r="D166" s="85"/>
      <c r="E166" s="85"/>
      <c r="F166" s="85"/>
      <c r="G166" s="420">
        <f t="shared" si="42"/>
        <v>0</v>
      </c>
      <c r="H166" s="420">
        <f t="shared" si="43"/>
        <v>0</v>
      </c>
      <c r="I166" s="420">
        <f t="shared" si="44"/>
        <v>0</v>
      </c>
      <c r="J166" s="48">
        <f t="shared" si="45"/>
      </c>
      <c r="K166" s="48">
        <f t="shared" si="46"/>
      </c>
      <c r="L166" s="48">
        <f t="shared" si="47"/>
      </c>
      <c r="M166" s="369">
        <f t="shared" si="48"/>
      </c>
      <c r="N166" s="438">
        <f t="shared" si="49"/>
      </c>
      <c r="O166" s="303">
        <f t="shared" si="50"/>
      </c>
      <c r="P166" s="303">
        <f t="shared" si="51"/>
      </c>
      <c r="Q166" s="303">
        <f t="shared" si="52"/>
      </c>
      <c r="R166" s="300">
        <f t="shared" si="53"/>
      </c>
      <c r="S166" s="44">
        <f t="shared" si="54"/>
      </c>
      <c r="T166" s="311">
        <f t="shared" si="55"/>
      </c>
      <c r="U166" s="95"/>
    </row>
    <row r="167" spans="2:21" ht="12.75">
      <c r="B167" s="376">
        <v>157</v>
      </c>
      <c r="C167" s="84"/>
      <c r="D167" s="85"/>
      <c r="E167" s="85"/>
      <c r="F167" s="85"/>
      <c r="G167" s="420">
        <f t="shared" si="42"/>
        <v>0</v>
      </c>
      <c r="H167" s="420">
        <f t="shared" si="43"/>
        <v>0</v>
      </c>
      <c r="I167" s="420">
        <f t="shared" si="44"/>
        <v>0</v>
      </c>
      <c r="J167" s="48">
        <f t="shared" si="45"/>
      </c>
      <c r="K167" s="48">
        <f t="shared" si="46"/>
      </c>
      <c r="L167" s="48">
        <f t="shared" si="47"/>
      </c>
      <c r="M167" s="369">
        <f t="shared" si="48"/>
      </c>
      <c r="N167" s="438">
        <f t="shared" si="49"/>
      </c>
      <c r="O167" s="303">
        <f t="shared" si="50"/>
      </c>
      <c r="P167" s="303">
        <f t="shared" si="51"/>
      </c>
      <c r="Q167" s="303">
        <f t="shared" si="52"/>
      </c>
      <c r="R167" s="300">
        <f t="shared" si="53"/>
      </c>
      <c r="S167" s="44">
        <f t="shared" si="54"/>
      </c>
      <c r="T167" s="311">
        <f t="shared" si="55"/>
      </c>
      <c r="U167" s="95"/>
    </row>
    <row r="168" spans="2:21" ht="12.75">
      <c r="B168" s="376">
        <v>158</v>
      </c>
      <c r="C168" s="84"/>
      <c r="D168" s="85"/>
      <c r="E168" s="85"/>
      <c r="F168" s="85"/>
      <c r="G168" s="420">
        <f t="shared" si="42"/>
        <v>0</v>
      </c>
      <c r="H168" s="420">
        <f t="shared" si="43"/>
        <v>0</v>
      </c>
      <c r="I168" s="420">
        <f t="shared" si="44"/>
        <v>0</v>
      </c>
      <c r="J168" s="48">
        <f t="shared" si="45"/>
      </c>
      <c r="K168" s="48">
        <f t="shared" si="46"/>
      </c>
      <c r="L168" s="48">
        <f t="shared" si="47"/>
      </c>
      <c r="M168" s="369">
        <f t="shared" si="48"/>
      </c>
      <c r="N168" s="438">
        <f t="shared" si="49"/>
      </c>
      <c r="O168" s="303">
        <f t="shared" si="50"/>
      </c>
      <c r="P168" s="303">
        <f t="shared" si="51"/>
      </c>
      <c r="Q168" s="303">
        <f t="shared" si="52"/>
      </c>
      <c r="R168" s="300">
        <f t="shared" si="53"/>
      </c>
      <c r="S168" s="44">
        <f t="shared" si="54"/>
      </c>
      <c r="T168" s="311">
        <f t="shared" si="55"/>
      </c>
      <c r="U168" s="95"/>
    </row>
    <row r="169" spans="2:21" ht="12.75">
      <c r="B169" s="376">
        <v>159</v>
      </c>
      <c r="C169" s="84"/>
      <c r="D169" s="85"/>
      <c r="E169" s="85"/>
      <c r="F169" s="85"/>
      <c r="G169" s="420">
        <f t="shared" si="42"/>
        <v>0</v>
      </c>
      <c r="H169" s="420">
        <f t="shared" si="43"/>
        <v>0</v>
      </c>
      <c r="I169" s="420">
        <f t="shared" si="44"/>
        <v>0</v>
      </c>
      <c r="J169" s="48">
        <f t="shared" si="45"/>
      </c>
      <c r="K169" s="48">
        <f t="shared" si="46"/>
      </c>
      <c r="L169" s="48">
        <f t="shared" si="47"/>
      </c>
      <c r="M169" s="369">
        <f t="shared" si="48"/>
      </c>
      <c r="N169" s="438">
        <f t="shared" si="49"/>
      </c>
      <c r="O169" s="303">
        <f t="shared" si="50"/>
      </c>
      <c r="P169" s="303">
        <f t="shared" si="51"/>
      </c>
      <c r="Q169" s="303">
        <f t="shared" si="52"/>
      </c>
      <c r="R169" s="300">
        <f t="shared" si="53"/>
      </c>
      <c r="S169" s="44">
        <f t="shared" si="54"/>
      </c>
      <c r="T169" s="311">
        <f t="shared" si="55"/>
      </c>
      <c r="U169" s="95"/>
    </row>
    <row r="170" spans="2:21" ht="12.75">
      <c r="B170" s="376">
        <v>160</v>
      </c>
      <c r="C170" s="84"/>
      <c r="D170" s="85"/>
      <c r="E170" s="85"/>
      <c r="F170" s="85"/>
      <c r="G170" s="420">
        <f t="shared" si="42"/>
        <v>0</v>
      </c>
      <c r="H170" s="420">
        <f t="shared" si="43"/>
        <v>0</v>
      </c>
      <c r="I170" s="420">
        <f t="shared" si="44"/>
        <v>0</v>
      </c>
      <c r="J170" s="48">
        <f t="shared" si="45"/>
      </c>
      <c r="K170" s="48">
        <f t="shared" si="46"/>
      </c>
      <c r="L170" s="48">
        <f t="shared" si="47"/>
      </c>
      <c r="M170" s="369">
        <f t="shared" si="48"/>
      </c>
      <c r="N170" s="438">
        <f t="shared" si="49"/>
      </c>
      <c r="O170" s="303">
        <f t="shared" si="50"/>
      </c>
      <c r="P170" s="303">
        <f t="shared" si="51"/>
      </c>
      <c r="Q170" s="303">
        <f t="shared" si="52"/>
      </c>
      <c r="R170" s="300">
        <f t="shared" si="53"/>
      </c>
      <c r="S170" s="44">
        <f t="shared" si="54"/>
      </c>
      <c r="T170" s="311">
        <f t="shared" si="55"/>
      </c>
      <c r="U170" s="95"/>
    </row>
    <row r="171" spans="2:21" ht="12.75">
      <c r="B171" s="376">
        <v>161</v>
      </c>
      <c r="C171" s="84"/>
      <c r="D171" s="85"/>
      <c r="E171" s="85"/>
      <c r="F171" s="85"/>
      <c r="G171" s="420">
        <f t="shared" si="42"/>
        <v>0</v>
      </c>
      <c r="H171" s="420">
        <f t="shared" si="43"/>
        <v>0</v>
      </c>
      <c r="I171" s="420">
        <f t="shared" si="44"/>
        <v>0</v>
      </c>
      <c r="J171" s="48">
        <f t="shared" si="45"/>
      </c>
      <c r="K171" s="48">
        <f t="shared" si="46"/>
      </c>
      <c r="L171" s="48">
        <f t="shared" si="47"/>
      </c>
      <c r="M171" s="369">
        <f t="shared" si="48"/>
      </c>
      <c r="N171" s="438">
        <f t="shared" si="49"/>
      </c>
      <c r="O171" s="303">
        <f t="shared" si="50"/>
      </c>
      <c r="P171" s="303">
        <f t="shared" si="51"/>
      </c>
      <c r="Q171" s="303">
        <f t="shared" si="52"/>
      </c>
      <c r="R171" s="300">
        <f t="shared" si="53"/>
      </c>
      <c r="S171" s="44">
        <f t="shared" si="54"/>
      </c>
      <c r="T171" s="311">
        <f t="shared" si="55"/>
      </c>
      <c r="U171" s="95"/>
    </row>
    <row r="172" spans="2:21" ht="12.75">
      <c r="B172" s="376">
        <v>162</v>
      </c>
      <c r="C172" s="84"/>
      <c r="D172" s="85"/>
      <c r="E172" s="85"/>
      <c r="F172" s="85"/>
      <c r="G172" s="420">
        <f t="shared" si="42"/>
        <v>0</v>
      </c>
      <c r="H172" s="420">
        <f t="shared" si="43"/>
        <v>0</v>
      </c>
      <c r="I172" s="420">
        <f t="shared" si="44"/>
        <v>0</v>
      </c>
      <c r="J172" s="48">
        <f t="shared" si="45"/>
      </c>
      <c r="K172" s="48">
        <f t="shared" si="46"/>
      </c>
      <c r="L172" s="48">
        <f t="shared" si="47"/>
      </c>
      <c r="M172" s="369">
        <f t="shared" si="48"/>
      </c>
      <c r="N172" s="438">
        <f t="shared" si="49"/>
      </c>
      <c r="O172" s="303">
        <f t="shared" si="50"/>
      </c>
      <c r="P172" s="303">
        <f t="shared" si="51"/>
      </c>
      <c r="Q172" s="303">
        <f t="shared" si="52"/>
      </c>
      <c r="R172" s="300">
        <f t="shared" si="53"/>
      </c>
      <c r="S172" s="44">
        <f t="shared" si="54"/>
      </c>
      <c r="T172" s="311">
        <f t="shared" si="55"/>
      </c>
      <c r="U172" s="95"/>
    </row>
    <row r="173" spans="2:21" ht="12.75">
      <c r="B173" s="376">
        <v>163</v>
      </c>
      <c r="C173" s="84"/>
      <c r="D173" s="85"/>
      <c r="E173" s="85"/>
      <c r="F173" s="85"/>
      <c r="G173" s="420">
        <f t="shared" si="42"/>
        <v>0</v>
      </c>
      <c r="H173" s="420">
        <f t="shared" si="43"/>
        <v>0</v>
      </c>
      <c r="I173" s="420">
        <f t="shared" si="44"/>
        <v>0</v>
      </c>
      <c r="J173" s="48">
        <f t="shared" si="45"/>
      </c>
      <c r="K173" s="48">
        <f t="shared" si="46"/>
      </c>
      <c r="L173" s="48">
        <f t="shared" si="47"/>
      </c>
      <c r="M173" s="369">
        <f t="shared" si="48"/>
      </c>
      <c r="N173" s="438">
        <f t="shared" si="49"/>
      </c>
      <c r="O173" s="303">
        <f t="shared" si="50"/>
      </c>
      <c r="P173" s="303">
        <f t="shared" si="51"/>
      </c>
      <c r="Q173" s="303">
        <f t="shared" si="52"/>
      </c>
      <c r="R173" s="300">
        <f t="shared" si="53"/>
      </c>
      <c r="S173" s="44">
        <f t="shared" si="54"/>
      </c>
      <c r="T173" s="311">
        <f t="shared" si="55"/>
      </c>
      <c r="U173" s="95"/>
    </row>
    <row r="174" spans="2:21" ht="12.75">
      <c r="B174" s="376">
        <v>164</v>
      </c>
      <c r="C174" s="84"/>
      <c r="D174" s="85"/>
      <c r="E174" s="85"/>
      <c r="F174" s="85"/>
      <c r="G174" s="420">
        <f t="shared" si="42"/>
        <v>0</v>
      </c>
      <c r="H174" s="420">
        <f t="shared" si="43"/>
        <v>0</v>
      </c>
      <c r="I174" s="420">
        <f t="shared" si="44"/>
        <v>0</v>
      </c>
      <c r="J174" s="48">
        <f t="shared" si="45"/>
      </c>
      <c r="K174" s="48">
        <f t="shared" si="46"/>
      </c>
      <c r="L174" s="48">
        <f t="shared" si="47"/>
      </c>
      <c r="M174" s="369">
        <f t="shared" si="48"/>
      </c>
      <c r="N174" s="438">
        <f t="shared" si="49"/>
      </c>
      <c r="O174" s="303">
        <f t="shared" si="50"/>
      </c>
      <c r="P174" s="303">
        <f t="shared" si="51"/>
      </c>
      <c r="Q174" s="303">
        <f t="shared" si="52"/>
      </c>
      <c r="R174" s="300">
        <f t="shared" si="53"/>
      </c>
      <c r="S174" s="44">
        <f t="shared" si="54"/>
      </c>
      <c r="T174" s="311">
        <f t="shared" si="55"/>
      </c>
      <c r="U174" s="95"/>
    </row>
    <row r="175" spans="2:21" ht="12.75">
      <c r="B175" s="376">
        <v>165</v>
      </c>
      <c r="C175" s="84"/>
      <c r="D175" s="85"/>
      <c r="E175" s="85"/>
      <c r="F175" s="85"/>
      <c r="G175" s="420">
        <f t="shared" si="42"/>
        <v>0</v>
      </c>
      <c r="H175" s="420">
        <f t="shared" si="43"/>
        <v>0</v>
      </c>
      <c r="I175" s="420">
        <f t="shared" si="44"/>
        <v>0</v>
      </c>
      <c r="J175" s="48">
        <f t="shared" si="45"/>
      </c>
      <c r="K175" s="48">
        <f t="shared" si="46"/>
      </c>
      <c r="L175" s="48">
        <f t="shared" si="47"/>
      </c>
      <c r="M175" s="369">
        <f t="shared" si="48"/>
      </c>
      <c r="N175" s="438">
        <f t="shared" si="49"/>
      </c>
      <c r="O175" s="303">
        <f t="shared" si="50"/>
      </c>
      <c r="P175" s="303">
        <f t="shared" si="51"/>
      </c>
      <c r="Q175" s="303">
        <f t="shared" si="52"/>
      </c>
      <c r="R175" s="300">
        <f t="shared" si="53"/>
      </c>
      <c r="S175" s="44">
        <f t="shared" si="54"/>
      </c>
      <c r="T175" s="311">
        <f t="shared" si="55"/>
      </c>
      <c r="U175" s="95"/>
    </row>
    <row r="176" spans="2:21" ht="12.75">
      <c r="B176" s="376">
        <v>166</v>
      </c>
      <c r="C176" s="84"/>
      <c r="D176" s="85"/>
      <c r="E176" s="85"/>
      <c r="F176" s="85"/>
      <c r="G176" s="420">
        <f t="shared" si="42"/>
        <v>0</v>
      </c>
      <c r="H176" s="420">
        <f t="shared" si="43"/>
        <v>0</v>
      </c>
      <c r="I176" s="420">
        <f t="shared" si="44"/>
        <v>0</v>
      </c>
      <c r="J176" s="48">
        <f t="shared" si="45"/>
      </c>
      <c r="K176" s="48">
        <f t="shared" si="46"/>
      </c>
      <c r="L176" s="48">
        <f t="shared" si="47"/>
      </c>
      <c r="M176" s="369">
        <f t="shared" si="48"/>
      </c>
      <c r="N176" s="438">
        <f t="shared" si="49"/>
      </c>
      <c r="O176" s="303">
        <f t="shared" si="50"/>
      </c>
      <c r="P176" s="303">
        <f t="shared" si="51"/>
      </c>
      <c r="Q176" s="303">
        <f t="shared" si="52"/>
      </c>
      <c r="R176" s="300">
        <f t="shared" si="53"/>
      </c>
      <c r="S176" s="44">
        <f t="shared" si="54"/>
      </c>
      <c r="T176" s="311">
        <f t="shared" si="55"/>
      </c>
      <c r="U176" s="95"/>
    </row>
    <row r="177" spans="2:21" ht="12.75">
      <c r="B177" s="376">
        <v>167</v>
      </c>
      <c r="C177" s="84"/>
      <c r="D177" s="85"/>
      <c r="E177" s="85"/>
      <c r="F177" s="85"/>
      <c r="G177" s="420">
        <f t="shared" si="42"/>
        <v>0</v>
      </c>
      <c r="H177" s="420">
        <f t="shared" si="43"/>
        <v>0</v>
      </c>
      <c r="I177" s="420">
        <f t="shared" si="44"/>
        <v>0</v>
      </c>
      <c r="J177" s="48">
        <f t="shared" si="45"/>
      </c>
      <c r="K177" s="48">
        <f t="shared" si="46"/>
      </c>
      <c r="L177" s="48">
        <f t="shared" si="47"/>
      </c>
      <c r="M177" s="369">
        <f t="shared" si="48"/>
      </c>
      <c r="N177" s="438">
        <f t="shared" si="49"/>
      </c>
      <c r="O177" s="303">
        <f t="shared" si="50"/>
      </c>
      <c r="P177" s="303">
        <f t="shared" si="51"/>
      </c>
      <c r="Q177" s="303">
        <f t="shared" si="52"/>
      </c>
      <c r="R177" s="300">
        <f t="shared" si="53"/>
      </c>
      <c r="S177" s="44">
        <f t="shared" si="54"/>
      </c>
      <c r="T177" s="311">
        <f t="shared" si="55"/>
      </c>
      <c r="U177" s="95"/>
    </row>
    <row r="178" spans="2:21" ht="12.75">
      <c r="B178" s="376">
        <v>168</v>
      </c>
      <c r="C178" s="84"/>
      <c r="D178" s="85"/>
      <c r="E178" s="85"/>
      <c r="F178" s="85"/>
      <c r="G178" s="420">
        <f t="shared" si="42"/>
        <v>0</v>
      </c>
      <c r="H178" s="420">
        <f t="shared" si="43"/>
        <v>0</v>
      </c>
      <c r="I178" s="420">
        <f t="shared" si="44"/>
        <v>0</v>
      </c>
      <c r="J178" s="48">
        <f t="shared" si="45"/>
      </c>
      <c r="K178" s="48">
        <f t="shared" si="46"/>
      </c>
      <c r="L178" s="48">
        <f t="shared" si="47"/>
      </c>
      <c r="M178" s="369">
        <f t="shared" si="48"/>
      </c>
      <c r="N178" s="438">
        <f t="shared" si="49"/>
      </c>
      <c r="O178" s="303">
        <f t="shared" si="50"/>
      </c>
      <c r="P178" s="303">
        <f t="shared" si="51"/>
      </c>
      <c r="Q178" s="303">
        <f t="shared" si="52"/>
      </c>
      <c r="R178" s="300">
        <f t="shared" si="53"/>
      </c>
      <c r="S178" s="44">
        <f t="shared" si="54"/>
      </c>
      <c r="T178" s="311">
        <f t="shared" si="55"/>
      </c>
      <c r="U178" s="95"/>
    </row>
    <row r="179" spans="2:21" ht="12.75">
      <c r="B179" s="376">
        <v>169</v>
      </c>
      <c r="C179" s="84"/>
      <c r="D179" s="85"/>
      <c r="E179" s="85"/>
      <c r="F179" s="85"/>
      <c r="G179" s="420">
        <f t="shared" si="42"/>
        <v>0</v>
      </c>
      <c r="H179" s="420">
        <f t="shared" si="43"/>
        <v>0</v>
      </c>
      <c r="I179" s="420">
        <f t="shared" si="44"/>
        <v>0</v>
      </c>
      <c r="J179" s="48">
        <f t="shared" si="45"/>
      </c>
      <c r="K179" s="48">
        <f t="shared" si="46"/>
      </c>
      <c r="L179" s="48">
        <f t="shared" si="47"/>
      </c>
      <c r="M179" s="369">
        <f t="shared" si="48"/>
      </c>
      <c r="N179" s="438">
        <f t="shared" si="49"/>
      </c>
      <c r="O179" s="303">
        <f t="shared" si="50"/>
      </c>
      <c r="P179" s="303">
        <f t="shared" si="51"/>
      </c>
      <c r="Q179" s="303">
        <f t="shared" si="52"/>
      </c>
      <c r="R179" s="300">
        <f t="shared" si="53"/>
      </c>
      <c r="S179" s="44">
        <f t="shared" si="54"/>
      </c>
      <c r="T179" s="311">
        <f t="shared" si="55"/>
      </c>
      <c r="U179" s="95"/>
    </row>
    <row r="180" spans="2:21" ht="12.75">
      <c r="B180" s="376">
        <v>170</v>
      </c>
      <c r="C180" s="84"/>
      <c r="D180" s="85"/>
      <c r="E180" s="85"/>
      <c r="F180" s="85"/>
      <c r="G180" s="420">
        <f t="shared" si="42"/>
        <v>0</v>
      </c>
      <c r="H180" s="420">
        <f t="shared" si="43"/>
        <v>0</v>
      </c>
      <c r="I180" s="420">
        <f t="shared" si="44"/>
        <v>0</v>
      </c>
      <c r="J180" s="48">
        <f t="shared" si="45"/>
      </c>
      <c r="K180" s="48">
        <f t="shared" si="46"/>
      </c>
      <c r="L180" s="48">
        <f t="shared" si="47"/>
      </c>
      <c r="M180" s="369">
        <f t="shared" si="48"/>
      </c>
      <c r="N180" s="438">
        <f t="shared" si="49"/>
      </c>
      <c r="O180" s="303">
        <f t="shared" si="50"/>
      </c>
      <c r="P180" s="303">
        <f t="shared" si="51"/>
      </c>
      <c r="Q180" s="303">
        <f t="shared" si="52"/>
      </c>
      <c r="R180" s="300">
        <f t="shared" si="53"/>
      </c>
      <c r="S180" s="44">
        <f t="shared" si="54"/>
      </c>
      <c r="T180" s="311">
        <f t="shared" si="55"/>
      </c>
      <c r="U180" s="95"/>
    </row>
    <row r="181" spans="2:21" ht="12.75">
      <c r="B181" s="376">
        <v>171</v>
      </c>
      <c r="C181" s="84"/>
      <c r="D181" s="85"/>
      <c r="E181" s="85"/>
      <c r="F181" s="85"/>
      <c r="G181" s="420">
        <f t="shared" si="42"/>
        <v>0</v>
      </c>
      <c r="H181" s="420">
        <f t="shared" si="43"/>
        <v>0</v>
      </c>
      <c r="I181" s="420">
        <f t="shared" si="44"/>
        <v>0</v>
      </c>
      <c r="J181" s="48">
        <f t="shared" si="45"/>
      </c>
      <c r="K181" s="48">
        <f t="shared" si="46"/>
      </c>
      <c r="L181" s="48">
        <f t="shared" si="47"/>
      </c>
      <c r="M181" s="369">
        <f t="shared" si="48"/>
      </c>
      <c r="N181" s="438">
        <f t="shared" si="49"/>
      </c>
      <c r="O181" s="303">
        <f t="shared" si="50"/>
      </c>
      <c r="P181" s="303">
        <f t="shared" si="51"/>
      </c>
      <c r="Q181" s="303">
        <f t="shared" si="52"/>
      </c>
      <c r="R181" s="300">
        <f t="shared" si="53"/>
      </c>
      <c r="S181" s="44">
        <f t="shared" si="54"/>
      </c>
      <c r="T181" s="311">
        <f t="shared" si="55"/>
      </c>
      <c r="U181" s="95"/>
    </row>
    <row r="182" spans="2:21" ht="12.75">
      <c r="B182" s="376">
        <v>172</v>
      </c>
      <c r="C182" s="84"/>
      <c r="D182" s="85"/>
      <c r="E182" s="85"/>
      <c r="F182" s="85"/>
      <c r="G182" s="420">
        <f t="shared" si="42"/>
        <v>0</v>
      </c>
      <c r="H182" s="420">
        <f t="shared" si="43"/>
        <v>0</v>
      </c>
      <c r="I182" s="420">
        <f t="shared" si="44"/>
        <v>0</v>
      </c>
      <c r="J182" s="48">
        <f t="shared" si="45"/>
      </c>
      <c r="K182" s="48">
        <f t="shared" si="46"/>
      </c>
      <c r="L182" s="48">
        <f t="shared" si="47"/>
      </c>
      <c r="M182" s="369">
        <f t="shared" si="48"/>
      </c>
      <c r="N182" s="438">
        <f t="shared" si="49"/>
      </c>
      <c r="O182" s="303">
        <f t="shared" si="50"/>
      </c>
      <c r="P182" s="303">
        <f t="shared" si="51"/>
      </c>
      <c r="Q182" s="303">
        <f t="shared" si="52"/>
      </c>
      <c r="R182" s="300">
        <f t="shared" si="53"/>
      </c>
      <c r="S182" s="44">
        <f t="shared" si="54"/>
      </c>
      <c r="T182" s="311">
        <f t="shared" si="55"/>
      </c>
      <c r="U182" s="95"/>
    </row>
    <row r="183" spans="2:21" ht="12.75">
      <c r="B183" s="376">
        <v>173</v>
      </c>
      <c r="C183" s="84"/>
      <c r="D183" s="85"/>
      <c r="E183" s="85"/>
      <c r="F183" s="85"/>
      <c r="G183" s="420">
        <f t="shared" si="42"/>
        <v>0</v>
      </c>
      <c r="H183" s="420">
        <f t="shared" si="43"/>
        <v>0</v>
      </c>
      <c r="I183" s="420">
        <f t="shared" si="44"/>
        <v>0</v>
      </c>
      <c r="J183" s="48">
        <f t="shared" si="45"/>
      </c>
      <c r="K183" s="48">
        <f t="shared" si="46"/>
      </c>
      <c r="L183" s="48">
        <f t="shared" si="47"/>
      </c>
      <c r="M183" s="369">
        <f t="shared" si="48"/>
      </c>
      <c r="N183" s="438">
        <f t="shared" si="49"/>
      </c>
      <c r="O183" s="303">
        <f t="shared" si="50"/>
      </c>
      <c r="P183" s="303">
        <f t="shared" si="51"/>
      </c>
      <c r="Q183" s="303">
        <f t="shared" si="52"/>
      </c>
      <c r="R183" s="300">
        <f t="shared" si="53"/>
      </c>
      <c r="S183" s="44">
        <f t="shared" si="54"/>
      </c>
      <c r="T183" s="311">
        <f t="shared" si="55"/>
      </c>
      <c r="U183" s="95"/>
    </row>
    <row r="184" spans="2:21" ht="12.75">
      <c r="B184" s="376">
        <v>174</v>
      </c>
      <c r="C184" s="84"/>
      <c r="D184" s="85"/>
      <c r="E184" s="85"/>
      <c r="F184" s="85"/>
      <c r="G184" s="420">
        <f t="shared" si="42"/>
        <v>0</v>
      </c>
      <c r="H184" s="420">
        <f t="shared" si="43"/>
        <v>0</v>
      </c>
      <c r="I184" s="420">
        <f t="shared" si="44"/>
        <v>0</v>
      </c>
      <c r="J184" s="48">
        <f t="shared" si="45"/>
      </c>
      <c r="K184" s="48">
        <f t="shared" si="46"/>
      </c>
      <c r="L184" s="48">
        <f t="shared" si="47"/>
      </c>
      <c r="M184" s="369">
        <f t="shared" si="48"/>
      </c>
      <c r="N184" s="438">
        <f t="shared" si="49"/>
      </c>
      <c r="O184" s="303">
        <f t="shared" si="50"/>
      </c>
      <c r="P184" s="303">
        <f t="shared" si="51"/>
      </c>
      <c r="Q184" s="303">
        <f t="shared" si="52"/>
      </c>
      <c r="R184" s="300">
        <f t="shared" si="53"/>
      </c>
      <c r="S184" s="44">
        <f t="shared" si="54"/>
      </c>
      <c r="T184" s="311">
        <f t="shared" si="55"/>
      </c>
      <c r="U184" s="95"/>
    </row>
    <row r="185" spans="2:21" ht="12.75">
      <c r="B185" s="376">
        <v>175</v>
      </c>
      <c r="C185" s="84"/>
      <c r="D185" s="85"/>
      <c r="E185" s="85"/>
      <c r="F185" s="85"/>
      <c r="G185" s="420">
        <f t="shared" si="42"/>
        <v>0</v>
      </c>
      <c r="H185" s="420">
        <f t="shared" si="43"/>
        <v>0</v>
      </c>
      <c r="I185" s="420">
        <f t="shared" si="44"/>
        <v>0</v>
      </c>
      <c r="J185" s="48">
        <f t="shared" si="45"/>
      </c>
      <c r="K185" s="48">
        <f t="shared" si="46"/>
      </c>
      <c r="L185" s="48">
        <f t="shared" si="47"/>
      </c>
      <c r="M185" s="369">
        <f t="shared" si="48"/>
      </c>
      <c r="N185" s="438">
        <f t="shared" si="49"/>
      </c>
      <c r="O185" s="303">
        <f t="shared" si="50"/>
      </c>
      <c r="P185" s="303">
        <f t="shared" si="51"/>
      </c>
      <c r="Q185" s="303">
        <f t="shared" si="52"/>
      </c>
      <c r="R185" s="300">
        <f t="shared" si="53"/>
      </c>
      <c r="S185" s="44">
        <f t="shared" si="54"/>
      </c>
      <c r="T185" s="311">
        <f t="shared" si="55"/>
      </c>
      <c r="U185" s="95"/>
    </row>
    <row r="186" spans="2:21" ht="12.75">
      <c r="B186" s="376">
        <v>176</v>
      </c>
      <c r="C186" s="84"/>
      <c r="D186" s="85"/>
      <c r="E186" s="85"/>
      <c r="F186" s="85"/>
      <c r="G186" s="420">
        <f t="shared" si="42"/>
        <v>0</v>
      </c>
      <c r="H186" s="420">
        <f t="shared" si="43"/>
        <v>0</v>
      </c>
      <c r="I186" s="420">
        <f t="shared" si="44"/>
        <v>0</v>
      </c>
      <c r="J186" s="48">
        <f t="shared" si="45"/>
      </c>
      <c r="K186" s="48">
        <f t="shared" si="46"/>
      </c>
      <c r="L186" s="48">
        <f t="shared" si="47"/>
      </c>
      <c r="M186" s="369">
        <f t="shared" si="48"/>
      </c>
      <c r="N186" s="438">
        <f t="shared" si="49"/>
      </c>
      <c r="O186" s="303">
        <f t="shared" si="50"/>
      </c>
      <c r="P186" s="303">
        <f t="shared" si="51"/>
      </c>
      <c r="Q186" s="303">
        <f t="shared" si="52"/>
      </c>
      <c r="R186" s="300">
        <f t="shared" si="53"/>
      </c>
      <c r="S186" s="44">
        <f t="shared" si="54"/>
      </c>
      <c r="T186" s="311">
        <f t="shared" si="55"/>
      </c>
      <c r="U186" s="95"/>
    </row>
    <row r="187" spans="2:21" ht="12.75">
      <c r="B187" s="376">
        <v>177</v>
      </c>
      <c r="C187" s="84"/>
      <c r="D187" s="85"/>
      <c r="E187" s="85"/>
      <c r="F187" s="85"/>
      <c r="G187" s="420">
        <f t="shared" si="42"/>
        <v>0</v>
      </c>
      <c r="H187" s="420">
        <f t="shared" si="43"/>
        <v>0</v>
      </c>
      <c r="I187" s="420">
        <f t="shared" si="44"/>
        <v>0</v>
      </c>
      <c r="J187" s="48">
        <f t="shared" si="45"/>
      </c>
      <c r="K187" s="48">
        <f t="shared" si="46"/>
      </c>
      <c r="L187" s="48">
        <f t="shared" si="47"/>
      </c>
      <c r="M187" s="369">
        <f t="shared" si="48"/>
      </c>
      <c r="N187" s="438">
        <f t="shared" si="49"/>
      </c>
      <c r="O187" s="303">
        <f t="shared" si="50"/>
      </c>
      <c r="P187" s="303">
        <f t="shared" si="51"/>
      </c>
      <c r="Q187" s="303">
        <f t="shared" si="52"/>
      </c>
      <c r="R187" s="300">
        <f t="shared" si="53"/>
      </c>
      <c r="S187" s="44">
        <f t="shared" si="54"/>
      </c>
      <c r="T187" s="311">
        <f t="shared" si="55"/>
      </c>
      <c r="U187" s="95"/>
    </row>
    <row r="188" spans="2:21" ht="12.75">
      <c r="B188" s="376">
        <v>178</v>
      </c>
      <c r="C188" s="84"/>
      <c r="D188" s="85"/>
      <c r="E188" s="85"/>
      <c r="F188" s="85"/>
      <c r="G188" s="420">
        <f aca="true" t="shared" si="56" ref="G188:G210">IF(OR(ISBLANK(D188),ISTEXT(D188)),0,D188)</f>
        <v>0</v>
      </c>
      <c r="H188" s="420">
        <f aca="true" t="shared" si="57" ref="H188:H210">IF(OR(ISBLANK(E188),ISTEXT(E188)),0,E188)</f>
        <v>0</v>
      </c>
      <c r="I188" s="420">
        <f aca="true" t="shared" si="58" ref="I188:I210">IF(OR(ISBLANK(F188),ISTEXT(F188)),0,F188)</f>
        <v>0</v>
      </c>
      <c r="J188" s="48">
        <f aca="true" t="shared" si="59" ref="J188:J209">IF(M188&lt;2,"",(IF(OR(G188+H188=0,G188+I188=0),"",IF(AND(OR(2*G188/(G188+H188)&lt;0.93,2*G188/(G188+H188)&gt;1.07),OR(2*G188/(G188+I188)&lt;0.93,2*G188/(G188+I188)&gt;1.07)),"OUT","OK"))))</f>
      </c>
      <c r="K188" s="48">
        <f aca="true" t="shared" si="60" ref="K188:K209">IF(M188&lt;2,"",IF(OR(H188+G188=0,H188+I188=0),"",IF(AND(OR(2*H188/(H188+G188)&lt;0.93,2*H188/(H188+G188)&gt;1.07),OR(2*H188/(H188+I188)&lt;0.93,2*H188/(H188+I188)&gt;1.07)),"OUT","OK")))</f>
      </c>
      <c r="L188" s="48">
        <f aca="true" t="shared" si="61" ref="L188:L209">IF(M188&lt;2,"",IF(OR(I188+G188=0,I188+H188=0),"",IF(AND(OR(2*I188/(I188+G188)&lt;0.93,2*I188/(I188+G188)&gt;1.07),OR(2*I188/(I188+H188)&lt;0.93,2*I188/(I188+H188)&gt;1.07)),"OUT","OK")))</f>
      </c>
      <c r="M188" s="369">
        <f aca="true" t="shared" si="62" ref="M188:M209">IF(COUNT(D188:F188)=0,"",COUNT(D188:F188))</f>
      </c>
      <c r="N188" s="438">
        <f aca="true" t="shared" si="63" ref="N188:N209">IF(M188="","",IF(OR(M188&lt;2,R188&lt;3,R188&gt;200),"NOT VALID","ok"))</f>
      </c>
      <c r="O188" s="303">
        <f aca="true" t="shared" si="64" ref="O188:O209">IF(J188="OK",D188,"")</f>
      </c>
      <c r="P188" s="303">
        <f aca="true" t="shared" si="65" ref="P188:P209">IF(K188="OK",E188,"")</f>
      </c>
      <c r="Q188" s="303">
        <f aca="true" t="shared" si="66" ref="Q188:Q209">IF(L188="OK",F188,"")</f>
      </c>
      <c r="R188" s="300">
        <f aca="true" t="shared" si="67" ref="R188:R209">IF(ISERROR(AVERAGE(D188:F188)),"",AVERAGE(D188:F188))</f>
      </c>
      <c r="S188" s="44">
        <f aca="true" t="shared" si="68" ref="S188:S209">IF(M188="","",IF(M188&lt;2,"--  ",STDEV(D188:F188)))</f>
      </c>
      <c r="T188" s="311">
        <f aca="true" t="shared" si="69" ref="T188:T209">IF(S188="","",IF(S188="--  ","--  ",S188/R188))</f>
      </c>
      <c r="U188" s="95"/>
    </row>
    <row r="189" spans="2:21" ht="12.75">
      <c r="B189" s="376">
        <v>179</v>
      </c>
      <c r="C189" s="84"/>
      <c r="D189" s="85"/>
      <c r="E189" s="85"/>
      <c r="F189" s="85"/>
      <c r="G189" s="420">
        <f t="shared" si="56"/>
        <v>0</v>
      </c>
      <c r="H189" s="420">
        <f t="shared" si="57"/>
        <v>0</v>
      </c>
      <c r="I189" s="420">
        <f t="shared" si="58"/>
        <v>0</v>
      </c>
      <c r="J189" s="48">
        <f t="shared" si="59"/>
      </c>
      <c r="K189" s="48">
        <f t="shared" si="60"/>
      </c>
      <c r="L189" s="48">
        <f t="shared" si="61"/>
      </c>
      <c r="M189" s="369">
        <f t="shared" si="62"/>
      </c>
      <c r="N189" s="438">
        <f t="shared" si="63"/>
      </c>
      <c r="O189" s="303">
        <f t="shared" si="64"/>
      </c>
      <c r="P189" s="303">
        <f t="shared" si="65"/>
      </c>
      <c r="Q189" s="303">
        <f t="shared" si="66"/>
      </c>
      <c r="R189" s="300">
        <f t="shared" si="67"/>
      </c>
      <c r="S189" s="44">
        <f t="shared" si="68"/>
      </c>
      <c r="T189" s="311">
        <f t="shared" si="69"/>
      </c>
      <c r="U189" s="95"/>
    </row>
    <row r="190" spans="2:21" ht="12.75">
      <c r="B190" s="376">
        <v>180</v>
      </c>
      <c r="C190" s="84"/>
      <c r="D190" s="85"/>
      <c r="E190" s="85"/>
      <c r="F190" s="85"/>
      <c r="G190" s="420">
        <f t="shared" si="56"/>
        <v>0</v>
      </c>
      <c r="H190" s="420">
        <f t="shared" si="57"/>
        <v>0</v>
      </c>
      <c r="I190" s="420">
        <f t="shared" si="58"/>
        <v>0</v>
      </c>
      <c r="J190" s="48">
        <f t="shared" si="59"/>
      </c>
      <c r="K190" s="48">
        <f t="shared" si="60"/>
      </c>
      <c r="L190" s="48">
        <f t="shared" si="61"/>
      </c>
      <c r="M190" s="369">
        <f t="shared" si="62"/>
      </c>
      <c r="N190" s="438">
        <f t="shared" si="63"/>
      </c>
      <c r="O190" s="303">
        <f t="shared" si="64"/>
      </c>
      <c r="P190" s="303">
        <f t="shared" si="65"/>
      </c>
      <c r="Q190" s="303">
        <f t="shared" si="66"/>
      </c>
      <c r="R190" s="300">
        <f t="shared" si="67"/>
      </c>
      <c r="S190" s="44">
        <f t="shared" si="68"/>
      </c>
      <c r="T190" s="311">
        <f t="shared" si="69"/>
      </c>
      <c r="U190" s="95"/>
    </row>
    <row r="191" spans="2:21" ht="12.75">
      <c r="B191" s="376">
        <v>181</v>
      </c>
      <c r="C191" s="84"/>
      <c r="D191" s="85"/>
      <c r="E191" s="85"/>
      <c r="F191" s="85"/>
      <c r="G191" s="420">
        <f t="shared" si="56"/>
        <v>0</v>
      </c>
      <c r="H191" s="420">
        <f t="shared" si="57"/>
        <v>0</v>
      </c>
      <c r="I191" s="420">
        <f t="shared" si="58"/>
        <v>0</v>
      </c>
      <c r="J191" s="48">
        <f t="shared" si="59"/>
      </c>
      <c r="K191" s="48">
        <f t="shared" si="60"/>
      </c>
      <c r="L191" s="48">
        <f t="shared" si="61"/>
      </c>
      <c r="M191" s="369">
        <f t="shared" si="62"/>
      </c>
      <c r="N191" s="438">
        <f t="shared" si="63"/>
      </c>
      <c r="O191" s="303">
        <f t="shared" si="64"/>
      </c>
      <c r="P191" s="303">
        <f t="shared" si="65"/>
      </c>
      <c r="Q191" s="303">
        <f t="shared" si="66"/>
      </c>
      <c r="R191" s="300">
        <f t="shared" si="67"/>
      </c>
      <c r="S191" s="44">
        <f t="shared" si="68"/>
      </c>
      <c r="T191" s="311">
        <f t="shared" si="69"/>
      </c>
      <c r="U191" s="95"/>
    </row>
    <row r="192" spans="2:21" ht="12.75">
      <c r="B192" s="376">
        <v>182</v>
      </c>
      <c r="C192" s="84"/>
      <c r="D192" s="85"/>
      <c r="E192" s="85"/>
      <c r="F192" s="85"/>
      <c r="G192" s="420">
        <f t="shared" si="56"/>
        <v>0</v>
      </c>
      <c r="H192" s="420">
        <f t="shared" si="57"/>
        <v>0</v>
      </c>
      <c r="I192" s="420">
        <f t="shared" si="58"/>
        <v>0</v>
      </c>
      <c r="J192" s="48">
        <f t="shared" si="59"/>
      </c>
      <c r="K192" s="48">
        <f t="shared" si="60"/>
      </c>
      <c r="L192" s="48">
        <f t="shared" si="61"/>
      </c>
      <c r="M192" s="369">
        <f t="shared" si="62"/>
      </c>
      <c r="N192" s="438">
        <f t="shared" si="63"/>
      </c>
      <c r="O192" s="303">
        <f t="shared" si="64"/>
      </c>
      <c r="P192" s="303">
        <f t="shared" si="65"/>
      </c>
      <c r="Q192" s="303">
        <f t="shared" si="66"/>
      </c>
      <c r="R192" s="300">
        <f t="shared" si="67"/>
      </c>
      <c r="S192" s="44">
        <f t="shared" si="68"/>
      </c>
      <c r="T192" s="311">
        <f t="shared" si="69"/>
      </c>
      <c r="U192" s="95"/>
    </row>
    <row r="193" spans="2:21" ht="12.75">
      <c r="B193" s="376">
        <v>183</v>
      </c>
      <c r="C193" s="84"/>
      <c r="D193" s="85"/>
      <c r="E193" s="85"/>
      <c r="F193" s="85"/>
      <c r="G193" s="420">
        <f t="shared" si="56"/>
        <v>0</v>
      </c>
      <c r="H193" s="420">
        <f t="shared" si="57"/>
        <v>0</v>
      </c>
      <c r="I193" s="420">
        <f t="shared" si="58"/>
        <v>0</v>
      </c>
      <c r="J193" s="48">
        <f t="shared" si="59"/>
      </c>
      <c r="K193" s="48">
        <f t="shared" si="60"/>
      </c>
      <c r="L193" s="48">
        <f t="shared" si="61"/>
      </c>
      <c r="M193" s="369">
        <f t="shared" si="62"/>
      </c>
      <c r="N193" s="438">
        <f t="shared" si="63"/>
      </c>
      <c r="O193" s="303">
        <f t="shared" si="64"/>
      </c>
      <c r="P193" s="303">
        <f t="shared" si="65"/>
      </c>
      <c r="Q193" s="303">
        <f t="shared" si="66"/>
      </c>
      <c r="R193" s="300">
        <f t="shared" si="67"/>
      </c>
      <c r="S193" s="44">
        <f t="shared" si="68"/>
      </c>
      <c r="T193" s="311">
        <f t="shared" si="69"/>
      </c>
      <c r="U193" s="95"/>
    </row>
    <row r="194" spans="2:21" ht="12.75">
      <c r="B194" s="376">
        <v>184</v>
      </c>
      <c r="C194" s="84"/>
      <c r="D194" s="85"/>
      <c r="E194" s="85"/>
      <c r="F194" s="85"/>
      <c r="G194" s="420">
        <f t="shared" si="56"/>
        <v>0</v>
      </c>
      <c r="H194" s="420">
        <f t="shared" si="57"/>
        <v>0</v>
      </c>
      <c r="I194" s="420">
        <f t="shared" si="58"/>
        <v>0</v>
      </c>
      <c r="J194" s="48">
        <f t="shared" si="59"/>
      </c>
      <c r="K194" s="48">
        <f t="shared" si="60"/>
      </c>
      <c r="L194" s="48">
        <f t="shared" si="61"/>
      </c>
      <c r="M194" s="369">
        <f t="shared" si="62"/>
      </c>
      <c r="N194" s="438">
        <f t="shared" si="63"/>
      </c>
      <c r="O194" s="303">
        <f t="shared" si="64"/>
      </c>
      <c r="P194" s="303">
        <f t="shared" si="65"/>
      </c>
      <c r="Q194" s="303">
        <f t="shared" si="66"/>
      </c>
      <c r="R194" s="300">
        <f t="shared" si="67"/>
      </c>
      <c r="S194" s="44">
        <f t="shared" si="68"/>
      </c>
      <c r="T194" s="311">
        <f t="shared" si="69"/>
      </c>
      <c r="U194" s="95"/>
    </row>
    <row r="195" spans="2:21" ht="12.75">
      <c r="B195" s="376">
        <v>185</v>
      </c>
      <c r="C195" s="84"/>
      <c r="D195" s="85"/>
      <c r="E195" s="85"/>
      <c r="F195" s="85"/>
      <c r="G195" s="420">
        <f t="shared" si="56"/>
        <v>0</v>
      </c>
      <c r="H195" s="420">
        <f t="shared" si="57"/>
        <v>0</v>
      </c>
      <c r="I195" s="420">
        <f t="shared" si="58"/>
        <v>0</v>
      </c>
      <c r="J195" s="48">
        <f t="shared" si="59"/>
      </c>
      <c r="K195" s="48">
        <f t="shared" si="60"/>
      </c>
      <c r="L195" s="48">
        <f t="shared" si="61"/>
      </c>
      <c r="M195" s="369">
        <f t="shared" si="62"/>
      </c>
      <c r="N195" s="438">
        <f t="shared" si="63"/>
      </c>
      <c r="O195" s="303">
        <f t="shared" si="64"/>
      </c>
      <c r="P195" s="303">
        <f t="shared" si="65"/>
      </c>
      <c r="Q195" s="303">
        <f t="shared" si="66"/>
      </c>
      <c r="R195" s="300">
        <f t="shared" si="67"/>
      </c>
      <c r="S195" s="44">
        <f t="shared" si="68"/>
      </c>
      <c r="T195" s="311">
        <f t="shared" si="69"/>
      </c>
      <c r="U195" s="95"/>
    </row>
    <row r="196" spans="2:21" ht="12.75">
      <c r="B196" s="376">
        <v>186</v>
      </c>
      <c r="C196" s="84"/>
      <c r="D196" s="85"/>
      <c r="E196" s="85"/>
      <c r="F196" s="85"/>
      <c r="G196" s="420">
        <f t="shared" si="56"/>
        <v>0</v>
      </c>
      <c r="H196" s="420">
        <f t="shared" si="57"/>
        <v>0</v>
      </c>
      <c r="I196" s="420">
        <f t="shared" si="58"/>
        <v>0</v>
      </c>
      <c r="J196" s="48">
        <f t="shared" si="59"/>
      </c>
      <c r="K196" s="48">
        <f t="shared" si="60"/>
      </c>
      <c r="L196" s="48">
        <f t="shared" si="61"/>
      </c>
      <c r="M196" s="369">
        <f t="shared" si="62"/>
      </c>
      <c r="N196" s="438">
        <f t="shared" si="63"/>
      </c>
      <c r="O196" s="303">
        <f t="shared" si="64"/>
      </c>
      <c r="P196" s="303">
        <f t="shared" si="65"/>
      </c>
      <c r="Q196" s="303">
        <f t="shared" si="66"/>
      </c>
      <c r="R196" s="300">
        <f t="shared" si="67"/>
      </c>
      <c r="S196" s="44">
        <f t="shared" si="68"/>
      </c>
      <c r="T196" s="311">
        <f t="shared" si="69"/>
      </c>
      <c r="U196" s="95"/>
    </row>
    <row r="197" spans="2:21" ht="12.75">
      <c r="B197" s="376">
        <v>187</v>
      </c>
      <c r="C197" s="84"/>
      <c r="D197" s="85"/>
      <c r="E197" s="85"/>
      <c r="F197" s="85"/>
      <c r="G197" s="420">
        <f t="shared" si="56"/>
        <v>0</v>
      </c>
      <c r="H197" s="420">
        <f t="shared" si="57"/>
        <v>0</v>
      </c>
      <c r="I197" s="420">
        <f t="shared" si="58"/>
        <v>0</v>
      </c>
      <c r="J197" s="48">
        <f t="shared" si="59"/>
      </c>
      <c r="K197" s="48">
        <f t="shared" si="60"/>
      </c>
      <c r="L197" s="48">
        <f t="shared" si="61"/>
      </c>
      <c r="M197" s="369">
        <f t="shared" si="62"/>
      </c>
      <c r="N197" s="438">
        <f t="shared" si="63"/>
      </c>
      <c r="O197" s="303">
        <f t="shared" si="64"/>
      </c>
      <c r="P197" s="303">
        <f t="shared" si="65"/>
      </c>
      <c r="Q197" s="303">
        <f t="shared" si="66"/>
      </c>
      <c r="R197" s="300">
        <f t="shared" si="67"/>
      </c>
      <c r="S197" s="44">
        <f t="shared" si="68"/>
      </c>
      <c r="T197" s="311">
        <f t="shared" si="69"/>
      </c>
      <c r="U197" s="95"/>
    </row>
    <row r="198" spans="2:21" ht="12.75">
      <c r="B198" s="376">
        <v>188</v>
      </c>
      <c r="C198" s="84"/>
      <c r="D198" s="85"/>
      <c r="E198" s="85"/>
      <c r="F198" s="85"/>
      <c r="G198" s="420">
        <f t="shared" si="56"/>
        <v>0</v>
      </c>
      <c r="H198" s="420">
        <f t="shared" si="57"/>
        <v>0</v>
      </c>
      <c r="I198" s="420">
        <f t="shared" si="58"/>
        <v>0</v>
      </c>
      <c r="J198" s="48">
        <f t="shared" si="59"/>
      </c>
      <c r="K198" s="48">
        <f t="shared" si="60"/>
      </c>
      <c r="L198" s="48">
        <f t="shared" si="61"/>
      </c>
      <c r="M198" s="369">
        <f t="shared" si="62"/>
      </c>
      <c r="N198" s="438">
        <f t="shared" si="63"/>
      </c>
      <c r="O198" s="303">
        <f t="shared" si="64"/>
      </c>
      <c r="P198" s="303">
        <f t="shared" si="65"/>
      </c>
      <c r="Q198" s="303">
        <f t="shared" si="66"/>
      </c>
      <c r="R198" s="300">
        <f t="shared" si="67"/>
      </c>
      <c r="S198" s="44">
        <f t="shared" si="68"/>
      </c>
      <c r="T198" s="311">
        <f t="shared" si="69"/>
      </c>
      <c r="U198" s="95"/>
    </row>
    <row r="199" spans="2:21" ht="12.75">
      <c r="B199" s="376">
        <v>189</v>
      </c>
      <c r="C199" s="84"/>
      <c r="D199" s="85"/>
      <c r="E199" s="85"/>
      <c r="F199" s="85"/>
      <c r="G199" s="420">
        <f t="shared" si="56"/>
        <v>0</v>
      </c>
      <c r="H199" s="420">
        <f t="shared" si="57"/>
        <v>0</v>
      </c>
      <c r="I199" s="420">
        <f t="shared" si="58"/>
        <v>0</v>
      </c>
      <c r="J199" s="48">
        <f t="shared" si="59"/>
      </c>
      <c r="K199" s="48">
        <f t="shared" si="60"/>
      </c>
      <c r="L199" s="48">
        <f t="shared" si="61"/>
      </c>
      <c r="M199" s="369">
        <f t="shared" si="62"/>
      </c>
      <c r="N199" s="438">
        <f t="shared" si="63"/>
      </c>
      <c r="O199" s="303">
        <f t="shared" si="64"/>
      </c>
      <c r="P199" s="303">
        <f t="shared" si="65"/>
      </c>
      <c r="Q199" s="303">
        <f t="shared" si="66"/>
      </c>
      <c r="R199" s="300">
        <f t="shared" si="67"/>
      </c>
      <c r="S199" s="44">
        <f t="shared" si="68"/>
      </c>
      <c r="T199" s="311">
        <f t="shared" si="69"/>
      </c>
      <c r="U199" s="95"/>
    </row>
    <row r="200" spans="2:21" ht="12.75">
      <c r="B200" s="376">
        <v>190</v>
      </c>
      <c r="C200" s="84"/>
      <c r="D200" s="85"/>
      <c r="E200" s="85"/>
      <c r="F200" s="85"/>
      <c r="G200" s="420">
        <f t="shared" si="56"/>
        <v>0</v>
      </c>
      <c r="H200" s="420">
        <f t="shared" si="57"/>
        <v>0</v>
      </c>
      <c r="I200" s="420">
        <f t="shared" si="58"/>
        <v>0</v>
      </c>
      <c r="J200" s="48">
        <f t="shared" si="59"/>
      </c>
      <c r="K200" s="48">
        <f t="shared" si="60"/>
      </c>
      <c r="L200" s="48">
        <f t="shared" si="61"/>
      </c>
      <c r="M200" s="369">
        <f t="shared" si="62"/>
      </c>
      <c r="N200" s="438">
        <f t="shared" si="63"/>
      </c>
      <c r="O200" s="303">
        <f t="shared" si="64"/>
      </c>
      <c r="P200" s="303">
        <f t="shared" si="65"/>
      </c>
      <c r="Q200" s="303">
        <f t="shared" si="66"/>
      </c>
      <c r="R200" s="300">
        <f t="shared" si="67"/>
      </c>
      <c r="S200" s="44">
        <f t="shared" si="68"/>
      </c>
      <c r="T200" s="311">
        <f t="shared" si="69"/>
      </c>
      <c r="U200" s="95"/>
    </row>
    <row r="201" spans="2:21" ht="12.75">
      <c r="B201" s="376">
        <v>191</v>
      </c>
      <c r="C201" s="84"/>
      <c r="D201" s="85"/>
      <c r="E201" s="85"/>
      <c r="F201" s="85"/>
      <c r="G201" s="420">
        <f t="shared" si="56"/>
        <v>0</v>
      </c>
      <c r="H201" s="420">
        <f t="shared" si="57"/>
        <v>0</v>
      </c>
      <c r="I201" s="420">
        <f t="shared" si="58"/>
        <v>0</v>
      </c>
      <c r="J201" s="48">
        <f t="shared" si="59"/>
      </c>
      <c r="K201" s="48">
        <f t="shared" si="60"/>
      </c>
      <c r="L201" s="48">
        <f t="shared" si="61"/>
      </c>
      <c r="M201" s="369">
        <f t="shared" si="62"/>
      </c>
      <c r="N201" s="438">
        <f t="shared" si="63"/>
      </c>
      <c r="O201" s="303">
        <f t="shared" si="64"/>
      </c>
      <c r="P201" s="303">
        <f t="shared" si="65"/>
      </c>
      <c r="Q201" s="303">
        <f t="shared" si="66"/>
      </c>
      <c r="R201" s="300">
        <f t="shared" si="67"/>
      </c>
      <c r="S201" s="44">
        <f t="shared" si="68"/>
      </c>
      <c r="T201" s="311">
        <f t="shared" si="69"/>
      </c>
      <c r="U201" s="95"/>
    </row>
    <row r="202" spans="2:21" ht="12.75">
      <c r="B202" s="376">
        <v>192</v>
      </c>
      <c r="C202" s="84"/>
      <c r="D202" s="85"/>
      <c r="E202" s="85"/>
      <c r="F202" s="85"/>
      <c r="G202" s="420">
        <f t="shared" si="56"/>
        <v>0</v>
      </c>
      <c r="H202" s="420">
        <f t="shared" si="57"/>
        <v>0</v>
      </c>
      <c r="I202" s="420">
        <f t="shared" si="58"/>
        <v>0</v>
      </c>
      <c r="J202" s="48">
        <f t="shared" si="59"/>
      </c>
      <c r="K202" s="48">
        <f t="shared" si="60"/>
      </c>
      <c r="L202" s="48">
        <f t="shared" si="61"/>
      </c>
      <c r="M202" s="369">
        <f t="shared" si="62"/>
      </c>
      <c r="N202" s="438">
        <f t="shared" si="63"/>
      </c>
      <c r="O202" s="303">
        <f t="shared" si="64"/>
      </c>
      <c r="P202" s="303">
        <f t="shared" si="65"/>
      </c>
      <c r="Q202" s="303">
        <f t="shared" si="66"/>
      </c>
      <c r="R202" s="300">
        <f t="shared" si="67"/>
      </c>
      <c r="S202" s="44">
        <f t="shared" si="68"/>
      </c>
      <c r="T202" s="311">
        <f t="shared" si="69"/>
      </c>
      <c r="U202" s="95"/>
    </row>
    <row r="203" spans="2:21" ht="12.75">
      <c r="B203" s="376">
        <v>193</v>
      </c>
      <c r="C203" s="84"/>
      <c r="D203" s="85"/>
      <c r="E203" s="85"/>
      <c r="F203" s="85"/>
      <c r="G203" s="420">
        <f t="shared" si="56"/>
        <v>0</v>
      </c>
      <c r="H203" s="420">
        <f t="shared" si="57"/>
        <v>0</v>
      </c>
      <c r="I203" s="420">
        <f t="shared" si="58"/>
        <v>0</v>
      </c>
      <c r="J203" s="48">
        <f t="shared" si="59"/>
      </c>
      <c r="K203" s="48">
        <f t="shared" si="60"/>
      </c>
      <c r="L203" s="48">
        <f t="shared" si="61"/>
      </c>
      <c r="M203" s="369">
        <f t="shared" si="62"/>
      </c>
      <c r="N203" s="438">
        <f t="shared" si="63"/>
      </c>
      <c r="O203" s="303">
        <f t="shared" si="64"/>
      </c>
      <c r="P203" s="303">
        <f t="shared" si="65"/>
      </c>
      <c r="Q203" s="303">
        <f t="shared" si="66"/>
      </c>
      <c r="R203" s="300">
        <f t="shared" si="67"/>
      </c>
      <c r="S203" s="44">
        <f t="shared" si="68"/>
      </c>
      <c r="T203" s="311">
        <f t="shared" si="69"/>
      </c>
      <c r="U203" s="95"/>
    </row>
    <row r="204" spans="2:21" ht="12.75">
      <c r="B204" s="376">
        <v>194</v>
      </c>
      <c r="C204" s="84"/>
      <c r="D204" s="85"/>
      <c r="E204" s="85"/>
      <c r="F204" s="85"/>
      <c r="G204" s="420">
        <f t="shared" si="56"/>
        <v>0</v>
      </c>
      <c r="H204" s="420">
        <f t="shared" si="57"/>
        <v>0</v>
      </c>
      <c r="I204" s="420">
        <f t="shared" si="58"/>
        <v>0</v>
      </c>
      <c r="J204" s="48">
        <f t="shared" si="59"/>
      </c>
      <c r="K204" s="48">
        <f t="shared" si="60"/>
      </c>
      <c r="L204" s="48">
        <f t="shared" si="61"/>
      </c>
      <c r="M204" s="369">
        <f t="shared" si="62"/>
      </c>
      <c r="N204" s="438">
        <f t="shared" si="63"/>
      </c>
      <c r="O204" s="303">
        <f t="shared" si="64"/>
      </c>
      <c r="P204" s="303">
        <f t="shared" si="65"/>
      </c>
      <c r="Q204" s="303">
        <f t="shared" si="66"/>
      </c>
      <c r="R204" s="300">
        <f t="shared" si="67"/>
      </c>
      <c r="S204" s="44">
        <f t="shared" si="68"/>
      </c>
      <c r="T204" s="311">
        <f t="shared" si="69"/>
      </c>
      <c r="U204" s="95"/>
    </row>
    <row r="205" spans="2:21" ht="12.75">
      <c r="B205" s="376">
        <v>195</v>
      </c>
      <c r="C205" s="84"/>
      <c r="D205" s="85"/>
      <c r="E205" s="85"/>
      <c r="F205" s="85"/>
      <c r="G205" s="420">
        <f t="shared" si="56"/>
        <v>0</v>
      </c>
      <c r="H205" s="420">
        <f t="shared" si="57"/>
        <v>0</v>
      </c>
      <c r="I205" s="420">
        <f t="shared" si="58"/>
        <v>0</v>
      </c>
      <c r="J205" s="48">
        <f t="shared" si="59"/>
      </c>
      <c r="K205" s="48">
        <f t="shared" si="60"/>
      </c>
      <c r="L205" s="48">
        <f t="shared" si="61"/>
      </c>
      <c r="M205" s="369">
        <f t="shared" si="62"/>
      </c>
      <c r="N205" s="438">
        <f t="shared" si="63"/>
      </c>
      <c r="O205" s="303">
        <f t="shared" si="64"/>
      </c>
      <c r="P205" s="303">
        <f t="shared" si="65"/>
      </c>
      <c r="Q205" s="303">
        <f t="shared" si="66"/>
      </c>
      <c r="R205" s="300">
        <f t="shared" si="67"/>
      </c>
      <c r="S205" s="44">
        <f t="shared" si="68"/>
      </c>
      <c r="T205" s="311">
        <f t="shared" si="69"/>
      </c>
      <c r="U205" s="95"/>
    </row>
    <row r="206" spans="2:21" ht="12.75">
      <c r="B206" s="376">
        <v>196</v>
      </c>
      <c r="C206" s="84"/>
      <c r="D206" s="85"/>
      <c r="E206" s="85"/>
      <c r="F206" s="85"/>
      <c r="G206" s="420">
        <f t="shared" si="56"/>
        <v>0</v>
      </c>
      <c r="H206" s="420">
        <f t="shared" si="57"/>
        <v>0</v>
      </c>
      <c r="I206" s="420">
        <f t="shared" si="58"/>
        <v>0</v>
      </c>
      <c r="J206" s="48">
        <f t="shared" si="59"/>
      </c>
      <c r="K206" s="48">
        <f t="shared" si="60"/>
      </c>
      <c r="L206" s="48">
        <f t="shared" si="61"/>
      </c>
      <c r="M206" s="369">
        <f t="shared" si="62"/>
      </c>
      <c r="N206" s="438">
        <f t="shared" si="63"/>
      </c>
      <c r="O206" s="303">
        <f t="shared" si="64"/>
      </c>
      <c r="P206" s="303">
        <f t="shared" si="65"/>
      </c>
      <c r="Q206" s="303">
        <f t="shared" si="66"/>
      </c>
      <c r="R206" s="300">
        <f t="shared" si="67"/>
      </c>
      <c r="S206" s="44">
        <f t="shared" si="68"/>
      </c>
      <c r="T206" s="311">
        <f t="shared" si="69"/>
      </c>
      <c r="U206" s="95"/>
    </row>
    <row r="207" spans="2:21" ht="12.75">
      <c r="B207" s="376">
        <v>197</v>
      </c>
      <c r="C207" s="84"/>
      <c r="D207" s="85"/>
      <c r="E207" s="85"/>
      <c r="F207" s="85"/>
      <c r="G207" s="420">
        <f t="shared" si="56"/>
        <v>0</v>
      </c>
      <c r="H207" s="420">
        <f t="shared" si="57"/>
        <v>0</v>
      </c>
      <c r="I207" s="420">
        <f t="shared" si="58"/>
        <v>0</v>
      </c>
      <c r="J207" s="48">
        <f t="shared" si="59"/>
      </c>
      <c r="K207" s="48">
        <f t="shared" si="60"/>
      </c>
      <c r="L207" s="48">
        <f t="shared" si="61"/>
      </c>
      <c r="M207" s="369">
        <f t="shared" si="62"/>
      </c>
      <c r="N207" s="438">
        <f t="shared" si="63"/>
      </c>
      <c r="O207" s="303">
        <f t="shared" si="64"/>
      </c>
      <c r="P207" s="303">
        <f t="shared" si="65"/>
      </c>
      <c r="Q207" s="303">
        <f t="shared" si="66"/>
      </c>
      <c r="R207" s="300">
        <f t="shared" si="67"/>
      </c>
      <c r="S207" s="44">
        <f t="shared" si="68"/>
      </c>
      <c r="T207" s="311">
        <f t="shared" si="69"/>
      </c>
      <c r="U207" s="95"/>
    </row>
    <row r="208" spans="2:21" ht="12.75">
      <c r="B208" s="376">
        <v>198</v>
      </c>
      <c r="C208" s="84"/>
      <c r="D208" s="85"/>
      <c r="E208" s="85"/>
      <c r="F208" s="85"/>
      <c r="G208" s="420">
        <f t="shared" si="56"/>
        <v>0</v>
      </c>
      <c r="H208" s="420">
        <f t="shared" si="57"/>
        <v>0</v>
      </c>
      <c r="I208" s="420">
        <f t="shared" si="58"/>
        <v>0</v>
      </c>
      <c r="J208" s="48">
        <f t="shared" si="59"/>
      </c>
      <c r="K208" s="48">
        <f t="shared" si="60"/>
      </c>
      <c r="L208" s="48">
        <f t="shared" si="61"/>
      </c>
      <c r="M208" s="369">
        <f t="shared" si="62"/>
      </c>
      <c r="N208" s="438">
        <f t="shared" si="63"/>
      </c>
      <c r="O208" s="303">
        <f t="shared" si="64"/>
      </c>
      <c r="P208" s="303">
        <f t="shared" si="65"/>
      </c>
      <c r="Q208" s="303">
        <f t="shared" si="66"/>
      </c>
      <c r="R208" s="300">
        <f t="shared" si="67"/>
      </c>
      <c r="S208" s="44">
        <f t="shared" si="68"/>
      </c>
      <c r="T208" s="311">
        <f t="shared" si="69"/>
      </c>
      <c r="U208" s="95"/>
    </row>
    <row r="209" spans="2:21" ht="12.75">
      <c r="B209" s="376">
        <v>199</v>
      </c>
      <c r="C209" s="84"/>
      <c r="D209" s="85"/>
      <c r="E209" s="85"/>
      <c r="F209" s="85"/>
      <c r="G209" s="420">
        <f t="shared" si="56"/>
        <v>0</v>
      </c>
      <c r="H209" s="420">
        <f t="shared" si="57"/>
        <v>0</v>
      </c>
      <c r="I209" s="420">
        <f t="shared" si="58"/>
        <v>0</v>
      </c>
      <c r="J209" s="48">
        <f t="shared" si="59"/>
      </c>
      <c r="K209" s="48">
        <f t="shared" si="60"/>
      </c>
      <c r="L209" s="48">
        <f t="shared" si="61"/>
      </c>
      <c r="M209" s="369">
        <f t="shared" si="62"/>
      </c>
      <c r="N209" s="438">
        <f t="shared" si="63"/>
      </c>
      <c r="O209" s="303">
        <f t="shared" si="64"/>
      </c>
      <c r="P209" s="303">
        <f t="shared" si="65"/>
      </c>
      <c r="Q209" s="303">
        <f t="shared" si="66"/>
      </c>
      <c r="R209" s="300">
        <f t="shared" si="67"/>
      </c>
      <c r="S209" s="44">
        <f t="shared" si="68"/>
      </c>
      <c r="T209" s="311">
        <f t="shared" si="69"/>
      </c>
      <c r="U209" s="95"/>
    </row>
    <row r="210" spans="2:21" ht="12.75">
      <c r="B210" s="376">
        <v>200</v>
      </c>
      <c r="C210" s="84"/>
      <c r="D210" s="85"/>
      <c r="E210" s="85"/>
      <c r="F210" s="85"/>
      <c r="G210" s="420">
        <f t="shared" si="56"/>
        <v>0</v>
      </c>
      <c r="H210" s="420">
        <f t="shared" si="57"/>
        <v>0</v>
      </c>
      <c r="I210" s="420">
        <f t="shared" si="58"/>
        <v>0</v>
      </c>
      <c r="J210" s="48">
        <f aca="true" t="shared" si="70" ref="J210:J273">IF(M210&lt;2,"",(IF(OR(G210+H210=0,G210+I210=0),"",IF(AND(OR(2*G210/(G210+H210)&lt;0.93,2*G210/(G210+H210)&gt;1.07),OR(2*G210/(G210+I210)&lt;0.93,2*G210/(G210+I210)&gt;1.07)),"OUT","OK"))))</f>
      </c>
      <c r="K210" s="48">
        <f aca="true" t="shared" si="71" ref="K210:K273">IF(M210&lt;2,"",IF(OR(H210+G210=0,H210+I210=0),"",IF(AND(OR(2*H210/(H210+G210)&lt;0.93,2*H210/(H210+G210)&gt;1.07),OR(2*H210/(H210+I210)&lt;0.93,2*H210/(H210+I210)&gt;1.07)),"OUT","OK")))</f>
      </c>
      <c r="L210" s="48">
        <f aca="true" t="shared" si="72" ref="L210:L273">IF(M210&lt;2,"",IF(OR(I210+G210=0,I210+H210=0),"",IF(AND(OR(2*I210/(I210+G210)&lt;0.93,2*I210/(I210+G210)&gt;1.07),OR(2*I210/(I210+H210)&lt;0.93,2*I210/(I210+H210)&gt;1.07)),"OUT","OK")))</f>
      </c>
      <c r="M210" s="369">
        <f aca="true" t="shared" si="73" ref="M210:M273">IF(COUNT(D210:F210)=0,"",COUNT(D210:F210))</f>
      </c>
      <c r="N210" s="438">
        <f aca="true" t="shared" si="74" ref="N210:N273">IF(M210="","",IF(OR(M210&lt;2,R210&lt;3,R210&gt;200),"NOT VALID","ok"))</f>
      </c>
      <c r="O210" s="303">
        <f aca="true" t="shared" si="75" ref="O210:O273">IF(J210="OK",D210,"")</f>
      </c>
      <c r="P210" s="303">
        <f aca="true" t="shared" si="76" ref="P210:P273">IF(K210="OK",E210,"")</f>
      </c>
      <c r="Q210" s="303">
        <f aca="true" t="shared" si="77" ref="Q210:Q273">IF(L210="OK",F210,"")</f>
      </c>
      <c r="R210" s="300">
        <f aca="true" t="shared" si="78" ref="R210:R273">IF(ISERROR(AVERAGE(D210:F210)),"",AVERAGE(D210:F210))</f>
      </c>
      <c r="S210" s="44">
        <f aca="true" t="shared" si="79" ref="S210:S273">IF(M210="","",IF(M210&lt;2,"--  ",STDEV(D210:F210)))</f>
      </c>
      <c r="T210" s="311">
        <f aca="true" t="shared" si="80" ref="T210:T273">IF(S210="","",IF(S210="--  ","--  ",S210/R210))</f>
      </c>
      <c r="U210" s="95"/>
    </row>
    <row r="211" spans="2:21" ht="12.75">
      <c r="B211" s="376">
        <v>201</v>
      </c>
      <c r="C211" s="84"/>
      <c r="D211" s="85"/>
      <c r="E211" s="85"/>
      <c r="F211" s="85"/>
      <c r="G211" s="420">
        <f aca="true" t="shared" si="81" ref="G211:G274">IF(OR(ISBLANK(D211),ISTEXT(D211)),0,D211)</f>
        <v>0</v>
      </c>
      <c r="H211" s="420">
        <f aca="true" t="shared" si="82" ref="H211:H274">IF(OR(ISBLANK(E211),ISTEXT(E211)),0,E211)</f>
        <v>0</v>
      </c>
      <c r="I211" s="420">
        <f aca="true" t="shared" si="83" ref="I211:I274">IF(OR(ISBLANK(F211),ISTEXT(F211)),0,F211)</f>
        <v>0</v>
      </c>
      <c r="J211" s="48">
        <f t="shared" si="70"/>
      </c>
      <c r="K211" s="48">
        <f t="shared" si="71"/>
      </c>
      <c r="L211" s="48">
        <f t="shared" si="72"/>
      </c>
      <c r="M211" s="369">
        <f t="shared" si="73"/>
      </c>
      <c r="N211" s="438">
        <f t="shared" si="74"/>
      </c>
      <c r="O211" s="303">
        <f t="shared" si="75"/>
      </c>
      <c r="P211" s="303">
        <f t="shared" si="76"/>
      </c>
      <c r="Q211" s="303">
        <f t="shared" si="77"/>
      </c>
      <c r="R211" s="300">
        <f t="shared" si="78"/>
      </c>
      <c r="S211" s="44">
        <f t="shared" si="79"/>
      </c>
      <c r="T211" s="311">
        <f t="shared" si="80"/>
      </c>
      <c r="U211" s="95"/>
    </row>
    <row r="212" spans="2:21" ht="12.75">
      <c r="B212" s="376">
        <v>202</v>
      </c>
      <c r="C212" s="84"/>
      <c r="D212" s="85"/>
      <c r="E212" s="85"/>
      <c r="F212" s="85"/>
      <c r="G212" s="420">
        <f t="shared" si="81"/>
        <v>0</v>
      </c>
      <c r="H212" s="420">
        <f t="shared" si="82"/>
        <v>0</v>
      </c>
      <c r="I212" s="420">
        <f t="shared" si="83"/>
        <v>0</v>
      </c>
      <c r="J212" s="48">
        <f t="shared" si="70"/>
      </c>
      <c r="K212" s="48">
        <f t="shared" si="71"/>
      </c>
      <c r="L212" s="48">
        <f t="shared" si="72"/>
      </c>
      <c r="M212" s="369">
        <f t="shared" si="73"/>
      </c>
      <c r="N212" s="438">
        <f t="shared" si="74"/>
      </c>
      <c r="O212" s="303">
        <f t="shared" si="75"/>
      </c>
      <c r="P212" s="303">
        <f t="shared" si="76"/>
      </c>
      <c r="Q212" s="303">
        <f t="shared" si="77"/>
      </c>
      <c r="R212" s="300">
        <f t="shared" si="78"/>
      </c>
      <c r="S212" s="44">
        <f t="shared" si="79"/>
      </c>
      <c r="T212" s="311">
        <f t="shared" si="80"/>
      </c>
      <c r="U212" s="95"/>
    </row>
    <row r="213" spans="2:21" ht="12.75">
      <c r="B213" s="376">
        <v>203</v>
      </c>
      <c r="C213" s="84"/>
      <c r="D213" s="85"/>
      <c r="E213" s="85"/>
      <c r="F213" s="85"/>
      <c r="G213" s="420">
        <f t="shared" si="81"/>
        <v>0</v>
      </c>
      <c r="H213" s="420">
        <f t="shared" si="82"/>
        <v>0</v>
      </c>
      <c r="I213" s="420">
        <f t="shared" si="83"/>
        <v>0</v>
      </c>
      <c r="J213" s="48">
        <f t="shared" si="70"/>
      </c>
      <c r="K213" s="48">
        <f t="shared" si="71"/>
      </c>
      <c r="L213" s="48">
        <f t="shared" si="72"/>
      </c>
      <c r="M213" s="369">
        <f t="shared" si="73"/>
      </c>
      <c r="N213" s="438">
        <f t="shared" si="74"/>
      </c>
      <c r="O213" s="303">
        <f t="shared" si="75"/>
      </c>
      <c r="P213" s="303">
        <f t="shared" si="76"/>
      </c>
      <c r="Q213" s="303">
        <f t="shared" si="77"/>
      </c>
      <c r="R213" s="300">
        <f t="shared" si="78"/>
      </c>
      <c r="S213" s="44">
        <f t="shared" si="79"/>
      </c>
      <c r="T213" s="311">
        <f t="shared" si="80"/>
      </c>
      <c r="U213" s="95"/>
    </row>
    <row r="214" spans="2:21" ht="12.75">
      <c r="B214" s="376">
        <v>204</v>
      </c>
      <c r="C214" s="84"/>
      <c r="D214" s="85"/>
      <c r="E214" s="85"/>
      <c r="F214" s="85"/>
      <c r="G214" s="420">
        <f t="shared" si="81"/>
        <v>0</v>
      </c>
      <c r="H214" s="420">
        <f t="shared" si="82"/>
        <v>0</v>
      </c>
      <c r="I214" s="420">
        <f t="shared" si="83"/>
        <v>0</v>
      </c>
      <c r="J214" s="48">
        <f t="shared" si="70"/>
      </c>
      <c r="K214" s="48">
        <f t="shared" si="71"/>
      </c>
      <c r="L214" s="48">
        <f t="shared" si="72"/>
      </c>
      <c r="M214" s="369">
        <f t="shared" si="73"/>
      </c>
      <c r="N214" s="438">
        <f t="shared" si="74"/>
      </c>
      <c r="O214" s="303">
        <f t="shared" si="75"/>
      </c>
      <c r="P214" s="303">
        <f t="shared" si="76"/>
      </c>
      <c r="Q214" s="303">
        <f t="shared" si="77"/>
      </c>
      <c r="R214" s="300">
        <f t="shared" si="78"/>
      </c>
      <c r="S214" s="44">
        <f t="shared" si="79"/>
      </c>
      <c r="T214" s="311">
        <f t="shared" si="80"/>
      </c>
      <c r="U214" s="95"/>
    </row>
    <row r="215" spans="2:21" ht="12.75">
      <c r="B215" s="376">
        <v>205</v>
      </c>
      <c r="C215" s="84"/>
      <c r="D215" s="85"/>
      <c r="E215" s="85"/>
      <c r="F215" s="85"/>
      <c r="G215" s="420">
        <f t="shared" si="81"/>
        <v>0</v>
      </c>
      <c r="H215" s="420">
        <f t="shared" si="82"/>
        <v>0</v>
      </c>
      <c r="I215" s="420">
        <f t="shared" si="83"/>
        <v>0</v>
      </c>
      <c r="J215" s="48">
        <f t="shared" si="70"/>
      </c>
      <c r="K215" s="48">
        <f t="shared" si="71"/>
      </c>
      <c r="L215" s="48">
        <f t="shared" si="72"/>
      </c>
      <c r="M215" s="369">
        <f t="shared" si="73"/>
      </c>
      <c r="N215" s="438">
        <f t="shared" si="74"/>
      </c>
      <c r="O215" s="303">
        <f t="shared" si="75"/>
      </c>
      <c r="P215" s="303">
        <f t="shared" si="76"/>
      </c>
      <c r="Q215" s="303">
        <f t="shared" si="77"/>
      </c>
      <c r="R215" s="300">
        <f t="shared" si="78"/>
      </c>
      <c r="S215" s="44">
        <f t="shared" si="79"/>
      </c>
      <c r="T215" s="311">
        <f t="shared" si="80"/>
      </c>
      <c r="U215" s="95"/>
    </row>
    <row r="216" spans="2:21" ht="12.75">
      <c r="B216" s="376">
        <v>206</v>
      </c>
      <c r="C216" s="84"/>
      <c r="D216" s="85"/>
      <c r="E216" s="85"/>
      <c r="F216" s="85"/>
      <c r="G216" s="420">
        <f t="shared" si="81"/>
        <v>0</v>
      </c>
      <c r="H216" s="420">
        <f t="shared" si="82"/>
        <v>0</v>
      </c>
      <c r="I216" s="420">
        <f t="shared" si="83"/>
        <v>0</v>
      </c>
      <c r="J216" s="48">
        <f t="shared" si="70"/>
      </c>
      <c r="K216" s="48">
        <f t="shared" si="71"/>
      </c>
      <c r="L216" s="48">
        <f t="shared" si="72"/>
      </c>
      <c r="M216" s="369">
        <f t="shared" si="73"/>
      </c>
      <c r="N216" s="438">
        <f t="shared" si="74"/>
      </c>
      <c r="O216" s="303">
        <f t="shared" si="75"/>
      </c>
      <c r="P216" s="303">
        <f t="shared" si="76"/>
      </c>
      <c r="Q216" s="303">
        <f t="shared" si="77"/>
      </c>
      <c r="R216" s="300">
        <f t="shared" si="78"/>
      </c>
      <c r="S216" s="44">
        <f t="shared" si="79"/>
      </c>
      <c r="T216" s="311">
        <f t="shared" si="80"/>
      </c>
      <c r="U216" s="95"/>
    </row>
    <row r="217" spans="2:21" ht="12.75">
      <c r="B217" s="376">
        <v>207</v>
      </c>
      <c r="C217" s="84"/>
      <c r="D217" s="85"/>
      <c r="E217" s="85"/>
      <c r="F217" s="85"/>
      <c r="G217" s="420">
        <f t="shared" si="81"/>
        <v>0</v>
      </c>
      <c r="H217" s="420">
        <f t="shared" si="82"/>
        <v>0</v>
      </c>
      <c r="I217" s="420">
        <f t="shared" si="83"/>
        <v>0</v>
      </c>
      <c r="J217" s="48">
        <f t="shared" si="70"/>
      </c>
      <c r="K217" s="48">
        <f t="shared" si="71"/>
      </c>
      <c r="L217" s="48">
        <f t="shared" si="72"/>
      </c>
      <c r="M217" s="369">
        <f t="shared" si="73"/>
      </c>
      <c r="N217" s="438">
        <f t="shared" si="74"/>
      </c>
      <c r="O217" s="303">
        <f t="shared" si="75"/>
      </c>
      <c r="P217" s="303">
        <f t="shared" si="76"/>
      </c>
      <c r="Q217" s="303">
        <f t="shared" si="77"/>
      </c>
      <c r="R217" s="300">
        <f t="shared" si="78"/>
      </c>
      <c r="S217" s="44">
        <f t="shared" si="79"/>
      </c>
      <c r="T217" s="311">
        <f t="shared" si="80"/>
      </c>
      <c r="U217" s="95"/>
    </row>
    <row r="218" spans="2:21" ht="12.75">
      <c r="B218" s="376">
        <v>208</v>
      </c>
      <c r="C218" s="84"/>
      <c r="D218" s="85"/>
      <c r="E218" s="85"/>
      <c r="F218" s="85"/>
      <c r="G218" s="420">
        <f t="shared" si="81"/>
        <v>0</v>
      </c>
      <c r="H218" s="420">
        <f t="shared" si="82"/>
        <v>0</v>
      </c>
      <c r="I218" s="420">
        <f t="shared" si="83"/>
        <v>0</v>
      </c>
      <c r="J218" s="48">
        <f t="shared" si="70"/>
      </c>
      <c r="K218" s="48">
        <f t="shared" si="71"/>
      </c>
      <c r="L218" s="48">
        <f t="shared" si="72"/>
      </c>
      <c r="M218" s="369">
        <f t="shared" si="73"/>
      </c>
      <c r="N218" s="438">
        <f t="shared" si="74"/>
      </c>
      <c r="O218" s="303">
        <f t="shared" si="75"/>
      </c>
      <c r="P218" s="303">
        <f t="shared" si="76"/>
      </c>
      <c r="Q218" s="303">
        <f t="shared" si="77"/>
      </c>
      <c r="R218" s="300">
        <f t="shared" si="78"/>
      </c>
      <c r="S218" s="44">
        <f t="shared" si="79"/>
      </c>
      <c r="T218" s="311">
        <f t="shared" si="80"/>
      </c>
      <c r="U218" s="95"/>
    </row>
    <row r="219" spans="2:21" ht="12.75">
      <c r="B219" s="376">
        <v>209</v>
      </c>
      <c r="C219" s="84"/>
      <c r="D219" s="85"/>
      <c r="E219" s="85"/>
      <c r="F219" s="85"/>
      <c r="G219" s="420">
        <f t="shared" si="81"/>
        <v>0</v>
      </c>
      <c r="H219" s="420">
        <f t="shared" si="82"/>
        <v>0</v>
      </c>
      <c r="I219" s="420">
        <f t="shared" si="83"/>
        <v>0</v>
      </c>
      <c r="J219" s="48">
        <f t="shared" si="70"/>
      </c>
      <c r="K219" s="48">
        <f t="shared" si="71"/>
      </c>
      <c r="L219" s="48">
        <f t="shared" si="72"/>
      </c>
      <c r="M219" s="369">
        <f t="shared" si="73"/>
      </c>
      <c r="N219" s="438">
        <f t="shared" si="74"/>
      </c>
      <c r="O219" s="303">
        <f t="shared" si="75"/>
      </c>
      <c r="P219" s="303">
        <f t="shared" si="76"/>
      </c>
      <c r="Q219" s="303">
        <f t="shared" si="77"/>
      </c>
      <c r="R219" s="300">
        <f t="shared" si="78"/>
      </c>
      <c r="S219" s="44">
        <f t="shared" si="79"/>
      </c>
      <c r="T219" s="311">
        <f t="shared" si="80"/>
      </c>
      <c r="U219" s="95"/>
    </row>
    <row r="220" spans="2:21" ht="12.75">
      <c r="B220" s="376">
        <v>210</v>
      </c>
      <c r="C220" s="84"/>
      <c r="D220" s="85"/>
      <c r="E220" s="85"/>
      <c r="F220" s="85"/>
      <c r="G220" s="420">
        <f t="shared" si="81"/>
        <v>0</v>
      </c>
      <c r="H220" s="420">
        <f t="shared" si="82"/>
        <v>0</v>
      </c>
      <c r="I220" s="420">
        <f t="shared" si="83"/>
        <v>0</v>
      </c>
      <c r="J220" s="48">
        <f t="shared" si="70"/>
      </c>
      <c r="K220" s="48">
        <f t="shared" si="71"/>
      </c>
      <c r="L220" s="48">
        <f t="shared" si="72"/>
      </c>
      <c r="M220" s="369">
        <f t="shared" si="73"/>
      </c>
      <c r="N220" s="438">
        <f t="shared" si="74"/>
      </c>
      <c r="O220" s="303">
        <f t="shared" si="75"/>
      </c>
      <c r="P220" s="303">
        <f t="shared" si="76"/>
      </c>
      <c r="Q220" s="303">
        <f t="shared" si="77"/>
      </c>
      <c r="R220" s="300">
        <f t="shared" si="78"/>
      </c>
      <c r="S220" s="44">
        <f t="shared" si="79"/>
      </c>
      <c r="T220" s="311">
        <f t="shared" si="80"/>
      </c>
      <c r="U220" s="95"/>
    </row>
    <row r="221" spans="2:21" ht="12.75">
      <c r="B221" s="376">
        <v>211</v>
      </c>
      <c r="C221" s="84"/>
      <c r="D221" s="85"/>
      <c r="E221" s="85"/>
      <c r="F221" s="85"/>
      <c r="G221" s="420">
        <f t="shared" si="81"/>
        <v>0</v>
      </c>
      <c r="H221" s="420">
        <f t="shared" si="82"/>
        <v>0</v>
      </c>
      <c r="I221" s="420">
        <f t="shared" si="83"/>
        <v>0</v>
      </c>
      <c r="J221" s="48">
        <f t="shared" si="70"/>
      </c>
      <c r="K221" s="48">
        <f t="shared" si="71"/>
      </c>
      <c r="L221" s="48">
        <f t="shared" si="72"/>
      </c>
      <c r="M221" s="369">
        <f t="shared" si="73"/>
      </c>
      <c r="N221" s="438">
        <f t="shared" si="74"/>
      </c>
      <c r="O221" s="303">
        <f t="shared" si="75"/>
      </c>
      <c r="P221" s="303">
        <f t="shared" si="76"/>
      </c>
      <c r="Q221" s="303">
        <f t="shared" si="77"/>
      </c>
      <c r="R221" s="300">
        <f t="shared" si="78"/>
      </c>
      <c r="S221" s="44">
        <f t="shared" si="79"/>
      </c>
      <c r="T221" s="311">
        <f t="shared" si="80"/>
      </c>
      <c r="U221" s="95"/>
    </row>
    <row r="222" spans="2:21" ht="12.75">
      <c r="B222" s="376">
        <v>212</v>
      </c>
      <c r="C222" s="84"/>
      <c r="D222" s="85"/>
      <c r="E222" s="85"/>
      <c r="F222" s="85"/>
      <c r="G222" s="420">
        <f t="shared" si="81"/>
        <v>0</v>
      </c>
      <c r="H222" s="420">
        <f t="shared" si="82"/>
        <v>0</v>
      </c>
      <c r="I222" s="420">
        <f t="shared" si="83"/>
        <v>0</v>
      </c>
      <c r="J222" s="48">
        <f t="shared" si="70"/>
      </c>
      <c r="K222" s="48">
        <f t="shared" si="71"/>
      </c>
      <c r="L222" s="48">
        <f t="shared" si="72"/>
      </c>
      <c r="M222" s="369">
        <f t="shared" si="73"/>
      </c>
      <c r="N222" s="438">
        <f t="shared" si="74"/>
      </c>
      <c r="O222" s="303">
        <f t="shared" si="75"/>
      </c>
      <c r="P222" s="303">
        <f t="shared" si="76"/>
      </c>
      <c r="Q222" s="303">
        <f t="shared" si="77"/>
      </c>
      <c r="R222" s="300">
        <f t="shared" si="78"/>
      </c>
      <c r="S222" s="44">
        <f t="shared" si="79"/>
      </c>
      <c r="T222" s="311">
        <f t="shared" si="80"/>
      </c>
      <c r="U222" s="95"/>
    </row>
    <row r="223" spans="2:21" ht="12.75">
      <c r="B223" s="376">
        <v>213</v>
      </c>
      <c r="C223" s="84"/>
      <c r="D223" s="85"/>
      <c r="E223" s="85"/>
      <c r="F223" s="85"/>
      <c r="G223" s="420">
        <f t="shared" si="81"/>
        <v>0</v>
      </c>
      <c r="H223" s="420">
        <f t="shared" si="82"/>
        <v>0</v>
      </c>
      <c r="I223" s="420">
        <f t="shared" si="83"/>
        <v>0</v>
      </c>
      <c r="J223" s="48">
        <f t="shared" si="70"/>
      </c>
      <c r="K223" s="48">
        <f t="shared" si="71"/>
      </c>
      <c r="L223" s="48">
        <f t="shared" si="72"/>
      </c>
      <c r="M223" s="369">
        <f t="shared" si="73"/>
      </c>
      <c r="N223" s="438">
        <f t="shared" si="74"/>
      </c>
      <c r="O223" s="303">
        <f t="shared" si="75"/>
      </c>
      <c r="P223" s="303">
        <f t="shared" si="76"/>
      </c>
      <c r="Q223" s="303">
        <f t="shared" si="77"/>
      </c>
      <c r="R223" s="300">
        <f t="shared" si="78"/>
      </c>
      <c r="S223" s="44">
        <f t="shared" si="79"/>
      </c>
      <c r="T223" s="311">
        <f t="shared" si="80"/>
      </c>
      <c r="U223" s="95"/>
    </row>
    <row r="224" spans="2:21" ht="12.75">
      <c r="B224" s="376">
        <v>214</v>
      </c>
      <c r="C224" s="84"/>
      <c r="D224" s="85"/>
      <c r="E224" s="85"/>
      <c r="F224" s="85"/>
      <c r="G224" s="420">
        <f t="shared" si="81"/>
        <v>0</v>
      </c>
      <c r="H224" s="420">
        <f t="shared" si="82"/>
        <v>0</v>
      </c>
      <c r="I224" s="420">
        <f t="shared" si="83"/>
        <v>0</v>
      </c>
      <c r="J224" s="48">
        <f t="shared" si="70"/>
      </c>
      <c r="K224" s="48">
        <f t="shared" si="71"/>
      </c>
      <c r="L224" s="48">
        <f t="shared" si="72"/>
      </c>
      <c r="M224" s="369">
        <f t="shared" si="73"/>
      </c>
      <c r="N224" s="438">
        <f t="shared" si="74"/>
      </c>
      <c r="O224" s="303">
        <f t="shared" si="75"/>
      </c>
      <c r="P224" s="303">
        <f t="shared" si="76"/>
      </c>
      <c r="Q224" s="303">
        <f t="shared" si="77"/>
      </c>
      <c r="R224" s="300">
        <f t="shared" si="78"/>
      </c>
      <c r="S224" s="44">
        <f t="shared" si="79"/>
      </c>
      <c r="T224" s="311">
        <f t="shared" si="80"/>
      </c>
      <c r="U224" s="95"/>
    </row>
    <row r="225" spans="2:21" ht="12.75">
      <c r="B225" s="376">
        <v>215</v>
      </c>
      <c r="C225" s="84"/>
      <c r="D225" s="85"/>
      <c r="E225" s="85"/>
      <c r="F225" s="85"/>
      <c r="G225" s="420">
        <f t="shared" si="81"/>
        <v>0</v>
      </c>
      <c r="H225" s="420">
        <f t="shared" si="82"/>
        <v>0</v>
      </c>
      <c r="I225" s="420">
        <f t="shared" si="83"/>
        <v>0</v>
      </c>
      <c r="J225" s="48">
        <f t="shared" si="70"/>
      </c>
      <c r="K225" s="48">
        <f t="shared" si="71"/>
      </c>
      <c r="L225" s="48">
        <f t="shared" si="72"/>
      </c>
      <c r="M225" s="369">
        <f t="shared" si="73"/>
      </c>
      <c r="N225" s="438">
        <f t="shared" si="74"/>
      </c>
      <c r="O225" s="303">
        <f t="shared" si="75"/>
      </c>
      <c r="P225" s="303">
        <f t="shared" si="76"/>
      </c>
      <c r="Q225" s="303">
        <f t="shared" si="77"/>
      </c>
      <c r="R225" s="300">
        <f t="shared" si="78"/>
      </c>
      <c r="S225" s="44">
        <f t="shared" si="79"/>
      </c>
      <c r="T225" s="311">
        <f t="shared" si="80"/>
      </c>
      <c r="U225" s="95"/>
    </row>
    <row r="226" spans="2:21" ht="12.75">
      <c r="B226" s="376">
        <v>216</v>
      </c>
      <c r="C226" s="84"/>
      <c r="D226" s="85"/>
      <c r="E226" s="85"/>
      <c r="F226" s="85"/>
      <c r="G226" s="420">
        <f t="shared" si="81"/>
        <v>0</v>
      </c>
      <c r="H226" s="420">
        <f t="shared" si="82"/>
        <v>0</v>
      </c>
      <c r="I226" s="420">
        <f t="shared" si="83"/>
        <v>0</v>
      </c>
      <c r="J226" s="48">
        <f t="shared" si="70"/>
      </c>
      <c r="K226" s="48">
        <f t="shared" si="71"/>
      </c>
      <c r="L226" s="48">
        <f t="shared" si="72"/>
      </c>
      <c r="M226" s="369">
        <f t="shared" si="73"/>
      </c>
      <c r="N226" s="438">
        <f t="shared" si="74"/>
      </c>
      <c r="O226" s="303">
        <f t="shared" si="75"/>
      </c>
      <c r="P226" s="303">
        <f t="shared" si="76"/>
      </c>
      <c r="Q226" s="303">
        <f t="shared" si="77"/>
      </c>
      <c r="R226" s="300">
        <f t="shared" si="78"/>
      </c>
      <c r="S226" s="44">
        <f t="shared" si="79"/>
      </c>
      <c r="T226" s="311">
        <f t="shared" si="80"/>
      </c>
      <c r="U226" s="95"/>
    </row>
    <row r="227" spans="2:21" ht="12.75">
      <c r="B227" s="376">
        <v>217</v>
      </c>
      <c r="C227" s="84"/>
      <c r="D227" s="85"/>
      <c r="E227" s="85"/>
      <c r="F227" s="85"/>
      <c r="G227" s="420">
        <f t="shared" si="81"/>
        <v>0</v>
      </c>
      <c r="H227" s="420">
        <f t="shared" si="82"/>
        <v>0</v>
      </c>
      <c r="I227" s="420">
        <f t="shared" si="83"/>
        <v>0</v>
      </c>
      <c r="J227" s="48">
        <f t="shared" si="70"/>
      </c>
      <c r="K227" s="48">
        <f t="shared" si="71"/>
      </c>
      <c r="L227" s="48">
        <f t="shared" si="72"/>
      </c>
      <c r="M227" s="369">
        <f t="shared" si="73"/>
      </c>
      <c r="N227" s="438">
        <f t="shared" si="74"/>
      </c>
      <c r="O227" s="303">
        <f t="shared" si="75"/>
      </c>
      <c r="P227" s="303">
        <f t="shared" si="76"/>
      </c>
      <c r="Q227" s="303">
        <f t="shared" si="77"/>
      </c>
      <c r="R227" s="300">
        <f t="shared" si="78"/>
      </c>
      <c r="S227" s="44">
        <f t="shared" si="79"/>
      </c>
      <c r="T227" s="311">
        <f t="shared" si="80"/>
      </c>
      <c r="U227" s="95"/>
    </row>
    <row r="228" spans="2:21" ht="12.75">
      <c r="B228" s="376">
        <v>218</v>
      </c>
      <c r="C228" s="84"/>
      <c r="D228" s="85"/>
      <c r="E228" s="85"/>
      <c r="F228" s="85"/>
      <c r="G228" s="420">
        <f t="shared" si="81"/>
        <v>0</v>
      </c>
      <c r="H228" s="420">
        <f t="shared" si="82"/>
        <v>0</v>
      </c>
      <c r="I228" s="420">
        <f t="shared" si="83"/>
        <v>0</v>
      </c>
      <c r="J228" s="48">
        <f t="shared" si="70"/>
      </c>
      <c r="K228" s="48">
        <f t="shared" si="71"/>
      </c>
      <c r="L228" s="48">
        <f t="shared" si="72"/>
      </c>
      <c r="M228" s="369">
        <f t="shared" si="73"/>
      </c>
      <c r="N228" s="438">
        <f t="shared" si="74"/>
      </c>
      <c r="O228" s="303">
        <f t="shared" si="75"/>
      </c>
      <c r="P228" s="303">
        <f t="shared" si="76"/>
      </c>
      <c r="Q228" s="303">
        <f t="shared" si="77"/>
      </c>
      <c r="R228" s="300">
        <f t="shared" si="78"/>
      </c>
      <c r="S228" s="44">
        <f t="shared" si="79"/>
      </c>
      <c r="T228" s="311">
        <f t="shared" si="80"/>
      </c>
      <c r="U228" s="95"/>
    </row>
    <row r="229" spans="2:21" ht="12.75">
      <c r="B229" s="376">
        <v>219</v>
      </c>
      <c r="C229" s="84"/>
      <c r="D229" s="85"/>
      <c r="E229" s="85"/>
      <c r="F229" s="85"/>
      <c r="G229" s="420">
        <f t="shared" si="81"/>
        <v>0</v>
      </c>
      <c r="H229" s="420">
        <f t="shared" si="82"/>
        <v>0</v>
      </c>
      <c r="I229" s="420">
        <f t="shared" si="83"/>
        <v>0</v>
      </c>
      <c r="J229" s="48">
        <f t="shared" si="70"/>
      </c>
      <c r="K229" s="48">
        <f t="shared" si="71"/>
      </c>
      <c r="L229" s="48">
        <f t="shared" si="72"/>
      </c>
      <c r="M229" s="369">
        <f t="shared" si="73"/>
      </c>
      <c r="N229" s="438">
        <f t="shared" si="74"/>
      </c>
      <c r="O229" s="303">
        <f t="shared" si="75"/>
      </c>
      <c r="P229" s="303">
        <f t="shared" si="76"/>
      </c>
      <c r="Q229" s="303">
        <f t="shared" si="77"/>
      </c>
      <c r="R229" s="300">
        <f t="shared" si="78"/>
      </c>
      <c r="S229" s="44">
        <f t="shared" si="79"/>
      </c>
      <c r="T229" s="311">
        <f t="shared" si="80"/>
      </c>
      <c r="U229" s="95"/>
    </row>
    <row r="230" spans="2:21" ht="12.75">
      <c r="B230" s="376">
        <v>220</v>
      </c>
      <c r="C230" s="84"/>
      <c r="D230" s="85"/>
      <c r="E230" s="85"/>
      <c r="F230" s="85"/>
      <c r="G230" s="420">
        <f t="shared" si="81"/>
        <v>0</v>
      </c>
      <c r="H230" s="420">
        <f t="shared" si="82"/>
        <v>0</v>
      </c>
      <c r="I230" s="420">
        <f t="shared" si="83"/>
        <v>0</v>
      </c>
      <c r="J230" s="48">
        <f t="shared" si="70"/>
      </c>
      <c r="K230" s="48">
        <f t="shared" si="71"/>
      </c>
      <c r="L230" s="48">
        <f t="shared" si="72"/>
      </c>
      <c r="M230" s="369">
        <f t="shared" si="73"/>
      </c>
      <c r="N230" s="438">
        <f t="shared" si="74"/>
      </c>
      <c r="O230" s="303">
        <f t="shared" si="75"/>
      </c>
      <c r="P230" s="303">
        <f t="shared" si="76"/>
      </c>
      <c r="Q230" s="303">
        <f t="shared" si="77"/>
      </c>
      <c r="R230" s="300">
        <f t="shared" si="78"/>
      </c>
      <c r="S230" s="44">
        <f t="shared" si="79"/>
      </c>
      <c r="T230" s="311">
        <f t="shared" si="80"/>
      </c>
      <c r="U230" s="95"/>
    </row>
    <row r="231" spans="2:21" ht="12.75">
      <c r="B231" s="376">
        <v>221</v>
      </c>
      <c r="C231" s="84"/>
      <c r="D231" s="85"/>
      <c r="E231" s="85"/>
      <c r="F231" s="85"/>
      <c r="G231" s="420">
        <f t="shared" si="81"/>
        <v>0</v>
      </c>
      <c r="H231" s="420">
        <f t="shared" si="82"/>
        <v>0</v>
      </c>
      <c r="I231" s="420">
        <f t="shared" si="83"/>
        <v>0</v>
      </c>
      <c r="J231" s="48">
        <f t="shared" si="70"/>
      </c>
      <c r="K231" s="48">
        <f t="shared" si="71"/>
      </c>
      <c r="L231" s="48">
        <f t="shared" si="72"/>
      </c>
      <c r="M231" s="369">
        <f t="shared" si="73"/>
      </c>
      <c r="N231" s="438">
        <f t="shared" si="74"/>
      </c>
      <c r="O231" s="303">
        <f t="shared" si="75"/>
      </c>
      <c r="P231" s="303">
        <f t="shared" si="76"/>
      </c>
      <c r="Q231" s="303">
        <f t="shared" si="77"/>
      </c>
      <c r="R231" s="300">
        <f t="shared" si="78"/>
      </c>
      <c r="S231" s="44">
        <f t="shared" si="79"/>
      </c>
      <c r="T231" s="311">
        <f t="shared" si="80"/>
      </c>
      <c r="U231" s="95"/>
    </row>
    <row r="232" spans="2:21" ht="12.75">
      <c r="B232" s="376">
        <v>222</v>
      </c>
      <c r="C232" s="84"/>
      <c r="D232" s="85"/>
      <c r="E232" s="85"/>
      <c r="F232" s="85"/>
      <c r="G232" s="420">
        <f t="shared" si="81"/>
        <v>0</v>
      </c>
      <c r="H232" s="420">
        <f t="shared" si="82"/>
        <v>0</v>
      </c>
      <c r="I232" s="420">
        <f t="shared" si="83"/>
        <v>0</v>
      </c>
      <c r="J232" s="48">
        <f t="shared" si="70"/>
      </c>
      <c r="K232" s="48">
        <f t="shared" si="71"/>
      </c>
      <c r="L232" s="48">
        <f t="shared" si="72"/>
      </c>
      <c r="M232" s="369">
        <f t="shared" si="73"/>
      </c>
      <c r="N232" s="438">
        <f t="shared" si="74"/>
      </c>
      <c r="O232" s="303">
        <f t="shared" si="75"/>
      </c>
      <c r="P232" s="303">
        <f t="shared" si="76"/>
      </c>
      <c r="Q232" s="303">
        <f t="shared" si="77"/>
      </c>
      <c r="R232" s="300">
        <f t="shared" si="78"/>
      </c>
      <c r="S232" s="44">
        <f t="shared" si="79"/>
      </c>
      <c r="T232" s="311">
        <f t="shared" si="80"/>
      </c>
      <c r="U232" s="95"/>
    </row>
    <row r="233" spans="2:21" ht="12.75">
      <c r="B233" s="376">
        <v>223</v>
      </c>
      <c r="C233" s="84"/>
      <c r="D233" s="85"/>
      <c r="E233" s="85"/>
      <c r="F233" s="85"/>
      <c r="G233" s="420">
        <f t="shared" si="81"/>
        <v>0</v>
      </c>
      <c r="H233" s="420">
        <f t="shared" si="82"/>
        <v>0</v>
      </c>
      <c r="I233" s="420">
        <f t="shared" si="83"/>
        <v>0</v>
      </c>
      <c r="J233" s="48">
        <f t="shared" si="70"/>
      </c>
      <c r="K233" s="48">
        <f t="shared" si="71"/>
      </c>
      <c r="L233" s="48">
        <f t="shared" si="72"/>
      </c>
      <c r="M233" s="369">
        <f t="shared" si="73"/>
      </c>
      <c r="N233" s="438">
        <f t="shared" si="74"/>
      </c>
      <c r="O233" s="303">
        <f t="shared" si="75"/>
      </c>
      <c r="P233" s="303">
        <f t="shared" si="76"/>
      </c>
      <c r="Q233" s="303">
        <f t="shared" si="77"/>
      </c>
      <c r="R233" s="300">
        <f t="shared" si="78"/>
      </c>
      <c r="S233" s="44">
        <f t="shared" si="79"/>
      </c>
      <c r="T233" s="311">
        <f t="shared" si="80"/>
      </c>
      <c r="U233" s="95"/>
    </row>
    <row r="234" spans="2:21" ht="12.75">
      <c r="B234" s="376">
        <v>224</v>
      </c>
      <c r="C234" s="84"/>
      <c r="D234" s="85"/>
      <c r="E234" s="85"/>
      <c r="F234" s="85"/>
      <c r="G234" s="420">
        <f t="shared" si="81"/>
        <v>0</v>
      </c>
      <c r="H234" s="420">
        <f t="shared" si="82"/>
        <v>0</v>
      </c>
      <c r="I234" s="420">
        <f t="shared" si="83"/>
        <v>0</v>
      </c>
      <c r="J234" s="48">
        <f t="shared" si="70"/>
      </c>
      <c r="K234" s="48">
        <f t="shared" si="71"/>
      </c>
      <c r="L234" s="48">
        <f t="shared" si="72"/>
      </c>
      <c r="M234" s="369">
        <f t="shared" si="73"/>
      </c>
      <c r="N234" s="438">
        <f t="shared" si="74"/>
      </c>
      <c r="O234" s="303">
        <f t="shared" si="75"/>
      </c>
      <c r="P234" s="303">
        <f t="shared" si="76"/>
      </c>
      <c r="Q234" s="303">
        <f t="shared" si="77"/>
      </c>
      <c r="R234" s="300">
        <f t="shared" si="78"/>
      </c>
      <c r="S234" s="44">
        <f t="shared" si="79"/>
      </c>
      <c r="T234" s="311">
        <f t="shared" si="80"/>
      </c>
      <c r="U234" s="95"/>
    </row>
    <row r="235" spans="2:21" ht="12.75">
      <c r="B235" s="376">
        <v>225</v>
      </c>
      <c r="C235" s="84"/>
      <c r="D235" s="85"/>
      <c r="E235" s="85"/>
      <c r="F235" s="85"/>
      <c r="G235" s="420">
        <f t="shared" si="81"/>
        <v>0</v>
      </c>
      <c r="H235" s="420">
        <f t="shared" si="82"/>
        <v>0</v>
      </c>
      <c r="I235" s="420">
        <f t="shared" si="83"/>
        <v>0</v>
      </c>
      <c r="J235" s="48">
        <f t="shared" si="70"/>
      </c>
      <c r="K235" s="48">
        <f t="shared" si="71"/>
      </c>
      <c r="L235" s="48">
        <f t="shared" si="72"/>
      </c>
      <c r="M235" s="369">
        <f t="shared" si="73"/>
      </c>
      <c r="N235" s="438">
        <f t="shared" si="74"/>
      </c>
      <c r="O235" s="303">
        <f t="shared" si="75"/>
      </c>
      <c r="P235" s="303">
        <f t="shared" si="76"/>
      </c>
      <c r="Q235" s="303">
        <f t="shared" si="77"/>
      </c>
      <c r="R235" s="300">
        <f t="shared" si="78"/>
      </c>
      <c r="S235" s="44">
        <f t="shared" si="79"/>
      </c>
      <c r="T235" s="311">
        <f t="shared" si="80"/>
      </c>
      <c r="U235" s="95"/>
    </row>
    <row r="236" spans="2:21" ht="12.75">
      <c r="B236" s="376">
        <v>226</v>
      </c>
      <c r="C236" s="84"/>
      <c r="D236" s="85"/>
      <c r="E236" s="85"/>
      <c r="F236" s="85"/>
      <c r="G236" s="420">
        <f t="shared" si="81"/>
        <v>0</v>
      </c>
      <c r="H236" s="420">
        <f t="shared" si="82"/>
        <v>0</v>
      </c>
      <c r="I236" s="420">
        <f t="shared" si="83"/>
        <v>0</v>
      </c>
      <c r="J236" s="48">
        <f t="shared" si="70"/>
      </c>
      <c r="K236" s="48">
        <f t="shared" si="71"/>
      </c>
      <c r="L236" s="48">
        <f t="shared" si="72"/>
      </c>
      <c r="M236" s="369">
        <f t="shared" si="73"/>
      </c>
      <c r="N236" s="438">
        <f t="shared" si="74"/>
      </c>
      <c r="O236" s="303">
        <f t="shared" si="75"/>
      </c>
      <c r="P236" s="303">
        <f t="shared" si="76"/>
      </c>
      <c r="Q236" s="303">
        <f t="shared" si="77"/>
      </c>
      <c r="R236" s="300">
        <f t="shared" si="78"/>
      </c>
      <c r="S236" s="44">
        <f t="shared" si="79"/>
      </c>
      <c r="T236" s="311">
        <f t="shared" si="80"/>
      </c>
      <c r="U236" s="95"/>
    </row>
    <row r="237" spans="2:21" ht="12.75">
      <c r="B237" s="376">
        <v>227</v>
      </c>
      <c r="C237" s="84"/>
      <c r="D237" s="85"/>
      <c r="E237" s="85"/>
      <c r="F237" s="85"/>
      <c r="G237" s="420">
        <f t="shared" si="81"/>
        <v>0</v>
      </c>
      <c r="H237" s="420">
        <f t="shared" si="82"/>
        <v>0</v>
      </c>
      <c r="I237" s="420">
        <f t="shared" si="83"/>
        <v>0</v>
      </c>
      <c r="J237" s="48">
        <f t="shared" si="70"/>
      </c>
      <c r="K237" s="48">
        <f t="shared" si="71"/>
      </c>
      <c r="L237" s="48">
        <f t="shared" si="72"/>
      </c>
      <c r="M237" s="369">
        <f t="shared" si="73"/>
      </c>
      <c r="N237" s="438">
        <f t="shared" si="74"/>
      </c>
      <c r="O237" s="303">
        <f t="shared" si="75"/>
      </c>
      <c r="P237" s="303">
        <f t="shared" si="76"/>
      </c>
      <c r="Q237" s="303">
        <f t="shared" si="77"/>
      </c>
      <c r="R237" s="300">
        <f t="shared" si="78"/>
      </c>
      <c r="S237" s="44">
        <f t="shared" si="79"/>
      </c>
      <c r="T237" s="311">
        <f t="shared" si="80"/>
      </c>
      <c r="U237" s="95"/>
    </row>
    <row r="238" spans="2:21" ht="12.75">
      <c r="B238" s="376">
        <v>228</v>
      </c>
      <c r="C238" s="84"/>
      <c r="D238" s="85"/>
      <c r="E238" s="85"/>
      <c r="F238" s="85"/>
      <c r="G238" s="420">
        <f t="shared" si="81"/>
        <v>0</v>
      </c>
      <c r="H238" s="420">
        <f t="shared" si="82"/>
        <v>0</v>
      </c>
      <c r="I238" s="420">
        <f t="shared" si="83"/>
        <v>0</v>
      </c>
      <c r="J238" s="48">
        <f t="shared" si="70"/>
      </c>
      <c r="K238" s="48">
        <f t="shared" si="71"/>
      </c>
      <c r="L238" s="48">
        <f t="shared" si="72"/>
      </c>
      <c r="M238" s="369">
        <f t="shared" si="73"/>
      </c>
      <c r="N238" s="438">
        <f t="shared" si="74"/>
      </c>
      <c r="O238" s="303">
        <f t="shared" si="75"/>
      </c>
      <c r="P238" s="303">
        <f t="shared" si="76"/>
      </c>
      <c r="Q238" s="303">
        <f t="shared" si="77"/>
      </c>
      <c r="R238" s="300">
        <f t="shared" si="78"/>
      </c>
      <c r="S238" s="44">
        <f t="shared" si="79"/>
      </c>
      <c r="T238" s="311">
        <f t="shared" si="80"/>
      </c>
      <c r="U238" s="95"/>
    </row>
    <row r="239" spans="2:21" ht="12.75">
      <c r="B239" s="376">
        <v>229</v>
      </c>
      <c r="C239" s="84"/>
      <c r="D239" s="85"/>
      <c r="E239" s="85"/>
      <c r="F239" s="85"/>
      <c r="G239" s="420">
        <f t="shared" si="81"/>
        <v>0</v>
      </c>
      <c r="H239" s="420">
        <f t="shared" si="82"/>
        <v>0</v>
      </c>
      <c r="I239" s="420">
        <f t="shared" si="83"/>
        <v>0</v>
      </c>
      <c r="J239" s="48">
        <f t="shared" si="70"/>
      </c>
      <c r="K239" s="48">
        <f t="shared" si="71"/>
      </c>
      <c r="L239" s="48">
        <f t="shared" si="72"/>
      </c>
      <c r="M239" s="369">
        <f t="shared" si="73"/>
      </c>
      <c r="N239" s="438">
        <f t="shared" si="74"/>
      </c>
      <c r="O239" s="303">
        <f t="shared" si="75"/>
      </c>
      <c r="P239" s="303">
        <f t="shared" si="76"/>
      </c>
      <c r="Q239" s="303">
        <f t="shared" si="77"/>
      </c>
      <c r="R239" s="300">
        <f t="shared" si="78"/>
      </c>
      <c r="S239" s="44">
        <f t="shared" si="79"/>
      </c>
      <c r="T239" s="311">
        <f t="shared" si="80"/>
      </c>
      <c r="U239" s="95"/>
    </row>
    <row r="240" spans="2:21" ht="12.75">
      <c r="B240" s="376">
        <v>230</v>
      </c>
      <c r="C240" s="84"/>
      <c r="D240" s="85"/>
      <c r="E240" s="85"/>
      <c r="F240" s="85"/>
      <c r="G240" s="420">
        <f t="shared" si="81"/>
        <v>0</v>
      </c>
      <c r="H240" s="420">
        <f t="shared" si="82"/>
        <v>0</v>
      </c>
      <c r="I240" s="420">
        <f t="shared" si="83"/>
        <v>0</v>
      </c>
      <c r="J240" s="48">
        <f t="shared" si="70"/>
      </c>
      <c r="K240" s="48">
        <f t="shared" si="71"/>
      </c>
      <c r="L240" s="48">
        <f t="shared" si="72"/>
      </c>
      <c r="M240" s="369">
        <f t="shared" si="73"/>
      </c>
      <c r="N240" s="438">
        <f t="shared" si="74"/>
      </c>
      <c r="O240" s="303">
        <f t="shared" si="75"/>
      </c>
      <c r="P240" s="303">
        <f t="shared" si="76"/>
      </c>
      <c r="Q240" s="303">
        <f t="shared" si="77"/>
      </c>
      <c r="R240" s="300">
        <f t="shared" si="78"/>
      </c>
      <c r="S240" s="44">
        <f t="shared" si="79"/>
      </c>
      <c r="T240" s="311">
        <f t="shared" si="80"/>
      </c>
      <c r="U240" s="95"/>
    </row>
    <row r="241" spans="2:21" ht="12.75">
      <c r="B241" s="376">
        <v>231</v>
      </c>
      <c r="C241" s="84"/>
      <c r="D241" s="85"/>
      <c r="E241" s="85"/>
      <c r="F241" s="85"/>
      <c r="G241" s="420">
        <f t="shared" si="81"/>
        <v>0</v>
      </c>
      <c r="H241" s="420">
        <f t="shared" si="82"/>
        <v>0</v>
      </c>
      <c r="I241" s="420">
        <f t="shared" si="83"/>
        <v>0</v>
      </c>
      <c r="J241" s="48">
        <f t="shared" si="70"/>
      </c>
      <c r="K241" s="48">
        <f t="shared" si="71"/>
      </c>
      <c r="L241" s="48">
        <f t="shared" si="72"/>
      </c>
      <c r="M241" s="369">
        <f t="shared" si="73"/>
      </c>
      <c r="N241" s="438">
        <f t="shared" si="74"/>
      </c>
      <c r="O241" s="303">
        <f t="shared" si="75"/>
      </c>
      <c r="P241" s="303">
        <f t="shared" si="76"/>
      </c>
      <c r="Q241" s="303">
        <f t="shared" si="77"/>
      </c>
      <c r="R241" s="300">
        <f t="shared" si="78"/>
      </c>
      <c r="S241" s="44">
        <f t="shared" si="79"/>
      </c>
      <c r="T241" s="311">
        <f t="shared" si="80"/>
      </c>
      <c r="U241" s="95"/>
    </row>
    <row r="242" spans="2:21" ht="12.75">
      <c r="B242" s="376">
        <v>232</v>
      </c>
      <c r="C242" s="84"/>
      <c r="D242" s="85"/>
      <c r="E242" s="85"/>
      <c r="F242" s="85"/>
      <c r="G242" s="420">
        <f t="shared" si="81"/>
        <v>0</v>
      </c>
      <c r="H242" s="420">
        <f t="shared" si="82"/>
        <v>0</v>
      </c>
      <c r="I242" s="420">
        <f t="shared" si="83"/>
        <v>0</v>
      </c>
      <c r="J242" s="48">
        <f t="shared" si="70"/>
      </c>
      <c r="K242" s="48">
        <f t="shared" si="71"/>
      </c>
      <c r="L242" s="48">
        <f t="shared" si="72"/>
      </c>
      <c r="M242" s="369">
        <f t="shared" si="73"/>
      </c>
      <c r="N242" s="438">
        <f t="shared" si="74"/>
      </c>
      <c r="O242" s="303">
        <f t="shared" si="75"/>
      </c>
      <c r="P242" s="303">
        <f t="shared" si="76"/>
      </c>
      <c r="Q242" s="303">
        <f t="shared" si="77"/>
      </c>
      <c r="R242" s="300">
        <f t="shared" si="78"/>
      </c>
      <c r="S242" s="44">
        <f t="shared" si="79"/>
      </c>
      <c r="T242" s="311">
        <f t="shared" si="80"/>
      </c>
      <c r="U242" s="95"/>
    </row>
    <row r="243" spans="2:21" ht="12.75">
      <c r="B243" s="376">
        <v>233</v>
      </c>
      <c r="C243" s="84"/>
      <c r="D243" s="85"/>
      <c r="E243" s="85"/>
      <c r="F243" s="85"/>
      <c r="G243" s="420">
        <f t="shared" si="81"/>
        <v>0</v>
      </c>
      <c r="H243" s="420">
        <f t="shared" si="82"/>
        <v>0</v>
      </c>
      <c r="I243" s="420">
        <f t="shared" si="83"/>
        <v>0</v>
      </c>
      <c r="J243" s="48">
        <f t="shared" si="70"/>
      </c>
      <c r="K243" s="48">
        <f t="shared" si="71"/>
      </c>
      <c r="L243" s="48">
        <f t="shared" si="72"/>
      </c>
      <c r="M243" s="369">
        <f t="shared" si="73"/>
      </c>
      <c r="N243" s="438">
        <f t="shared" si="74"/>
      </c>
      <c r="O243" s="303">
        <f t="shared" si="75"/>
      </c>
      <c r="P243" s="303">
        <f t="shared" si="76"/>
      </c>
      <c r="Q243" s="303">
        <f t="shared" si="77"/>
      </c>
      <c r="R243" s="300">
        <f t="shared" si="78"/>
      </c>
      <c r="S243" s="44">
        <f t="shared" si="79"/>
      </c>
      <c r="T243" s="311">
        <f t="shared" si="80"/>
      </c>
      <c r="U243" s="95"/>
    </row>
    <row r="244" spans="2:21" ht="12.75">
      <c r="B244" s="376">
        <v>234</v>
      </c>
      <c r="C244" s="84"/>
      <c r="D244" s="85"/>
      <c r="E244" s="85"/>
      <c r="F244" s="85"/>
      <c r="G244" s="420">
        <f t="shared" si="81"/>
        <v>0</v>
      </c>
      <c r="H244" s="420">
        <f t="shared" si="82"/>
        <v>0</v>
      </c>
      <c r="I244" s="420">
        <f t="shared" si="83"/>
        <v>0</v>
      </c>
      <c r="J244" s="48">
        <f t="shared" si="70"/>
      </c>
      <c r="K244" s="48">
        <f t="shared" si="71"/>
      </c>
      <c r="L244" s="48">
        <f t="shared" si="72"/>
      </c>
      <c r="M244" s="369">
        <f t="shared" si="73"/>
      </c>
      <c r="N244" s="438">
        <f t="shared" si="74"/>
      </c>
      <c r="O244" s="303">
        <f t="shared" si="75"/>
      </c>
      <c r="P244" s="303">
        <f t="shared" si="76"/>
      </c>
      <c r="Q244" s="303">
        <f t="shared" si="77"/>
      </c>
      <c r="R244" s="300">
        <f t="shared" si="78"/>
      </c>
      <c r="S244" s="44">
        <f t="shared" si="79"/>
      </c>
      <c r="T244" s="311">
        <f t="shared" si="80"/>
      </c>
      <c r="U244" s="95"/>
    </row>
    <row r="245" spans="2:21" ht="12.75">
      <c r="B245" s="376">
        <v>235</v>
      </c>
      <c r="C245" s="84"/>
      <c r="D245" s="85"/>
      <c r="E245" s="85"/>
      <c r="F245" s="85"/>
      <c r="G245" s="420">
        <f t="shared" si="81"/>
        <v>0</v>
      </c>
      <c r="H245" s="420">
        <f t="shared" si="82"/>
        <v>0</v>
      </c>
      <c r="I245" s="420">
        <f t="shared" si="83"/>
        <v>0</v>
      </c>
      <c r="J245" s="48">
        <f t="shared" si="70"/>
      </c>
      <c r="K245" s="48">
        <f t="shared" si="71"/>
      </c>
      <c r="L245" s="48">
        <f t="shared" si="72"/>
      </c>
      <c r="M245" s="369">
        <f t="shared" si="73"/>
      </c>
      <c r="N245" s="438">
        <f t="shared" si="74"/>
      </c>
      <c r="O245" s="303">
        <f t="shared" si="75"/>
      </c>
      <c r="P245" s="303">
        <f t="shared" si="76"/>
      </c>
      <c r="Q245" s="303">
        <f t="shared" si="77"/>
      </c>
      <c r="R245" s="300">
        <f t="shared" si="78"/>
      </c>
      <c r="S245" s="44">
        <f t="shared" si="79"/>
      </c>
      <c r="T245" s="311">
        <f t="shared" si="80"/>
      </c>
      <c r="U245" s="95"/>
    </row>
    <row r="246" spans="2:21" ht="12.75">
      <c r="B246" s="376">
        <v>236</v>
      </c>
      <c r="C246" s="84"/>
      <c r="D246" s="85"/>
      <c r="E246" s="85"/>
      <c r="F246" s="85"/>
      <c r="G246" s="420">
        <f t="shared" si="81"/>
        <v>0</v>
      </c>
      <c r="H246" s="420">
        <f t="shared" si="82"/>
        <v>0</v>
      </c>
      <c r="I246" s="420">
        <f t="shared" si="83"/>
        <v>0</v>
      </c>
      <c r="J246" s="48">
        <f t="shared" si="70"/>
      </c>
      <c r="K246" s="48">
        <f t="shared" si="71"/>
      </c>
      <c r="L246" s="48">
        <f t="shared" si="72"/>
      </c>
      <c r="M246" s="369">
        <f t="shared" si="73"/>
      </c>
      <c r="N246" s="438">
        <f t="shared" si="74"/>
      </c>
      <c r="O246" s="303">
        <f t="shared" si="75"/>
      </c>
      <c r="P246" s="303">
        <f t="shared" si="76"/>
      </c>
      <c r="Q246" s="303">
        <f t="shared" si="77"/>
      </c>
      <c r="R246" s="300">
        <f t="shared" si="78"/>
      </c>
      <c r="S246" s="44">
        <f t="shared" si="79"/>
      </c>
      <c r="T246" s="311">
        <f t="shared" si="80"/>
      </c>
      <c r="U246" s="95"/>
    </row>
    <row r="247" spans="2:21" ht="12.75">
      <c r="B247" s="376">
        <v>237</v>
      </c>
      <c r="C247" s="84"/>
      <c r="D247" s="85"/>
      <c r="E247" s="85"/>
      <c r="F247" s="85"/>
      <c r="G247" s="420">
        <f t="shared" si="81"/>
        <v>0</v>
      </c>
      <c r="H247" s="420">
        <f t="shared" si="82"/>
        <v>0</v>
      </c>
      <c r="I247" s="420">
        <f t="shared" si="83"/>
        <v>0</v>
      </c>
      <c r="J247" s="48">
        <f t="shared" si="70"/>
      </c>
      <c r="K247" s="48">
        <f t="shared" si="71"/>
      </c>
      <c r="L247" s="48">
        <f t="shared" si="72"/>
      </c>
      <c r="M247" s="369">
        <f t="shared" si="73"/>
      </c>
      <c r="N247" s="438">
        <f t="shared" si="74"/>
      </c>
      <c r="O247" s="303">
        <f t="shared" si="75"/>
      </c>
      <c r="P247" s="303">
        <f t="shared" si="76"/>
      </c>
      <c r="Q247" s="303">
        <f t="shared" si="77"/>
      </c>
      <c r="R247" s="300">
        <f t="shared" si="78"/>
      </c>
      <c r="S247" s="44">
        <f t="shared" si="79"/>
      </c>
      <c r="T247" s="311">
        <f t="shared" si="80"/>
      </c>
      <c r="U247" s="95"/>
    </row>
    <row r="248" spans="2:21" ht="12.75">
      <c r="B248" s="376">
        <v>238</v>
      </c>
      <c r="C248" s="84"/>
      <c r="D248" s="85"/>
      <c r="E248" s="85"/>
      <c r="F248" s="85"/>
      <c r="G248" s="420">
        <f t="shared" si="81"/>
        <v>0</v>
      </c>
      <c r="H248" s="420">
        <f t="shared" si="82"/>
        <v>0</v>
      </c>
      <c r="I248" s="420">
        <f t="shared" si="83"/>
        <v>0</v>
      </c>
      <c r="J248" s="48">
        <f t="shared" si="70"/>
      </c>
      <c r="K248" s="48">
        <f t="shared" si="71"/>
      </c>
      <c r="L248" s="48">
        <f t="shared" si="72"/>
      </c>
      <c r="M248" s="369">
        <f t="shared" si="73"/>
      </c>
      <c r="N248" s="438">
        <f t="shared" si="74"/>
      </c>
      <c r="O248" s="303">
        <f t="shared" si="75"/>
      </c>
      <c r="P248" s="303">
        <f t="shared" si="76"/>
      </c>
      <c r="Q248" s="303">
        <f t="shared" si="77"/>
      </c>
      <c r="R248" s="300">
        <f t="shared" si="78"/>
      </c>
      <c r="S248" s="44">
        <f t="shared" si="79"/>
      </c>
      <c r="T248" s="311">
        <f t="shared" si="80"/>
      </c>
      <c r="U248" s="95"/>
    </row>
    <row r="249" spans="2:21" ht="12.75">
      <c r="B249" s="376">
        <v>239</v>
      </c>
      <c r="C249" s="84"/>
      <c r="D249" s="85"/>
      <c r="E249" s="85"/>
      <c r="F249" s="85"/>
      <c r="G249" s="420">
        <f t="shared" si="81"/>
        <v>0</v>
      </c>
      <c r="H249" s="420">
        <f t="shared" si="82"/>
        <v>0</v>
      </c>
      <c r="I249" s="420">
        <f t="shared" si="83"/>
        <v>0</v>
      </c>
      <c r="J249" s="48">
        <f t="shared" si="70"/>
      </c>
      <c r="K249" s="48">
        <f t="shared" si="71"/>
      </c>
      <c r="L249" s="48">
        <f t="shared" si="72"/>
      </c>
      <c r="M249" s="369">
        <f t="shared" si="73"/>
      </c>
      <c r="N249" s="438">
        <f t="shared" si="74"/>
      </c>
      <c r="O249" s="303">
        <f t="shared" si="75"/>
      </c>
      <c r="P249" s="303">
        <f t="shared" si="76"/>
      </c>
      <c r="Q249" s="303">
        <f t="shared" si="77"/>
      </c>
      <c r="R249" s="300">
        <f t="shared" si="78"/>
      </c>
      <c r="S249" s="44">
        <f t="shared" si="79"/>
      </c>
      <c r="T249" s="311">
        <f t="shared" si="80"/>
      </c>
      <c r="U249" s="95"/>
    </row>
    <row r="250" spans="2:21" ht="12.75">
      <c r="B250" s="376">
        <v>240</v>
      </c>
      <c r="C250" s="84"/>
      <c r="D250" s="85"/>
      <c r="E250" s="85"/>
      <c r="F250" s="85"/>
      <c r="G250" s="420">
        <f t="shared" si="81"/>
        <v>0</v>
      </c>
      <c r="H250" s="420">
        <f t="shared" si="82"/>
        <v>0</v>
      </c>
      <c r="I250" s="420">
        <f t="shared" si="83"/>
        <v>0</v>
      </c>
      <c r="J250" s="48">
        <f t="shared" si="70"/>
      </c>
      <c r="K250" s="48">
        <f t="shared" si="71"/>
      </c>
      <c r="L250" s="48">
        <f t="shared" si="72"/>
      </c>
      <c r="M250" s="369">
        <f t="shared" si="73"/>
      </c>
      <c r="N250" s="438">
        <f t="shared" si="74"/>
      </c>
      <c r="O250" s="303">
        <f t="shared" si="75"/>
      </c>
      <c r="P250" s="303">
        <f t="shared" si="76"/>
      </c>
      <c r="Q250" s="303">
        <f t="shared" si="77"/>
      </c>
      <c r="R250" s="300">
        <f t="shared" si="78"/>
      </c>
      <c r="S250" s="44">
        <f t="shared" si="79"/>
      </c>
      <c r="T250" s="311">
        <f t="shared" si="80"/>
      </c>
      <c r="U250" s="95"/>
    </row>
    <row r="251" spans="2:21" ht="12.75">
      <c r="B251" s="376">
        <v>241</v>
      </c>
      <c r="C251" s="84"/>
      <c r="D251" s="85"/>
      <c r="E251" s="85"/>
      <c r="F251" s="85"/>
      <c r="G251" s="420">
        <f t="shared" si="81"/>
        <v>0</v>
      </c>
      <c r="H251" s="420">
        <f t="shared" si="82"/>
        <v>0</v>
      </c>
      <c r="I251" s="420">
        <f t="shared" si="83"/>
        <v>0</v>
      </c>
      <c r="J251" s="48">
        <f t="shared" si="70"/>
      </c>
      <c r="K251" s="48">
        <f t="shared" si="71"/>
      </c>
      <c r="L251" s="48">
        <f t="shared" si="72"/>
      </c>
      <c r="M251" s="369">
        <f t="shared" si="73"/>
      </c>
      <c r="N251" s="438">
        <f t="shared" si="74"/>
      </c>
      <c r="O251" s="303">
        <f t="shared" si="75"/>
      </c>
      <c r="P251" s="303">
        <f t="shared" si="76"/>
      </c>
      <c r="Q251" s="303">
        <f t="shared" si="77"/>
      </c>
      <c r="R251" s="300">
        <f t="shared" si="78"/>
      </c>
      <c r="S251" s="44">
        <f t="shared" si="79"/>
      </c>
      <c r="T251" s="311">
        <f t="shared" si="80"/>
      </c>
      <c r="U251" s="95"/>
    </row>
    <row r="252" spans="2:21" ht="12.75">
      <c r="B252" s="376">
        <v>242</v>
      </c>
      <c r="C252" s="84"/>
      <c r="D252" s="85"/>
      <c r="E252" s="85"/>
      <c r="F252" s="85"/>
      <c r="G252" s="420">
        <f t="shared" si="81"/>
        <v>0</v>
      </c>
      <c r="H252" s="420">
        <f t="shared" si="82"/>
        <v>0</v>
      </c>
      <c r="I252" s="420">
        <f t="shared" si="83"/>
        <v>0</v>
      </c>
      <c r="J252" s="48">
        <f t="shared" si="70"/>
      </c>
      <c r="K252" s="48">
        <f t="shared" si="71"/>
      </c>
      <c r="L252" s="48">
        <f t="shared" si="72"/>
      </c>
      <c r="M252" s="369">
        <f t="shared" si="73"/>
      </c>
      <c r="N252" s="438">
        <f t="shared" si="74"/>
      </c>
      <c r="O252" s="303">
        <f t="shared" si="75"/>
      </c>
      <c r="P252" s="303">
        <f t="shared" si="76"/>
      </c>
      <c r="Q252" s="303">
        <f t="shared" si="77"/>
      </c>
      <c r="R252" s="300">
        <f t="shared" si="78"/>
      </c>
      <c r="S252" s="44">
        <f t="shared" si="79"/>
      </c>
      <c r="T252" s="311">
        <f t="shared" si="80"/>
      </c>
      <c r="U252" s="95"/>
    </row>
    <row r="253" spans="2:21" ht="12.75">
      <c r="B253" s="376">
        <v>243</v>
      </c>
      <c r="C253" s="84"/>
      <c r="D253" s="85"/>
      <c r="E253" s="85"/>
      <c r="F253" s="85"/>
      <c r="G253" s="420">
        <f t="shared" si="81"/>
        <v>0</v>
      </c>
      <c r="H253" s="420">
        <f t="shared" si="82"/>
        <v>0</v>
      </c>
      <c r="I253" s="420">
        <f t="shared" si="83"/>
        <v>0</v>
      </c>
      <c r="J253" s="48">
        <f t="shared" si="70"/>
      </c>
      <c r="K253" s="48">
        <f t="shared" si="71"/>
      </c>
      <c r="L253" s="48">
        <f t="shared" si="72"/>
      </c>
      <c r="M253" s="369">
        <f t="shared" si="73"/>
      </c>
      <c r="N253" s="438">
        <f t="shared" si="74"/>
      </c>
      <c r="O253" s="303">
        <f t="shared" si="75"/>
      </c>
      <c r="P253" s="303">
        <f t="shared" si="76"/>
      </c>
      <c r="Q253" s="303">
        <f t="shared" si="77"/>
      </c>
      <c r="R253" s="300">
        <f t="shared" si="78"/>
      </c>
      <c r="S253" s="44">
        <f t="shared" si="79"/>
      </c>
      <c r="T253" s="311">
        <f t="shared" si="80"/>
      </c>
      <c r="U253" s="95"/>
    </row>
    <row r="254" spans="2:21" ht="12.75">
      <c r="B254" s="376">
        <v>244</v>
      </c>
      <c r="C254" s="84"/>
      <c r="D254" s="85"/>
      <c r="E254" s="85"/>
      <c r="F254" s="85"/>
      <c r="G254" s="420">
        <f t="shared" si="81"/>
        <v>0</v>
      </c>
      <c r="H254" s="420">
        <f t="shared" si="82"/>
        <v>0</v>
      </c>
      <c r="I254" s="420">
        <f t="shared" si="83"/>
        <v>0</v>
      </c>
      <c r="J254" s="48">
        <f t="shared" si="70"/>
      </c>
      <c r="K254" s="48">
        <f t="shared" si="71"/>
      </c>
      <c r="L254" s="48">
        <f t="shared" si="72"/>
      </c>
      <c r="M254" s="369">
        <f t="shared" si="73"/>
      </c>
      <c r="N254" s="438">
        <f t="shared" si="74"/>
      </c>
      <c r="O254" s="303">
        <f t="shared" si="75"/>
      </c>
      <c r="P254" s="303">
        <f t="shared" si="76"/>
      </c>
      <c r="Q254" s="303">
        <f t="shared" si="77"/>
      </c>
      <c r="R254" s="300">
        <f t="shared" si="78"/>
      </c>
      <c r="S254" s="44">
        <f t="shared" si="79"/>
      </c>
      <c r="T254" s="311">
        <f t="shared" si="80"/>
      </c>
      <c r="U254" s="95"/>
    </row>
    <row r="255" spans="2:21" ht="12.75">
      <c r="B255" s="376">
        <v>245</v>
      </c>
      <c r="C255" s="84"/>
      <c r="D255" s="85"/>
      <c r="E255" s="85"/>
      <c r="F255" s="85"/>
      <c r="G255" s="420">
        <f t="shared" si="81"/>
        <v>0</v>
      </c>
      <c r="H255" s="420">
        <f t="shared" si="82"/>
        <v>0</v>
      </c>
      <c r="I255" s="420">
        <f t="shared" si="83"/>
        <v>0</v>
      </c>
      <c r="J255" s="48">
        <f t="shared" si="70"/>
      </c>
      <c r="K255" s="48">
        <f t="shared" si="71"/>
      </c>
      <c r="L255" s="48">
        <f t="shared" si="72"/>
      </c>
      <c r="M255" s="369">
        <f t="shared" si="73"/>
      </c>
      <c r="N255" s="438">
        <f t="shared" si="74"/>
      </c>
      <c r="O255" s="303">
        <f t="shared" si="75"/>
      </c>
      <c r="P255" s="303">
        <f t="shared" si="76"/>
      </c>
      <c r="Q255" s="303">
        <f t="shared" si="77"/>
      </c>
      <c r="R255" s="300">
        <f t="shared" si="78"/>
      </c>
      <c r="S255" s="44">
        <f t="shared" si="79"/>
      </c>
      <c r="T255" s="311">
        <f t="shared" si="80"/>
      </c>
      <c r="U255" s="95"/>
    </row>
    <row r="256" spans="2:21" ht="12.75">
      <c r="B256" s="376">
        <v>246</v>
      </c>
      <c r="C256" s="84"/>
      <c r="D256" s="85"/>
      <c r="E256" s="85"/>
      <c r="F256" s="85"/>
      <c r="G256" s="420">
        <f t="shared" si="81"/>
        <v>0</v>
      </c>
      <c r="H256" s="420">
        <f t="shared" si="82"/>
        <v>0</v>
      </c>
      <c r="I256" s="420">
        <f t="shared" si="83"/>
        <v>0</v>
      </c>
      <c r="J256" s="48">
        <f t="shared" si="70"/>
      </c>
      <c r="K256" s="48">
        <f t="shared" si="71"/>
      </c>
      <c r="L256" s="48">
        <f t="shared" si="72"/>
      </c>
      <c r="M256" s="369">
        <f t="shared" si="73"/>
      </c>
      <c r="N256" s="438">
        <f t="shared" si="74"/>
      </c>
      <c r="O256" s="303">
        <f t="shared" si="75"/>
      </c>
      <c r="P256" s="303">
        <f t="shared" si="76"/>
      </c>
      <c r="Q256" s="303">
        <f t="shared" si="77"/>
      </c>
      <c r="R256" s="300">
        <f t="shared" si="78"/>
      </c>
      <c r="S256" s="44">
        <f t="shared" si="79"/>
      </c>
      <c r="T256" s="311">
        <f t="shared" si="80"/>
      </c>
      <c r="U256" s="95"/>
    </row>
    <row r="257" spans="2:21" ht="12.75">
      <c r="B257" s="376">
        <v>247</v>
      </c>
      <c r="C257" s="84"/>
      <c r="D257" s="85"/>
      <c r="E257" s="85"/>
      <c r="F257" s="85"/>
      <c r="G257" s="420">
        <f t="shared" si="81"/>
        <v>0</v>
      </c>
      <c r="H257" s="420">
        <f t="shared" si="82"/>
        <v>0</v>
      </c>
      <c r="I257" s="420">
        <f t="shared" si="83"/>
        <v>0</v>
      </c>
      <c r="J257" s="48">
        <f t="shared" si="70"/>
      </c>
      <c r="K257" s="48">
        <f t="shared" si="71"/>
      </c>
      <c r="L257" s="48">
        <f t="shared" si="72"/>
      </c>
      <c r="M257" s="369">
        <f t="shared" si="73"/>
      </c>
      <c r="N257" s="438">
        <f t="shared" si="74"/>
      </c>
      <c r="O257" s="303">
        <f t="shared" si="75"/>
      </c>
      <c r="P257" s="303">
        <f t="shared" si="76"/>
      </c>
      <c r="Q257" s="303">
        <f t="shared" si="77"/>
      </c>
      <c r="R257" s="300">
        <f t="shared" si="78"/>
      </c>
      <c r="S257" s="44">
        <f t="shared" si="79"/>
      </c>
      <c r="T257" s="311">
        <f t="shared" si="80"/>
      </c>
      <c r="U257" s="95"/>
    </row>
    <row r="258" spans="2:21" ht="12.75">
      <c r="B258" s="376">
        <v>248</v>
      </c>
      <c r="C258" s="84"/>
      <c r="D258" s="85"/>
      <c r="E258" s="85"/>
      <c r="F258" s="85"/>
      <c r="G258" s="420">
        <f t="shared" si="81"/>
        <v>0</v>
      </c>
      <c r="H258" s="420">
        <f t="shared" si="82"/>
        <v>0</v>
      </c>
      <c r="I258" s="420">
        <f t="shared" si="83"/>
        <v>0</v>
      </c>
      <c r="J258" s="48">
        <f t="shared" si="70"/>
      </c>
      <c r="K258" s="48">
        <f t="shared" si="71"/>
      </c>
      <c r="L258" s="48">
        <f t="shared" si="72"/>
      </c>
      <c r="M258" s="369">
        <f t="shared" si="73"/>
      </c>
      <c r="N258" s="438">
        <f t="shared" si="74"/>
      </c>
      <c r="O258" s="303">
        <f t="shared" si="75"/>
      </c>
      <c r="P258" s="303">
        <f t="shared" si="76"/>
      </c>
      <c r="Q258" s="303">
        <f t="shared" si="77"/>
      </c>
      <c r="R258" s="300">
        <f t="shared" si="78"/>
      </c>
      <c r="S258" s="44">
        <f t="shared" si="79"/>
      </c>
      <c r="T258" s="311">
        <f t="shared" si="80"/>
      </c>
      <c r="U258" s="95"/>
    </row>
    <row r="259" spans="2:21" ht="12.75">
      <c r="B259" s="376">
        <v>249</v>
      </c>
      <c r="C259" s="84"/>
      <c r="D259" s="85"/>
      <c r="E259" s="85"/>
      <c r="F259" s="85"/>
      <c r="G259" s="420">
        <f t="shared" si="81"/>
        <v>0</v>
      </c>
      <c r="H259" s="420">
        <f t="shared" si="82"/>
        <v>0</v>
      </c>
      <c r="I259" s="420">
        <f t="shared" si="83"/>
        <v>0</v>
      </c>
      <c r="J259" s="48">
        <f t="shared" si="70"/>
      </c>
      <c r="K259" s="48">
        <f t="shared" si="71"/>
      </c>
      <c r="L259" s="48">
        <f t="shared" si="72"/>
      </c>
      <c r="M259" s="369">
        <f t="shared" si="73"/>
      </c>
      <c r="N259" s="438">
        <f t="shared" si="74"/>
      </c>
      <c r="O259" s="303">
        <f t="shared" si="75"/>
      </c>
      <c r="P259" s="303">
        <f t="shared" si="76"/>
      </c>
      <c r="Q259" s="303">
        <f t="shared" si="77"/>
      </c>
      <c r="R259" s="300">
        <f t="shared" si="78"/>
      </c>
      <c r="S259" s="44">
        <f t="shared" si="79"/>
      </c>
      <c r="T259" s="311">
        <f t="shared" si="80"/>
      </c>
      <c r="U259" s="95"/>
    </row>
    <row r="260" spans="2:21" ht="12.75">
      <c r="B260" s="376">
        <v>250</v>
      </c>
      <c r="C260" s="84"/>
      <c r="D260" s="85"/>
      <c r="E260" s="85"/>
      <c r="F260" s="85"/>
      <c r="G260" s="420">
        <f t="shared" si="81"/>
        <v>0</v>
      </c>
      <c r="H260" s="420">
        <f t="shared" si="82"/>
        <v>0</v>
      </c>
      <c r="I260" s="420">
        <f t="shared" si="83"/>
        <v>0</v>
      </c>
      <c r="J260" s="48">
        <f t="shared" si="70"/>
      </c>
      <c r="K260" s="48">
        <f t="shared" si="71"/>
      </c>
      <c r="L260" s="48">
        <f t="shared" si="72"/>
      </c>
      <c r="M260" s="369">
        <f t="shared" si="73"/>
      </c>
      <c r="N260" s="438">
        <f t="shared" si="74"/>
      </c>
      <c r="O260" s="303">
        <f t="shared" si="75"/>
      </c>
      <c r="P260" s="303">
        <f t="shared" si="76"/>
      </c>
      <c r="Q260" s="303">
        <f t="shared" si="77"/>
      </c>
      <c r="R260" s="300">
        <f t="shared" si="78"/>
      </c>
      <c r="S260" s="44">
        <f t="shared" si="79"/>
      </c>
      <c r="T260" s="311">
        <f t="shared" si="80"/>
      </c>
      <c r="U260" s="95"/>
    </row>
    <row r="261" spans="2:21" ht="12.75">
      <c r="B261" s="376">
        <v>251</v>
      </c>
      <c r="C261" s="84"/>
      <c r="D261" s="85"/>
      <c r="E261" s="85"/>
      <c r="F261" s="85"/>
      <c r="G261" s="420">
        <f t="shared" si="81"/>
        <v>0</v>
      </c>
      <c r="H261" s="420">
        <f t="shared" si="82"/>
        <v>0</v>
      </c>
      <c r="I261" s="420">
        <f t="shared" si="83"/>
        <v>0</v>
      </c>
      <c r="J261" s="48">
        <f t="shared" si="70"/>
      </c>
      <c r="K261" s="48">
        <f t="shared" si="71"/>
      </c>
      <c r="L261" s="48">
        <f t="shared" si="72"/>
      </c>
      <c r="M261" s="369">
        <f t="shared" si="73"/>
      </c>
      <c r="N261" s="438">
        <f t="shared" si="74"/>
      </c>
      <c r="O261" s="303">
        <f t="shared" si="75"/>
      </c>
      <c r="P261" s="303">
        <f t="shared" si="76"/>
      </c>
      <c r="Q261" s="303">
        <f t="shared" si="77"/>
      </c>
      <c r="R261" s="300">
        <f t="shared" si="78"/>
      </c>
      <c r="S261" s="44">
        <f t="shared" si="79"/>
      </c>
      <c r="T261" s="311">
        <f t="shared" si="80"/>
      </c>
      <c r="U261" s="95"/>
    </row>
    <row r="262" spans="2:21" ht="12.75">
      <c r="B262" s="376">
        <v>252</v>
      </c>
      <c r="C262" s="84"/>
      <c r="D262" s="85"/>
      <c r="E262" s="85"/>
      <c r="F262" s="85"/>
      <c r="G262" s="420">
        <f t="shared" si="81"/>
        <v>0</v>
      </c>
      <c r="H262" s="420">
        <f t="shared" si="82"/>
        <v>0</v>
      </c>
      <c r="I262" s="420">
        <f t="shared" si="83"/>
        <v>0</v>
      </c>
      <c r="J262" s="48">
        <f t="shared" si="70"/>
      </c>
      <c r="K262" s="48">
        <f t="shared" si="71"/>
      </c>
      <c r="L262" s="48">
        <f t="shared" si="72"/>
      </c>
      <c r="M262" s="369">
        <f t="shared" si="73"/>
      </c>
      <c r="N262" s="438">
        <f t="shared" si="74"/>
      </c>
      <c r="O262" s="303">
        <f t="shared" si="75"/>
      </c>
      <c r="P262" s="303">
        <f t="shared" si="76"/>
      </c>
      <c r="Q262" s="303">
        <f t="shared" si="77"/>
      </c>
      <c r="R262" s="300">
        <f t="shared" si="78"/>
      </c>
      <c r="S262" s="44">
        <f t="shared" si="79"/>
      </c>
      <c r="T262" s="311">
        <f t="shared" si="80"/>
      </c>
      <c r="U262" s="95"/>
    </row>
    <row r="263" spans="2:21" ht="12.75">
      <c r="B263" s="376">
        <v>253</v>
      </c>
      <c r="C263" s="84"/>
      <c r="D263" s="85"/>
      <c r="E263" s="85"/>
      <c r="F263" s="85"/>
      <c r="G263" s="420">
        <f t="shared" si="81"/>
        <v>0</v>
      </c>
      <c r="H263" s="420">
        <f t="shared" si="82"/>
        <v>0</v>
      </c>
      <c r="I263" s="420">
        <f t="shared" si="83"/>
        <v>0</v>
      </c>
      <c r="J263" s="48">
        <f t="shared" si="70"/>
      </c>
      <c r="K263" s="48">
        <f t="shared" si="71"/>
      </c>
      <c r="L263" s="48">
        <f t="shared" si="72"/>
      </c>
      <c r="M263" s="369">
        <f t="shared" si="73"/>
      </c>
      <c r="N263" s="438">
        <f t="shared" si="74"/>
      </c>
      <c r="O263" s="303">
        <f t="shared" si="75"/>
      </c>
      <c r="P263" s="303">
        <f t="shared" si="76"/>
      </c>
      <c r="Q263" s="303">
        <f t="shared" si="77"/>
      </c>
      <c r="R263" s="300">
        <f t="shared" si="78"/>
      </c>
      <c r="S263" s="44">
        <f t="shared" si="79"/>
      </c>
      <c r="T263" s="311">
        <f t="shared" si="80"/>
      </c>
      <c r="U263" s="95"/>
    </row>
    <row r="264" spans="2:21" ht="12.75">
      <c r="B264" s="376">
        <v>254</v>
      </c>
      <c r="C264" s="84"/>
      <c r="D264" s="85"/>
      <c r="E264" s="85"/>
      <c r="F264" s="85"/>
      <c r="G264" s="420">
        <f t="shared" si="81"/>
        <v>0</v>
      </c>
      <c r="H264" s="420">
        <f t="shared" si="82"/>
        <v>0</v>
      </c>
      <c r="I264" s="420">
        <f t="shared" si="83"/>
        <v>0</v>
      </c>
      <c r="J264" s="48">
        <f t="shared" si="70"/>
      </c>
      <c r="K264" s="48">
        <f t="shared" si="71"/>
      </c>
      <c r="L264" s="48">
        <f t="shared" si="72"/>
      </c>
      <c r="M264" s="369">
        <f t="shared" si="73"/>
      </c>
      <c r="N264" s="438">
        <f t="shared" si="74"/>
      </c>
      <c r="O264" s="303">
        <f t="shared" si="75"/>
      </c>
      <c r="P264" s="303">
        <f t="shared" si="76"/>
      </c>
      <c r="Q264" s="303">
        <f t="shared" si="77"/>
      </c>
      <c r="R264" s="300">
        <f t="shared" si="78"/>
      </c>
      <c r="S264" s="44">
        <f t="shared" si="79"/>
      </c>
      <c r="T264" s="311">
        <f t="shared" si="80"/>
      </c>
      <c r="U264" s="95"/>
    </row>
    <row r="265" spans="2:21" ht="12.75">
      <c r="B265" s="376">
        <v>255</v>
      </c>
      <c r="C265" s="84"/>
      <c r="D265" s="85"/>
      <c r="E265" s="85"/>
      <c r="F265" s="85"/>
      <c r="G265" s="420">
        <f t="shared" si="81"/>
        <v>0</v>
      </c>
      <c r="H265" s="420">
        <f t="shared" si="82"/>
        <v>0</v>
      </c>
      <c r="I265" s="420">
        <f t="shared" si="83"/>
        <v>0</v>
      </c>
      <c r="J265" s="48">
        <f t="shared" si="70"/>
      </c>
      <c r="K265" s="48">
        <f t="shared" si="71"/>
      </c>
      <c r="L265" s="48">
        <f t="shared" si="72"/>
      </c>
      <c r="M265" s="369">
        <f t="shared" si="73"/>
      </c>
      <c r="N265" s="438">
        <f t="shared" si="74"/>
      </c>
      <c r="O265" s="303">
        <f t="shared" si="75"/>
      </c>
      <c r="P265" s="303">
        <f t="shared" si="76"/>
      </c>
      <c r="Q265" s="303">
        <f t="shared" si="77"/>
      </c>
      <c r="R265" s="300">
        <f t="shared" si="78"/>
      </c>
      <c r="S265" s="44">
        <f t="shared" si="79"/>
      </c>
      <c r="T265" s="311">
        <f t="shared" si="80"/>
      </c>
      <c r="U265" s="95"/>
    </row>
    <row r="266" spans="2:21" ht="12.75">
      <c r="B266" s="376">
        <v>256</v>
      </c>
      <c r="C266" s="84"/>
      <c r="D266" s="85"/>
      <c r="E266" s="85"/>
      <c r="F266" s="85"/>
      <c r="G266" s="420">
        <f t="shared" si="81"/>
        <v>0</v>
      </c>
      <c r="H266" s="420">
        <f t="shared" si="82"/>
        <v>0</v>
      </c>
      <c r="I266" s="420">
        <f t="shared" si="83"/>
        <v>0</v>
      </c>
      <c r="J266" s="48">
        <f t="shared" si="70"/>
      </c>
      <c r="K266" s="48">
        <f t="shared" si="71"/>
      </c>
      <c r="L266" s="48">
        <f t="shared" si="72"/>
      </c>
      <c r="M266" s="369">
        <f t="shared" si="73"/>
      </c>
      <c r="N266" s="438">
        <f t="shared" si="74"/>
      </c>
      <c r="O266" s="303">
        <f t="shared" si="75"/>
      </c>
      <c r="P266" s="303">
        <f t="shared" si="76"/>
      </c>
      <c r="Q266" s="303">
        <f t="shared" si="77"/>
      </c>
      <c r="R266" s="300">
        <f t="shared" si="78"/>
      </c>
      <c r="S266" s="44">
        <f t="shared" si="79"/>
      </c>
      <c r="T266" s="311">
        <f t="shared" si="80"/>
      </c>
      <c r="U266" s="95"/>
    </row>
    <row r="267" spans="2:21" ht="12.75">
      <c r="B267" s="376">
        <v>257</v>
      </c>
      <c r="C267" s="84"/>
      <c r="D267" s="85"/>
      <c r="E267" s="85"/>
      <c r="F267" s="85"/>
      <c r="G267" s="420">
        <f t="shared" si="81"/>
        <v>0</v>
      </c>
      <c r="H267" s="420">
        <f t="shared" si="82"/>
        <v>0</v>
      </c>
      <c r="I267" s="420">
        <f t="shared" si="83"/>
        <v>0</v>
      </c>
      <c r="J267" s="48">
        <f t="shared" si="70"/>
      </c>
      <c r="K267" s="48">
        <f t="shared" si="71"/>
      </c>
      <c r="L267" s="48">
        <f t="shared" si="72"/>
      </c>
      <c r="M267" s="369">
        <f t="shared" si="73"/>
      </c>
      <c r="N267" s="438">
        <f t="shared" si="74"/>
      </c>
      <c r="O267" s="303">
        <f t="shared" si="75"/>
      </c>
      <c r="P267" s="303">
        <f t="shared" si="76"/>
      </c>
      <c r="Q267" s="303">
        <f t="shared" si="77"/>
      </c>
      <c r="R267" s="300">
        <f t="shared" si="78"/>
      </c>
      <c r="S267" s="44">
        <f t="shared" si="79"/>
      </c>
      <c r="T267" s="311">
        <f t="shared" si="80"/>
      </c>
      <c r="U267" s="95"/>
    </row>
    <row r="268" spans="2:21" ht="12.75">
      <c r="B268" s="376">
        <v>258</v>
      </c>
      <c r="C268" s="84"/>
      <c r="D268" s="85"/>
      <c r="E268" s="85"/>
      <c r="F268" s="85"/>
      <c r="G268" s="420">
        <f t="shared" si="81"/>
        <v>0</v>
      </c>
      <c r="H268" s="420">
        <f t="shared" si="82"/>
        <v>0</v>
      </c>
      <c r="I268" s="420">
        <f t="shared" si="83"/>
        <v>0</v>
      </c>
      <c r="J268" s="48">
        <f t="shared" si="70"/>
      </c>
      <c r="K268" s="48">
        <f t="shared" si="71"/>
      </c>
      <c r="L268" s="48">
        <f t="shared" si="72"/>
      </c>
      <c r="M268" s="369">
        <f t="shared" si="73"/>
      </c>
      <c r="N268" s="438">
        <f t="shared" si="74"/>
      </c>
      <c r="O268" s="303">
        <f t="shared" si="75"/>
      </c>
      <c r="P268" s="303">
        <f t="shared" si="76"/>
      </c>
      <c r="Q268" s="303">
        <f t="shared" si="77"/>
      </c>
      <c r="R268" s="300">
        <f t="shared" si="78"/>
      </c>
      <c r="S268" s="44">
        <f t="shared" si="79"/>
      </c>
      <c r="T268" s="311">
        <f t="shared" si="80"/>
      </c>
      <c r="U268" s="95"/>
    </row>
    <row r="269" spans="2:21" ht="12.75">
      <c r="B269" s="376">
        <v>259</v>
      </c>
      <c r="C269" s="84"/>
      <c r="D269" s="85"/>
      <c r="E269" s="85"/>
      <c r="F269" s="85"/>
      <c r="G269" s="420">
        <f t="shared" si="81"/>
        <v>0</v>
      </c>
      <c r="H269" s="420">
        <f t="shared" si="82"/>
        <v>0</v>
      </c>
      <c r="I269" s="420">
        <f t="shared" si="83"/>
        <v>0</v>
      </c>
      <c r="J269" s="48">
        <f t="shared" si="70"/>
      </c>
      <c r="K269" s="48">
        <f t="shared" si="71"/>
      </c>
      <c r="L269" s="48">
        <f t="shared" si="72"/>
      </c>
      <c r="M269" s="369">
        <f t="shared" si="73"/>
      </c>
      <c r="N269" s="438">
        <f t="shared" si="74"/>
      </c>
      <c r="O269" s="303">
        <f t="shared" si="75"/>
      </c>
      <c r="P269" s="303">
        <f t="shared" si="76"/>
      </c>
      <c r="Q269" s="303">
        <f t="shared" si="77"/>
      </c>
      <c r="R269" s="300">
        <f t="shared" si="78"/>
      </c>
      <c r="S269" s="44">
        <f t="shared" si="79"/>
      </c>
      <c r="T269" s="311">
        <f t="shared" si="80"/>
      </c>
      <c r="U269" s="95"/>
    </row>
    <row r="270" spans="2:21" ht="12.75">
      <c r="B270" s="376">
        <v>260</v>
      </c>
      <c r="C270" s="84"/>
      <c r="D270" s="85"/>
      <c r="E270" s="85"/>
      <c r="F270" s="85"/>
      <c r="G270" s="420">
        <f t="shared" si="81"/>
        <v>0</v>
      </c>
      <c r="H270" s="420">
        <f t="shared" si="82"/>
        <v>0</v>
      </c>
      <c r="I270" s="420">
        <f t="shared" si="83"/>
        <v>0</v>
      </c>
      <c r="J270" s="48">
        <f t="shared" si="70"/>
      </c>
      <c r="K270" s="48">
        <f t="shared" si="71"/>
      </c>
      <c r="L270" s="48">
        <f t="shared" si="72"/>
      </c>
      <c r="M270" s="369">
        <f t="shared" si="73"/>
      </c>
      <c r="N270" s="438">
        <f t="shared" si="74"/>
      </c>
      <c r="O270" s="303">
        <f t="shared" si="75"/>
      </c>
      <c r="P270" s="303">
        <f t="shared" si="76"/>
      </c>
      <c r="Q270" s="303">
        <f t="shared" si="77"/>
      </c>
      <c r="R270" s="300">
        <f t="shared" si="78"/>
      </c>
      <c r="S270" s="44">
        <f t="shared" si="79"/>
      </c>
      <c r="T270" s="311">
        <f t="shared" si="80"/>
      </c>
      <c r="U270" s="95"/>
    </row>
    <row r="271" spans="2:21" ht="12.75">
      <c r="B271" s="376">
        <v>261</v>
      </c>
      <c r="C271" s="84"/>
      <c r="D271" s="85"/>
      <c r="E271" s="85"/>
      <c r="F271" s="85"/>
      <c r="G271" s="420">
        <f t="shared" si="81"/>
        <v>0</v>
      </c>
      <c r="H271" s="420">
        <f t="shared" si="82"/>
        <v>0</v>
      </c>
      <c r="I271" s="420">
        <f t="shared" si="83"/>
        <v>0</v>
      </c>
      <c r="J271" s="48">
        <f t="shared" si="70"/>
      </c>
      <c r="K271" s="48">
        <f t="shared" si="71"/>
      </c>
      <c r="L271" s="48">
        <f t="shared" si="72"/>
      </c>
      <c r="M271" s="369">
        <f t="shared" si="73"/>
      </c>
      <c r="N271" s="438">
        <f t="shared" si="74"/>
      </c>
      <c r="O271" s="303">
        <f t="shared" si="75"/>
      </c>
      <c r="P271" s="303">
        <f t="shared" si="76"/>
      </c>
      <c r="Q271" s="303">
        <f t="shared" si="77"/>
      </c>
      <c r="R271" s="300">
        <f t="shared" si="78"/>
      </c>
      <c r="S271" s="44">
        <f t="shared" si="79"/>
      </c>
      <c r="T271" s="311">
        <f t="shared" si="80"/>
      </c>
      <c r="U271" s="95"/>
    </row>
    <row r="272" spans="2:21" ht="12.75">
      <c r="B272" s="376">
        <v>262</v>
      </c>
      <c r="C272" s="84"/>
      <c r="D272" s="85"/>
      <c r="E272" s="85"/>
      <c r="F272" s="85"/>
      <c r="G272" s="420">
        <f t="shared" si="81"/>
        <v>0</v>
      </c>
      <c r="H272" s="420">
        <f t="shared" si="82"/>
        <v>0</v>
      </c>
      <c r="I272" s="420">
        <f t="shared" si="83"/>
        <v>0</v>
      </c>
      <c r="J272" s="48">
        <f t="shared" si="70"/>
      </c>
      <c r="K272" s="48">
        <f t="shared" si="71"/>
      </c>
      <c r="L272" s="48">
        <f t="shared" si="72"/>
      </c>
      <c r="M272" s="369">
        <f t="shared" si="73"/>
      </c>
      <c r="N272" s="438">
        <f t="shared" si="74"/>
      </c>
      <c r="O272" s="303">
        <f t="shared" si="75"/>
      </c>
      <c r="P272" s="303">
        <f t="shared" si="76"/>
      </c>
      <c r="Q272" s="303">
        <f t="shared" si="77"/>
      </c>
      <c r="R272" s="300">
        <f t="shared" si="78"/>
      </c>
      <c r="S272" s="44">
        <f t="shared" si="79"/>
      </c>
      <c r="T272" s="311">
        <f t="shared" si="80"/>
      </c>
      <c r="U272" s="95"/>
    </row>
    <row r="273" spans="2:21" ht="12.75">
      <c r="B273" s="376">
        <v>263</v>
      </c>
      <c r="C273" s="84"/>
      <c r="D273" s="85"/>
      <c r="E273" s="85"/>
      <c r="F273" s="85"/>
      <c r="G273" s="420">
        <f t="shared" si="81"/>
        <v>0</v>
      </c>
      <c r="H273" s="420">
        <f t="shared" si="82"/>
        <v>0</v>
      </c>
      <c r="I273" s="420">
        <f t="shared" si="83"/>
        <v>0</v>
      </c>
      <c r="J273" s="48">
        <f t="shared" si="70"/>
      </c>
      <c r="K273" s="48">
        <f t="shared" si="71"/>
      </c>
      <c r="L273" s="48">
        <f t="shared" si="72"/>
      </c>
      <c r="M273" s="369">
        <f t="shared" si="73"/>
      </c>
      <c r="N273" s="438">
        <f t="shared" si="74"/>
      </c>
      <c r="O273" s="303">
        <f t="shared" si="75"/>
      </c>
      <c r="P273" s="303">
        <f t="shared" si="76"/>
      </c>
      <c r="Q273" s="303">
        <f t="shared" si="77"/>
      </c>
      <c r="R273" s="300">
        <f t="shared" si="78"/>
      </c>
      <c r="S273" s="44">
        <f t="shared" si="79"/>
      </c>
      <c r="T273" s="311">
        <f t="shared" si="80"/>
      </c>
      <c r="U273" s="95"/>
    </row>
    <row r="274" spans="2:21" ht="12.75">
      <c r="B274" s="376">
        <v>264</v>
      </c>
      <c r="C274" s="84"/>
      <c r="D274" s="85"/>
      <c r="E274" s="85"/>
      <c r="F274" s="85"/>
      <c r="G274" s="420">
        <f t="shared" si="81"/>
        <v>0</v>
      </c>
      <c r="H274" s="420">
        <f t="shared" si="82"/>
        <v>0</v>
      </c>
      <c r="I274" s="420">
        <f t="shared" si="83"/>
        <v>0</v>
      </c>
      <c r="J274" s="48">
        <f aca="true" t="shared" si="84" ref="J274:J337">IF(M274&lt;2,"",(IF(OR(G274+H274=0,G274+I274=0),"",IF(AND(OR(2*G274/(G274+H274)&lt;0.93,2*G274/(G274+H274)&gt;1.07),OR(2*G274/(G274+I274)&lt;0.93,2*G274/(G274+I274)&gt;1.07)),"OUT","OK"))))</f>
      </c>
      <c r="K274" s="48">
        <f aca="true" t="shared" si="85" ref="K274:K337">IF(M274&lt;2,"",IF(OR(H274+G274=0,H274+I274=0),"",IF(AND(OR(2*H274/(H274+G274)&lt;0.93,2*H274/(H274+G274)&gt;1.07),OR(2*H274/(H274+I274)&lt;0.93,2*H274/(H274+I274)&gt;1.07)),"OUT","OK")))</f>
      </c>
      <c r="L274" s="48">
        <f aca="true" t="shared" si="86" ref="L274:L337">IF(M274&lt;2,"",IF(OR(I274+G274=0,I274+H274=0),"",IF(AND(OR(2*I274/(I274+G274)&lt;0.93,2*I274/(I274+G274)&gt;1.07),OR(2*I274/(I274+H274)&lt;0.93,2*I274/(I274+H274)&gt;1.07)),"OUT","OK")))</f>
      </c>
      <c r="M274" s="369">
        <f aca="true" t="shared" si="87" ref="M274:M337">IF(COUNT(D274:F274)=0,"",COUNT(D274:F274))</f>
      </c>
      <c r="N274" s="438">
        <f aca="true" t="shared" si="88" ref="N274:N337">IF(M274="","",IF(OR(M274&lt;2,R274&lt;3,R274&gt;200),"NOT VALID","ok"))</f>
      </c>
      <c r="O274" s="303">
        <f aca="true" t="shared" si="89" ref="O274:O337">IF(J274="OK",D274,"")</f>
      </c>
      <c r="P274" s="303">
        <f aca="true" t="shared" si="90" ref="P274:P337">IF(K274="OK",E274,"")</f>
      </c>
      <c r="Q274" s="303">
        <f aca="true" t="shared" si="91" ref="Q274:Q337">IF(L274="OK",F274,"")</f>
      </c>
      <c r="R274" s="300">
        <f aca="true" t="shared" si="92" ref="R274:R337">IF(ISERROR(AVERAGE(D274:F274)),"",AVERAGE(D274:F274))</f>
      </c>
      <c r="S274" s="44">
        <f aca="true" t="shared" si="93" ref="S274:S337">IF(M274="","",IF(M274&lt;2,"--  ",STDEV(D274:F274)))</f>
      </c>
      <c r="T274" s="311">
        <f aca="true" t="shared" si="94" ref="T274:T337">IF(S274="","",IF(S274="--  ","--  ",S274/R274))</f>
      </c>
      <c r="U274" s="95"/>
    </row>
    <row r="275" spans="2:21" ht="12.75">
      <c r="B275" s="376">
        <v>265</v>
      </c>
      <c r="C275" s="84"/>
      <c r="D275" s="85"/>
      <c r="E275" s="85"/>
      <c r="F275" s="85"/>
      <c r="G275" s="420">
        <f aca="true" t="shared" si="95" ref="G275:G338">IF(OR(ISBLANK(D275),ISTEXT(D275)),0,D275)</f>
        <v>0</v>
      </c>
      <c r="H275" s="420">
        <f aca="true" t="shared" si="96" ref="H275:H338">IF(OR(ISBLANK(E275),ISTEXT(E275)),0,E275)</f>
        <v>0</v>
      </c>
      <c r="I275" s="420">
        <f aca="true" t="shared" si="97" ref="I275:I338">IF(OR(ISBLANK(F275),ISTEXT(F275)),0,F275)</f>
        <v>0</v>
      </c>
      <c r="J275" s="48">
        <f t="shared" si="84"/>
      </c>
      <c r="K275" s="48">
        <f t="shared" si="85"/>
      </c>
      <c r="L275" s="48">
        <f t="shared" si="86"/>
      </c>
      <c r="M275" s="369">
        <f t="shared" si="87"/>
      </c>
      <c r="N275" s="438">
        <f t="shared" si="88"/>
      </c>
      <c r="O275" s="303">
        <f t="shared" si="89"/>
      </c>
      <c r="P275" s="303">
        <f t="shared" si="90"/>
      </c>
      <c r="Q275" s="303">
        <f t="shared" si="91"/>
      </c>
      <c r="R275" s="300">
        <f t="shared" si="92"/>
      </c>
      <c r="S275" s="44">
        <f t="shared" si="93"/>
      </c>
      <c r="T275" s="311">
        <f t="shared" si="94"/>
      </c>
      <c r="U275" s="95"/>
    </row>
    <row r="276" spans="2:21" ht="12.75">
      <c r="B276" s="376">
        <v>266</v>
      </c>
      <c r="C276" s="84"/>
      <c r="D276" s="85"/>
      <c r="E276" s="85"/>
      <c r="F276" s="85"/>
      <c r="G276" s="420">
        <f t="shared" si="95"/>
        <v>0</v>
      </c>
      <c r="H276" s="420">
        <f t="shared" si="96"/>
        <v>0</v>
      </c>
      <c r="I276" s="420">
        <f t="shared" si="97"/>
        <v>0</v>
      </c>
      <c r="J276" s="48">
        <f t="shared" si="84"/>
      </c>
      <c r="K276" s="48">
        <f t="shared" si="85"/>
      </c>
      <c r="L276" s="48">
        <f t="shared" si="86"/>
      </c>
      <c r="M276" s="369">
        <f t="shared" si="87"/>
      </c>
      <c r="N276" s="438">
        <f t="shared" si="88"/>
      </c>
      <c r="O276" s="303">
        <f t="shared" si="89"/>
      </c>
      <c r="P276" s="303">
        <f t="shared" si="90"/>
      </c>
      <c r="Q276" s="303">
        <f t="shared" si="91"/>
      </c>
      <c r="R276" s="300">
        <f t="shared" si="92"/>
      </c>
      <c r="S276" s="44">
        <f t="shared" si="93"/>
      </c>
      <c r="T276" s="311">
        <f t="shared" si="94"/>
      </c>
      <c r="U276" s="95"/>
    </row>
    <row r="277" spans="2:21" ht="12.75">
      <c r="B277" s="376">
        <v>267</v>
      </c>
      <c r="C277" s="84"/>
      <c r="D277" s="85"/>
      <c r="E277" s="85"/>
      <c r="F277" s="85"/>
      <c r="G277" s="420">
        <f t="shared" si="95"/>
        <v>0</v>
      </c>
      <c r="H277" s="420">
        <f t="shared" si="96"/>
        <v>0</v>
      </c>
      <c r="I277" s="420">
        <f t="shared" si="97"/>
        <v>0</v>
      </c>
      <c r="J277" s="48">
        <f t="shared" si="84"/>
      </c>
      <c r="K277" s="48">
        <f t="shared" si="85"/>
      </c>
      <c r="L277" s="48">
        <f t="shared" si="86"/>
      </c>
      <c r="M277" s="369">
        <f t="shared" si="87"/>
      </c>
      <c r="N277" s="438">
        <f t="shared" si="88"/>
      </c>
      <c r="O277" s="303">
        <f t="shared" si="89"/>
      </c>
      <c r="P277" s="303">
        <f t="shared" si="90"/>
      </c>
      <c r="Q277" s="303">
        <f t="shared" si="91"/>
      </c>
      <c r="R277" s="300">
        <f t="shared" si="92"/>
      </c>
      <c r="S277" s="44">
        <f t="shared" si="93"/>
      </c>
      <c r="T277" s="311">
        <f t="shared" si="94"/>
      </c>
      <c r="U277" s="95"/>
    </row>
    <row r="278" spans="2:21" ht="12.75">
      <c r="B278" s="376">
        <v>268</v>
      </c>
      <c r="C278" s="84"/>
      <c r="D278" s="85"/>
      <c r="E278" s="85"/>
      <c r="F278" s="85"/>
      <c r="G278" s="420">
        <f t="shared" si="95"/>
        <v>0</v>
      </c>
      <c r="H278" s="420">
        <f t="shared" si="96"/>
        <v>0</v>
      </c>
      <c r="I278" s="420">
        <f t="shared" si="97"/>
        <v>0</v>
      </c>
      <c r="J278" s="48">
        <f t="shared" si="84"/>
      </c>
      <c r="K278" s="48">
        <f t="shared" si="85"/>
      </c>
      <c r="L278" s="48">
        <f t="shared" si="86"/>
      </c>
      <c r="M278" s="369">
        <f t="shared" si="87"/>
      </c>
      <c r="N278" s="438">
        <f t="shared" si="88"/>
      </c>
      <c r="O278" s="303">
        <f t="shared" si="89"/>
      </c>
      <c r="P278" s="303">
        <f t="shared" si="90"/>
      </c>
      <c r="Q278" s="303">
        <f t="shared" si="91"/>
      </c>
      <c r="R278" s="300">
        <f t="shared" si="92"/>
      </c>
      <c r="S278" s="44">
        <f t="shared" si="93"/>
      </c>
      <c r="T278" s="311">
        <f t="shared" si="94"/>
      </c>
      <c r="U278" s="95"/>
    </row>
    <row r="279" spans="2:21" ht="12.75">
      <c r="B279" s="376">
        <v>269</v>
      </c>
      <c r="C279" s="84"/>
      <c r="D279" s="85"/>
      <c r="E279" s="85"/>
      <c r="F279" s="85"/>
      <c r="G279" s="420">
        <f t="shared" si="95"/>
        <v>0</v>
      </c>
      <c r="H279" s="420">
        <f t="shared" si="96"/>
        <v>0</v>
      </c>
      <c r="I279" s="420">
        <f t="shared" si="97"/>
        <v>0</v>
      </c>
      <c r="J279" s="48">
        <f t="shared" si="84"/>
      </c>
      <c r="K279" s="48">
        <f t="shared" si="85"/>
      </c>
      <c r="L279" s="48">
        <f t="shared" si="86"/>
      </c>
      <c r="M279" s="369">
        <f t="shared" si="87"/>
      </c>
      <c r="N279" s="438">
        <f t="shared" si="88"/>
      </c>
      <c r="O279" s="303">
        <f t="shared" si="89"/>
      </c>
      <c r="P279" s="303">
        <f t="shared" si="90"/>
      </c>
      <c r="Q279" s="303">
        <f t="shared" si="91"/>
      </c>
      <c r="R279" s="300">
        <f t="shared" si="92"/>
      </c>
      <c r="S279" s="44">
        <f t="shared" si="93"/>
      </c>
      <c r="T279" s="311">
        <f t="shared" si="94"/>
      </c>
      <c r="U279" s="95"/>
    </row>
    <row r="280" spans="2:21" ht="12.75">
      <c r="B280" s="376">
        <v>270</v>
      </c>
      <c r="C280" s="84"/>
      <c r="D280" s="85"/>
      <c r="E280" s="85"/>
      <c r="F280" s="85"/>
      <c r="G280" s="420">
        <f t="shared" si="95"/>
        <v>0</v>
      </c>
      <c r="H280" s="420">
        <f t="shared" si="96"/>
        <v>0</v>
      </c>
      <c r="I280" s="420">
        <f t="shared" si="97"/>
        <v>0</v>
      </c>
      <c r="J280" s="48">
        <f t="shared" si="84"/>
      </c>
      <c r="K280" s="48">
        <f t="shared" si="85"/>
      </c>
      <c r="L280" s="48">
        <f t="shared" si="86"/>
      </c>
      <c r="M280" s="369">
        <f t="shared" si="87"/>
      </c>
      <c r="N280" s="438">
        <f t="shared" si="88"/>
      </c>
      <c r="O280" s="303">
        <f t="shared" si="89"/>
      </c>
      <c r="P280" s="303">
        <f t="shared" si="90"/>
      </c>
      <c r="Q280" s="303">
        <f t="shared" si="91"/>
      </c>
      <c r="R280" s="300">
        <f t="shared" si="92"/>
      </c>
      <c r="S280" s="44">
        <f t="shared" si="93"/>
      </c>
      <c r="T280" s="311">
        <f t="shared" si="94"/>
      </c>
      <c r="U280" s="95"/>
    </row>
    <row r="281" spans="2:21" ht="12.75">
      <c r="B281" s="376">
        <v>271</v>
      </c>
      <c r="C281" s="84"/>
      <c r="D281" s="85"/>
      <c r="E281" s="85"/>
      <c r="F281" s="85"/>
      <c r="G281" s="420">
        <f t="shared" si="95"/>
        <v>0</v>
      </c>
      <c r="H281" s="420">
        <f t="shared" si="96"/>
        <v>0</v>
      </c>
      <c r="I281" s="420">
        <f t="shared" si="97"/>
        <v>0</v>
      </c>
      <c r="J281" s="48">
        <f t="shared" si="84"/>
      </c>
      <c r="K281" s="48">
        <f t="shared" si="85"/>
      </c>
      <c r="L281" s="48">
        <f t="shared" si="86"/>
      </c>
      <c r="M281" s="369">
        <f t="shared" si="87"/>
      </c>
      <c r="N281" s="438">
        <f t="shared" si="88"/>
      </c>
      <c r="O281" s="303">
        <f t="shared" si="89"/>
      </c>
      <c r="P281" s="303">
        <f t="shared" si="90"/>
      </c>
      <c r="Q281" s="303">
        <f t="shared" si="91"/>
      </c>
      <c r="R281" s="300">
        <f t="shared" si="92"/>
      </c>
      <c r="S281" s="44">
        <f t="shared" si="93"/>
      </c>
      <c r="T281" s="311">
        <f t="shared" si="94"/>
      </c>
      <c r="U281" s="95"/>
    </row>
    <row r="282" spans="2:21" ht="12.75">
      <c r="B282" s="376">
        <v>272</v>
      </c>
      <c r="C282" s="84"/>
      <c r="D282" s="85"/>
      <c r="E282" s="85"/>
      <c r="F282" s="85"/>
      <c r="G282" s="420">
        <f t="shared" si="95"/>
        <v>0</v>
      </c>
      <c r="H282" s="420">
        <f t="shared" si="96"/>
        <v>0</v>
      </c>
      <c r="I282" s="420">
        <f t="shared" si="97"/>
        <v>0</v>
      </c>
      <c r="J282" s="48">
        <f t="shared" si="84"/>
      </c>
      <c r="K282" s="48">
        <f t="shared" si="85"/>
      </c>
      <c r="L282" s="48">
        <f t="shared" si="86"/>
      </c>
      <c r="M282" s="369">
        <f t="shared" si="87"/>
      </c>
      <c r="N282" s="438">
        <f t="shared" si="88"/>
      </c>
      <c r="O282" s="303">
        <f t="shared" si="89"/>
      </c>
      <c r="P282" s="303">
        <f t="shared" si="90"/>
      </c>
      <c r="Q282" s="303">
        <f t="shared" si="91"/>
      </c>
      <c r="R282" s="300">
        <f t="shared" si="92"/>
      </c>
      <c r="S282" s="44">
        <f t="shared" si="93"/>
      </c>
      <c r="T282" s="311">
        <f t="shared" si="94"/>
      </c>
      <c r="U282" s="95"/>
    </row>
    <row r="283" spans="2:21" ht="12.75">
      <c r="B283" s="376">
        <v>273</v>
      </c>
      <c r="C283" s="84"/>
      <c r="D283" s="85"/>
      <c r="E283" s="85"/>
      <c r="F283" s="85"/>
      <c r="G283" s="420">
        <f t="shared" si="95"/>
        <v>0</v>
      </c>
      <c r="H283" s="420">
        <f t="shared" si="96"/>
        <v>0</v>
      </c>
      <c r="I283" s="420">
        <f t="shared" si="97"/>
        <v>0</v>
      </c>
      <c r="J283" s="48">
        <f t="shared" si="84"/>
      </c>
      <c r="K283" s="48">
        <f t="shared" si="85"/>
      </c>
      <c r="L283" s="48">
        <f t="shared" si="86"/>
      </c>
      <c r="M283" s="369">
        <f t="shared" si="87"/>
      </c>
      <c r="N283" s="438">
        <f t="shared" si="88"/>
      </c>
      <c r="O283" s="303">
        <f t="shared" si="89"/>
      </c>
      <c r="P283" s="303">
        <f t="shared" si="90"/>
      </c>
      <c r="Q283" s="303">
        <f t="shared" si="91"/>
      </c>
      <c r="R283" s="300">
        <f t="shared" si="92"/>
      </c>
      <c r="S283" s="44">
        <f t="shared" si="93"/>
      </c>
      <c r="T283" s="311">
        <f t="shared" si="94"/>
      </c>
      <c r="U283" s="95"/>
    </row>
    <row r="284" spans="2:21" ht="12.75">
      <c r="B284" s="376">
        <v>274</v>
      </c>
      <c r="C284" s="84"/>
      <c r="D284" s="85"/>
      <c r="E284" s="85"/>
      <c r="F284" s="85"/>
      <c r="G284" s="420">
        <f t="shared" si="95"/>
        <v>0</v>
      </c>
      <c r="H284" s="420">
        <f t="shared" si="96"/>
        <v>0</v>
      </c>
      <c r="I284" s="420">
        <f t="shared" si="97"/>
        <v>0</v>
      </c>
      <c r="J284" s="48">
        <f t="shared" si="84"/>
      </c>
      <c r="K284" s="48">
        <f t="shared" si="85"/>
      </c>
      <c r="L284" s="48">
        <f t="shared" si="86"/>
      </c>
      <c r="M284" s="369">
        <f t="shared" si="87"/>
      </c>
      <c r="N284" s="438">
        <f t="shared" si="88"/>
      </c>
      <c r="O284" s="303">
        <f t="shared" si="89"/>
      </c>
      <c r="P284" s="303">
        <f t="shared" si="90"/>
      </c>
      <c r="Q284" s="303">
        <f t="shared" si="91"/>
      </c>
      <c r="R284" s="300">
        <f t="shared" si="92"/>
      </c>
      <c r="S284" s="44">
        <f t="shared" si="93"/>
      </c>
      <c r="T284" s="311">
        <f t="shared" si="94"/>
      </c>
      <c r="U284" s="95"/>
    </row>
    <row r="285" spans="2:21" ht="12.75">
      <c r="B285" s="376">
        <v>275</v>
      </c>
      <c r="C285" s="84"/>
      <c r="D285" s="85"/>
      <c r="E285" s="85"/>
      <c r="F285" s="85"/>
      <c r="G285" s="420">
        <f t="shared" si="95"/>
        <v>0</v>
      </c>
      <c r="H285" s="420">
        <f t="shared" si="96"/>
        <v>0</v>
      </c>
      <c r="I285" s="420">
        <f t="shared" si="97"/>
        <v>0</v>
      </c>
      <c r="J285" s="48">
        <f t="shared" si="84"/>
      </c>
      <c r="K285" s="48">
        <f t="shared" si="85"/>
      </c>
      <c r="L285" s="48">
        <f t="shared" si="86"/>
      </c>
      <c r="M285" s="369">
        <f t="shared" si="87"/>
      </c>
      <c r="N285" s="438">
        <f t="shared" si="88"/>
      </c>
      <c r="O285" s="303">
        <f t="shared" si="89"/>
      </c>
      <c r="P285" s="303">
        <f t="shared" si="90"/>
      </c>
      <c r="Q285" s="303">
        <f t="shared" si="91"/>
      </c>
      <c r="R285" s="300">
        <f t="shared" si="92"/>
      </c>
      <c r="S285" s="44">
        <f t="shared" si="93"/>
      </c>
      <c r="T285" s="311">
        <f t="shared" si="94"/>
      </c>
      <c r="U285" s="95"/>
    </row>
    <row r="286" spans="2:21" ht="12.75">
      <c r="B286" s="376">
        <v>276</v>
      </c>
      <c r="C286" s="84"/>
      <c r="D286" s="85"/>
      <c r="E286" s="85"/>
      <c r="F286" s="85"/>
      <c r="G286" s="420">
        <f t="shared" si="95"/>
        <v>0</v>
      </c>
      <c r="H286" s="420">
        <f t="shared" si="96"/>
        <v>0</v>
      </c>
      <c r="I286" s="420">
        <f t="shared" si="97"/>
        <v>0</v>
      </c>
      <c r="J286" s="48">
        <f t="shared" si="84"/>
      </c>
      <c r="K286" s="48">
        <f t="shared" si="85"/>
      </c>
      <c r="L286" s="48">
        <f t="shared" si="86"/>
      </c>
      <c r="M286" s="369">
        <f t="shared" si="87"/>
      </c>
      <c r="N286" s="438">
        <f t="shared" si="88"/>
      </c>
      <c r="O286" s="303">
        <f t="shared" si="89"/>
      </c>
      <c r="P286" s="303">
        <f t="shared" si="90"/>
      </c>
      <c r="Q286" s="303">
        <f t="shared" si="91"/>
      </c>
      <c r="R286" s="300">
        <f t="shared" si="92"/>
      </c>
      <c r="S286" s="44">
        <f t="shared" si="93"/>
      </c>
      <c r="T286" s="311">
        <f t="shared" si="94"/>
      </c>
      <c r="U286" s="95"/>
    </row>
    <row r="287" spans="2:21" ht="12.75">
      <c r="B287" s="376">
        <v>277</v>
      </c>
      <c r="C287" s="84"/>
      <c r="D287" s="85"/>
      <c r="E287" s="85"/>
      <c r="F287" s="85"/>
      <c r="G287" s="420">
        <f t="shared" si="95"/>
        <v>0</v>
      </c>
      <c r="H287" s="420">
        <f t="shared" si="96"/>
        <v>0</v>
      </c>
      <c r="I287" s="420">
        <f t="shared" si="97"/>
        <v>0</v>
      </c>
      <c r="J287" s="48">
        <f t="shared" si="84"/>
      </c>
      <c r="K287" s="48">
        <f t="shared" si="85"/>
      </c>
      <c r="L287" s="48">
        <f t="shared" si="86"/>
      </c>
      <c r="M287" s="369">
        <f t="shared" si="87"/>
      </c>
      <c r="N287" s="438">
        <f t="shared" si="88"/>
      </c>
      <c r="O287" s="303">
        <f t="shared" si="89"/>
      </c>
      <c r="P287" s="303">
        <f t="shared" si="90"/>
      </c>
      <c r="Q287" s="303">
        <f t="shared" si="91"/>
      </c>
      <c r="R287" s="300">
        <f t="shared" si="92"/>
      </c>
      <c r="S287" s="44">
        <f t="shared" si="93"/>
      </c>
      <c r="T287" s="311">
        <f t="shared" si="94"/>
      </c>
      <c r="U287" s="95"/>
    </row>
    <row r="288" spans="2:21" ht="12.75">
      <c r="B288" s="376">
        <v>278</v>
      </c>
      <c r="C288" s="84"/>
      <c r="D288" s="85"/>
      <c r="E288" s="85"/>
      <c r="F288" s="85"/>
      <c r="G288" s="420">
        <f t="shared" si="95"/>
        <v>0</v>
      </c>
      <c r="H288" s="420">
        <f t="shared" si="96"/>
        <v>0</v>
      </c>
      <c r="I288" s="420">
        <f t="shared" si="97"/>
        <v>0</v>
      </c>
      <c r="J288" s="48">
        <f t="shared" si="84"/>
      </c>
      <c r="K288" s="48">
        <f t="shared" si="85"/>
      </c>
      <c r="L288" s="48">
        <f t="shared" si="86"/>
      </c>
      <c r="M288" s="369">
        <f t="shared" si="87"/>
      </c>
      <c r="N288" s="438">
        <f t="shared" si="88"/>
      </c>
      <c r="O288" s="303">
        <f t="shared" si="89"/>
      </c>
      <c r="P288" s="303">
        <f t="shared" si="90"/>
      </c>
      <c r="Q288" s="303">
        <f t="shared" si="91"/>
      </c>
      <c r="R288" s="300">
        <f t="shared" si="92"/>
      </c>
      <c r="S288" s="44">
        <f t="shared" si="93"/>
      </c>
      <c r="T288" s="311">
        <f t="shared" si="94"/>
      </c>
      <c r="U288" s="95"/>
    </row>
    <row r="289" spans="2:21" ht="12.75">
      <c r="B289" s="376">
        <v>279</v>
      </c>
      <c r="C289" s="84"/>
      <c r="D289" s="85"/>
      <c r="E289" s="85"/>
      <c r="F289" s="85"/>
      <c r="G289" s="420">
        <f t="shared" si="95"/>
        <v>0</v>
      </c>
      <c r="H289" s="420">
        <f t="shared" si="96"/>
        <v>0</v>
      </c>
      <c r="I289" s="420">
        <f t="shared" si="97"/>
        <v>0</v>
      </c>
      <c r="J289" s="48">
        <f t="shared" si="84"/>
      </c>
      <c r="K289" s="48">
        <f t="shared" si="85"/>
      </c>
      <c r="L289" s="48">
        <f t="shared" si="86"/>
      </c>
      <c r="M289" s="369">
        <f t="shared" si="87"/>
      </c>
      <c r="N289" s="438">
        <f t="shared" si="88"/>
      </c>
      <c r="O289" s="303">
        <f t="shared" si="89"/>
      </c>
      <c r="P289" s="303">
        <f t="shared" si="90"/>
      </c>
      <c r="Q289" s="303">
        <f t="shared" si="91"/>
      </c>
      <c r="R289" s="300">
        <f t="shared" si="92"/>
      </c>
      <c r="S289" s="44">
        <f t="shared" si="93"/>
      </c>
      <c r="T289" s="311">
        <f t="shared" si="94"/>
      </c>
      <c r="U289" s="95"/>
    </row>
    <row r="290" spans="2:21" ht="12.75">
      <c r="B290" s="376">
        <v>280</v>
      </c>
      <c r="C290" s="84"/>
      <c r="D290" s="85"/>
      <c r="E290" s="85"/>
      <c r="F290" s="85"/>
      <c r="G290" s="420">
        <f t="shared" si="95"/>
        <v>0</v>
      </c>
      <c r="H290" s="420">
        <f t="shared" si="96"/>
        <v>0</v>
      </c>
      <c r="I290" s="420">
        <f t="shared" si="97"/>
        <v>0</v>
      </c>
      <c r="J290" s="48">
        <f t="shared" si="84"/>
      </c>
      <c r="K290" s="48">
        <f t="shared" si="85"/>
      </c>
      <c r="L290" s="48">
        <f t="shared" si="86"/>
      </c>
      <c r="M290" s="369">
        <f t="shared" si="87"/>
      </c>
      <c r="N290" s="438">
        <f t="shared" si="88"/>
      </c>
      <c r="O290" s="303">
        <f t="shared" si="89"/>
      </c>
      <c r="P290" s="303">
        <f t="shared" si="90"/>
      </c>
      <c r="Q290" s="303">
        <f t="shared" si="91"/>
      </c>
      <c r="R290" s="300">
        <f t="shared" si="92"/>
      </c>
      <c r="S290" s="44">
        <f t="shared" si="93"/>
      </c>
      <c r="T290" s="311">
        <f t="shared" si="94"/>
      </c>
      <c r="U290" s="95"/>
    </row>
    <row r="291" spans="2:21" ht="12.75">
      <c r="B291" s="376">
        <v>281</v>
      </c>
      <c r="C291" s="84"/>
      <c r="D291" s="85"/>
      <c r="E291" s="85"/>
      <c r="F291" s="85"/>
      <c r="G291" s="420">
        <f t="shared" si="95"/>
        <v>0</v>
      </c>
      <c r="H291" s="420">
        <f t="shared" si="96"/>
        <v>0</v>
      </c>
      <c r="I291" s="420">
        <f t="shared" si="97"/>
        <v>0</v>
      </c>
      <c r="J291" s="48">
        <f t="shared" si="84"/>
      </c>
      <c r="K291" s="48">
        <f t="shared" si="85"/>
      </c>
      <c r="L291" s="48">
        <f t="shared" si="86"/>
      </c>
      <c r="M291" s="369">
        <f t="shared" si="87"/>
      </c>
      <c r="N291" s="438">
        <f t="shared" si="88"/>
      </c>
      <c r="O291" s="303">
        <f t="shared" si="89"/>
      </c>
      <c r="P291" s="303">
        <f t="shared" si="90"/>
      </c>
      <c r="Q291" s="303">
        <f t="shared" si="91"/>
      </c>
      <c r="R291" s="300">
        <f t="shared" si="92"/>
      </c>
      <c r="S291" s="44">
        <f t="shared" si="93"/>
      </c>
      <c r="T291" s="311">
        <f t="shared" si="94"/>
      </c>
      <c r="U291" s="95"/>
    </row>
    <row r="292" spans="2:21" ht="12.75">
      <c r="B292" s="376">
        <v>282</v>
      </c>
      <c r="C292" s="84"/>
      <c r="D292" s="85"/>
      <c r="E292" s="85"/>
      <c r="F292" s="85"/>
      <c r="G292" s="420">
        <f t="shared" si="95"/>
        <v>0</v>
      </c>
      <c r="H292" s="420">
        <f t="shared" si="96"/>
        <v>0</v>
      </c>
      <c r="I292" s="420">
        <f t="shared" si="97"/>
        <v>0</v>
      </c>
      <c r="J292" s="48">
        <f t="shared" si="84"/>
      </c>
      <c r="K292" s="48">
        <f t="shared" si="85"/>
      </c>
      <c r="L292" s="48">
        <f t="shared" si="86"/>
      </c>
      <c r="M292" s="369">
        <f t="shared" si="87"/>
      </c>
      <c r="N292" s="438">
        <f t="shared" si="88"/>
      </c>
      <c r="O292" s="303">
        <f t="shared" si="89"/>
      </c>
      <c r="P292" s="303">
        <f t="shared" si="90"/>
      </c>
      <c r="Q292" s="303">
        <f t="shared" si="91"/>
      </c>
      <c r="R292" s="300">
        <f t="shared" si="92"/>
      </c>
      <c r="S292" s="44">
        <f t="shared" si="93"/>
      </c>
      <c r="T292" s="311">
        <f t="shared" si="94"/>
      </c>
      <c r="U292" s="95"/>
    </row>
    <row r="293" spans="2:21" ht="12.75">
      <c r="B293" s="376">
        <v>283</v>
      </c>
      <c r="C293" s="84"/>
      <c r="D293" s="85"/>
      <c r="E293" s="85"/>
      <c r="F293" s="85"/>
      <c r="G293" s="420">
        <f t="shared" si="95"/>
        <v>0</v>
      </c>
      <c r="H293" s="420">
        <f t="shared" si="96"/>
        <v>0</v>
      </c>
      <c r="I293" s="420">
        <f t="shared" si="97"/>
        <v>0</v>
      </c>
      <c r="J293" s="48">
        <f t="shared" si="84"/>
      </c>
      <c r="K293" s="48">
        <f t="shared" si="85"/>
      </c>
      <c r="L293" s="48">
        <f t="shared" si="86"/>
      </c>
      <c r="M293" s="369">
        <f t="shared" si="87"/>
      </c>
      <c r="N293" s="438">
        <f t="shared" si="88"/>
      </c>
      <c r="O293" s="303">
        <f t="shared" si="89"/>
      </c>
      <c r="P293" s="303">
        <f t="shared" si="90"/>
      </c>
      <c r="Q293" s="303">
        <f t="shared" si="91"/>
      </c>
      <c r="R293" s="300">
        <f t="shared" si="92"/>
      </c>
      <c r="S293" s="44">
        <f t="shared" si="93"/>
      </c>
      <c r="T293" s="311">
        <f t="shared" si="94"/>
      </c>
      <c r="U293" s="95"/>
    </row>
    <row r="294" spans="2:21" ht="12.75">
      <c r="B294" s="376">
        <v>284</v>
      </c>
      <c r="C294" s="84"/>
      <c r="D294" s="85"/>
      <c r="E294" s="85"/>
      <c r="F294" s="85"/>
      <c r="G294" s="420">
        <f t="shared" si="95"/>
        <v>0</v>
      </c>
      <c r="H294" s="420">
        <f t="shared" si="96"/>
        <v>0</v>
      </c>
      <c r="I294" s="420">
        <f t="shared" si="97"/>
        <v>0</v>
      </c>
      <c r="J294" s="48">
        <f t="shared" si="84"/>
      </c>
      <c r="K294" s="48">
        <f t="shared" si="85"/>
      </c>
      <c r="L294" s="48">
        <f t="shared" si="86"/>
      </c>
      <c r="M294" s="369">
        <f t="shared" si="87"/>
      </c>
      <c r="N294" s="438">
        <f t="shared" si="88"/>
      </c>
      <c r="O294" s="303">
        <f t="shared" si="89"/>
      </c>
      <c r="P294" s="303">
        <f t="shared" si="90"/>
      </c>
      <c r="Q294" s="303">
        <f t="shared" si="91"/>
      </c>
      <c r="R294" s="300">
        <f t="shared" si="92"/>
      </c>
      <c r="S294" s="44">
        <f t="shared" si="93"/>
      </c>
      <c r="T294" s="311">
        <f t="shared" si="94"/>
      </c>
      <c r="U294" s="95"/>
    </row>
    <row r="295" spans="2:21" ht="12.75">
      <c r="B295" s="376">
        <v>285</v>
      </c>
      <c r="C295" s="84"/>
      <c r="D295" s="85"/>
      <c r="E295" s="85"/>
      <c r="F295" s="85"/>
      <c r="G295" s="420">
        <f t="shared" si="95"/>
        <v>0</v>
      </c>
      <c r="H295" s="420">
        <f t="shared" si="96"/>
        <v>0</v>
      </c>
      <c r="I295" s="420">
        <f t="shared" si="97"/>
        <v>0</v>
      </c>
      <c r="J295" s="48">
        <f t="shared" si="84"/>
      </c>
      <c r="K295" s="48">
        <f t="shared" si="85"/>
      </c>
      <c r="L295" s="48">
        <f t="shared" si="86"/>
      </c>
      <c r="M295" s="369">
        <f t="shared" si="87"/>
      </c>
      <c r="N295" s="438">
        <f t="shared" si="88"/>
      </c>
      <c r="O295" s="303">
        <f t="shared" si="89"/>
      </c>
      <c r="P295" s="303">
        <f t="shared" si="90"/>
      </c>
      <c r="Q295" s="303">
        <f t="shared" si="91"/>
      </c>
      <c r="R295" s="300">
        <f t="shared" si="92"/>
      </c>
      <c r="S295" s="44">
        <f t="shared" si="93"/>
      </c>
      <c r="T295" s="311">
        <f t="shared" si="94"/>
      </c>
      <c r="U295" s="95"/>
    </row>
    <row r="296" spans="2:21" ht="12.75">
      <c r="B296" s="376">
        <v>286</v>
      </c>
      <c r="C296" s="84"/>
      <c r="D296" s="85"/>
      <c r="E296" s="85"/>
      <c r="F296" s="85"/>
      <c r="G296" s="420">
        <f t="shared" si="95"/>
        <v>0</v>
      </c>
      <c r="H296" s="420">
        <f t="shared" si="96"/>
        <v>0</v>
      </c>
      <c r="I296" s="420">
        <f t="shared" si="97"/>
        <v>0</v>
      </c>
      <c r="J296" s="48">
        <f t="shared" si="84"/>
      </c>
      <c r="K296" s="48">
        <f t="shared" si="85"/>
      </c>
      <c r="L296" s="48">
        <f t="shared" si="86"/>
      </c>
      <c r="M296" s="369">
        <f t="shared" si="87"/>
      </c>
      <c r="N296" s="438">
        <f t="shared" si="88"/>
      </c>
      <c r="O296" s="303">
        <f t="shared" si="89"/>
      </c>
      <c r="P296" s="303">
        <f t="shared" si="90"/>
      </c>
      <c r="Q296" s="303">
        <f t="shared" si="91"/>
      </c>
      <c r="R296" s="300">
        <f t="shared" si="92"/>
      </c>
      <c r="S296" s="44">
        <f t="shared" si="93"/>
      </c>
      <c r="T296" s="311">
        <f t="shared" si="94"/>
      </c>
      <c r="U296" s="95"/>
    </row>
    <row r="297" spans="2:21" ht="12.75">
      <c r="B297" s="376">
        <v>287</v>
      </c>
      <c r="C297" s="84"/>
      <c r="D297" s="85"/>
      <c r="E297" s="85"/>
      <c r="F297" s="85"/>
      <c r="G297" s="420">
        <f t="shared" si="95"/>
        <v>0</v>
      </c>
      <c r="H297" s="420">
        <f t="shared" si="96"/>
        <v>0</v>
      </c>
      <c r="I297" s="420">
        <f t="shared" si="97"/>
        <v>0</v>
      </c>
      <c r="J297" s="48">
        <f t="shared" si="84"/>
      </c>
      <c r="K297" s="48">
        <f t="shared" si="85"/>
      </c>
      <c r="L297" s="48">
        <f t="shared" si="86"/>
      </c>
      <c r="M297" s="369">
        <f t="shared" si="87"/>
      </c>
      <c r="N297" s="438">
        <f t="shared" si="88"/>
      </c>
      <c r="O297" s="303">
        <f t="shared" si="89"/>
      </c>
      <c r="P297" s="303">
        <f t="shared" si="90"/>
      </c>
      <c r="Q297" s="303">
        <f t="shared" si="91"/>
      </c>
      <c r="R297" s="300">
        <f t="shared" si="92"/>
      </c>
      <c r="S297" s="44">
        <f t="shared" si="93"/>
      </c>
      <c r="T297" s="311">
        <f t="shared" si="94"/>
      </c>
      <c r="U297" s="95"/>
    </row>
    <row r="298" spans="2:21" ht="12.75">
      <c r="B298" s="376">
        <v>288</v>
      </c>
      <c r="C298" s="84"/>
      <c r="D298" s="85"/>
      <c r="E298" s="85"/>
      <c r="F298" s="85"/>
      <c r="G298" s="420">
        <f t="shared" si="95"/>
        <v>0</v>
      </c>
      <c r="H298" s="420">
        <f t="shared" si="96"/>
        <v>0</v>
      </c>
      <c r="I298" s="420">
        <f t="shared" si="97"/>
        <v>0</v>
      </c>
      <c r="J298" s="48">
        <f t="shared" si="84"/>
      </c>
      <c r="K298" s="48">
        <f t="shared" si="85"/>
      </c>
      <c r="L298" s="48">
        <f t="shared" si="86"/>
      </c>
      <c r="M298" s="369">
        <f t="shared" si="87"/>
      </c>
      <c r="N298" s="438">
        <f t="shared" si="88"/>
      </c>
      <c r="O298" s="303">
        <f t="shared" si="89"/>
      </c>
      <c r="P298" s="303">
        <f t="shared" si="90"/>
      </c>
      <c r="Q298" s="303">
        <f t="shared" si="91"/>
      </c>
      <c r="R298" s="300">
        <f t="shared" si="92"/>
      </c>
      <c r="S298" s="44">
        <f t="shared" si="93"/>
      </c>
      <c r="T298" s="311">
        <f t="shared" si="94"/>
      </c>
      <c r="U298" s="95"/>
    </row>
    <row r="299" spans="2:21" ht="12.75">
      <c r="B299" s="376">
        <v>289</v>
      </c>
      <c r="C299" s="84"/>
      <c r="D299" s="85"/>
      <c r="E299" s="85"/>
      <c r="F299" s="85"/>
      <c r="G299" s="420">
        <f t="shared" si="95"/>
        <v>0</v>
      </c>
      <c r="H299" s="420">
        <f t="shared" si="96"/>
        <v>0</v>
      </c>
      <c r="I299" s="420">
        <f t="shared" si="97"/>
        <v>0</v>
      </c>
      <c r="J299" s="48">
        <f t="shared" si="84"/>
      </c>
      <c r="K299" s="48">
        <f t="shared" si="85"/>
      </c>
      <c r="L299" s="48">
        <f t="shared" si="86"/>
      </c>
      <c r="M299" s="369">
        <f t="shared" si="87"/>
      </c>
      <c r="N299" s="438">
        <f t="shared" si="88"/>
      </c>
      <c r="O299" s="303">
        <f t="shared" si="89"/>
      </c>
      <c r="P299" s="303">
        <f t="shared" si="90"/>
      </c>
      <c r="Q299" s="303">
        <f t="shared" si="91"/>
      </c>
      <c r="R299" s="300">
        <f t="shared" si="92"/>
      </c>
      <c r="S299" s="44">
        <f t="shared" si="93"/>
      </c>
      <c r="T299" s="311">
        <f t="shared" si="94"/>
      </c>
      <c r="U299" s="95"/>
    </row>
    <row r="300" spans="2:21" ht="12.75">
      <c r="B300" s="376">
        <v>290</v>
      </c>
      <c r="C300" s="84"/>
      <c r="D300" s="85"/>
      <c r="E300" s="85"/>
      <c r="F300" s="85"/>
      <c r="G300" s="420">
        <f t="shared" si="95"/>
        <v>0</v>
      </c>
      <c r="H300" s="420">
        <f t="shared" si="96"/>
        <v>0</v>
      </c>
      <c r="I300" s="420">
        <f t="shared" si="97"/>
        <v>0</v>
      </c>
      <c r="J300" s="48">
        <f t="shared" si="84"/>
      </c>
      <c r="K300" s="48">
        <f t="shared" si="85"/>
      </c>
      <c r="L300" s="48">
        <f t="shared" si="86"/>
      </c>
      <c r="M300" s="369">
        <f t="shared" si="87"/>
      </c>
      <c r="N300" s="438">
        <f t="shared" si="88"/>
      </c>
      <c r="O300" s="303">
        <f t="shared" si="89"/>
      </c>
      <c r="P300" s="303">
        <f t="shared" si="90"/>
      </c>
      <c r="Q300" s="303">
        <f t="shared" si="91"/>
      </c>
      <c r="R300" s="300">
        <f t="shared" si="92"/>
      </c>
      <c r="S300" s="44">
        <f t="shared" si="93"/>
      </c>
      <c r="T300" s="311">
        <f t="shared" si="94"/>
      </c>
      <c r="U300" s="95"/>
    </row>
    <row r="301" spans="2:21" ht="12.75">
      <c r="B301" s="376">
        <v>291</v>
      </c>
      <c r="C301" s="84"/>
      <c r="D301" s="85"/>
      <c r="E301" s="85"/>
      <c r="F301" s="85"/>
      <c r="G301" s="420">
        <f t="shared" si="95"/>
        <v>0</v>
      </c>
      <c r="H301" s="420">
        <f t="shared" si="96"/>
        <v>0</v>
      </c>
      <c r="I301" s="420">
        <f t="shared" si="97"/>
        <v>0</v>
      </c>
      <c r="J301" s="48">
        <f t="shared" si="84"/>
      </c>
      <c r="K301" s="48">
        <f t="shared" si="85"/>
      </c>
      <c r="L301" s="48">
        <f t="shared" si="86"/>
      </c>
      <c r="M301" s="369">
        <f t="shared" si="87"/>
      </c>
      <c r="N301" s="438">
        <f t="shared" si="88"/>
      </c>
      <c r="O301" s="303">
        <f t="shared" si="89"/>
      </c>
      <c r="P301" s="303">
        <f t="shared" si="90"/>
      </c>
      <c r="Q301" s="303">
        <f t="shared" si="91"/>
      </c>
      <c r="R301" s="300">
        <f t="shared" si="92"/>
      </c>
      <c r="S301" s="44">
        <f t="shared" si="93"/>
      </c>
      <c r="T301" s="311">
        <f t="shared" si="94"/>
      </c>
      <c r="U301" s="95"/>
    </row>
    <row r="302" spans="2:21" ht="12.75">
      <c r="B302" s="376">
        <v>292</v>
      </c>
      <c r="C302" s="84"/>
      <c r="D302" s="85"/>
      <c r="E302" s="85"/>
      <c r="F302" s="85"/>
      <c r="G302" s="420">
        <f t="shared" si="95"/>
        <v>0</v>
      </c>
      <c r="H302" s="420">
        <f t="shared" si="96"/>
        <v>0</v>
      </c>
      <c r="I302" s="420">
        <f t="shared" si="97"/>
        <v>0</v>
      </c>
      <c r="J302" s="48">
        <f t="shared" si="84"/>
      </c>
      <c r="K302" s="48">
        <f t="shared" si="85"/>
      </c>
      <c r="L302" s="48">
        <f t="shared" si="86"/>
      </c>
      <c r="M302" s="369">
        <f t="shared" si="87"/>
      </c>
      <c r="N302" s="438">
        <f t="shared" si="88"/>
      </c>
      <c r="O302" s="303">
        <f t="shared" si="89"/>
      </c>
      <c r="P302" s="303">
        <f t="shared" si="90"/>
      </c>
      <c r="Q302" s="303">
        <f t="shared" si="91"/>
      </c>
      <c r="R302" s="300">
        <f t="shared" si="92"/>
      </c>
      <c r="S302" s="44">
        <f t="shared" si="93"/>
      </c>
      <c r="T302" s="311">
        <f t="shared" si="94"/>
      </c>
      <c r="U302" s="95"/>
    </row>
    <row r="303" spans="2:21" ht="12.75">
      <c r="B303" s="376">
        <v>293</v>
      </c>
      <c r="C303" s="84"/>
      <c r="D303" s="85"/>
      <c r="E303" s="85"/>
      <c r="F303" s="85"/>
      <c r="G303" s="420">
        <f t="shared" si="95"/>
        <v>0</v>
      </c>
      <c r="H303" s="420">
        <f t="shared" si="96"/>
        <v>0</v>
      </c>
      <c r="I303" s="420">
        <f t="shared" si="97"/>
        <v>0</v>
      </c>
      <c r="J303" s="48">
        <f t="shared" si="84"/>
      </c>
      <c r="K303" s="48">
        <f t="shared" si="85"/>
      </c>
      <c r="L303" s="48">
        <f t="shared" si="86"/>
      </c>
      <c r="M303" s="369">
        <f t="shared" si="87"/>
      </c>
      <c r="N303" s="438">
        <f t="shared" si="88"/>
      </c>
      <c r="O303" s="303">
        <f t="shared" si="89"/>
      </c>
      <c r="P303" s="303">
        <f t="shared" si="90"/>
      </c>
      <c r="Q303" s="303">
        <f t="shared" si="91"/>
      </c>
      <c r="R303" s="300">
        <f t="shared" si="92"/>
      </c>
      <c r="S303" s="44">
        <f t="shared" si="93"/>
      </c>
      <c r="T303" s="311">
        <f t="shared" si="94"/>
      </c>
      <c r="U303" s="95"/>
    </row>
    <row r="304" spans="2:21" ht="12.75">
      <c r="B304" s="376">
        <v>294</v>
      </c>
      <c r="C304" s="84"/>
      <c r="D304" s="85"/>
      <c r="E304" s="85"/>
      <c r="F304" s="85"/>
      <c r="G304" s="420">
        <f t="shared" si="95"/>
        <v>0</v>
      </c>
      <c r="H304" s="420">
        <f t="shared" si="96"/>
        <v>0</v>
      </c>
      <c r="I304" s="420">
        <f t="shared" si="97"/>
        <v>0</v>
      </c>
      <c r="J304" s="48">
        <f t="shared" si="84"/>
      </c>
      <c r="K304" s="48">
        <f t="shared" si="85"/>
      </c>
      <c r="L304" s="48">
        <f t="shared" si="86"/>
      </c>
      <c r="M304" s="369">
        <f t="shared" si="87"/>
      </c>
      <c r="N304" s="438">
        <f t="shared" si="88"/>
      </c>
      <c r="O304" s="303">
        <f t="shared" si="89"/>
      </c>
      <c r="P304" s="303">
        <f t="shared" si="90"/>
      </c>
      <c r="Q304" s="303">
        <f t="shared" si="91"/>
      </c>
      <c r="R304" s="300">
        <f t="shared" si="92"/>
      </c>
      <c r="S304" s="44">
        <f t="shared" si="93"/>
      </c>
      <c r="T304" s="311">
        <f t="shared" si="94"/>
      </c>
      <c r="U304" s="95"/>
    </row>
    <row r="305" spans="2:21" ht="12.75">
      <c r="B305" s="376">
        <v>295</v>
      </c>
      <c r="C305" s="84"/>
      <c r="D305" s="85"/>
      <c r="E305" s="85"/>
      <c r="F305" s="85"/>
      <c r="G305" s="420">
        <f t="shared" si="95"/>
        <v>0</v>
      </c>
      <c r="H305" s="420">
        <f t="shared" si="96"/>
        <v>0</v>
      </c>
      <c r="I305" s="420">
        <f t="shared" si="97"/>
        <v>0</v>
      </c>
      <c r="J305" s="48">
        <f t="shared" si="84"/>
      </c>
      <c r="K305" s="48">
        <f t="shared" si="85"/>
      </c>
      <c r="L305" s="48">
        <f t="shared" si="86"/>
      </c>
      <c r="M305" s="369">
        <f t="shared" si="87"/>
      </c>
      <c r="N305" s="438">
        <f t="shared" si="88"/>
      </c>
      <c r="O305" s="303">
        <f t="shared" si="89"/>
      </c>
      <c r="P305" s="303">
        <f t="shared" si="90"/>
      </c>
      <c r="Q305" s="303">
        <f t="shared" si="91"/>
      </c>
      <c r="R305" s="300">
        <f t="shared" si="92"/>
      </c>
      <c r="S305" s="44">
        <f t="shared" si="93"/>
      </c>
      <c r="T305" s="311">
        <f t="shared" si="94"/>
      </c>
      <c r="U305" s="95"/>
    </row>
    <row r="306" spans="2:21" ht="12.75">
      <c r="B306" s="376">
        <v>296</v>
      </c>
      <c r="C306" s="84"/>
      <c r="D306" s="85"/>
      <c r="E306" s="85"/>
      <c r="F306" s="85"/>
      <c r="G306" s="420">
        <f t="shared" si="95"/>
        <v>0</v>
      </c>
      <c r="H306" s="420">
        <f t="shared" si="96"/>
        <v>0</v>
      </c>
      <c r="I306" s="420">
        <f t="shared" si="97"/>
        <v>0</v>
      </c>
      <c r="J306" s="48">
        <f t="shared" si="84"/>
      </c>
      <c r="K306" s="48">
        <f t="shared" si="85"/>
      </c>
      <c r="L306" s="48">
        <f t="shared" si="86"/>
      </c>
      <c r="M306" s="369">
        <f t="shared" si="87"/>
      </c>
      <c r="N306" s="438">
        <f t="shared" si="88"/>
      </c>
      <c r="O306" s="303">
        <f t="shared" si="89"/>
      </c>
      <c r="P306" s="303">
        <f t="shared" si="90"/>
      </c>
      <c r="Q306" s="303">
        <f t="shared" si="91"/>
      </c>
      <c r="R306" s="300">
        <f t="shared" si="92"/>
      </c>
      <c r="S306" s="44">
        <f t="shared" si="93"/>
      </c>
      <c r="T306" s="311">
        <f t="shared" si="94"/>
      </c>
      <c r="U306" s="95"/>
    </row>
    <row r="307" spans="2:21" ht="12.75">
      <c r="B307" s="376">
        <v>297</v>
      </c>
      <c r="C307" s="84"/>
      <c r="D307" s="85"/>
      <c r="E307" s="85"/>
      <c r="F307" s="85"/>
      <c r="G307" s="420">
        <f t="shared" si="95"/>
        <v>0</v>
      </c>
      <c r="H307" s="420">
        <f t="shared" si="96"/>
        <v>0</v>
      </c>
      <c r="I307" s="420">
        <f t="shared" si="97"/>
        <v>0</v>
      </c>
      <c r="J307" s="48">
        <f t="shared" si="84"/>
      </c>
      <c r="K307" s="48">
        <f t="shared" si="85"/>
      </c>
      <c r="L307" s="48">
        <f t="shared" si="86"/>
      </c>
      <c r="M307" s="369">
        <f t="shared" si="87"/>
      </c>
      <c r="N307" s="438">
        <f t="shared" si="88"/>
      </c>
      <c r="O307" s="303">
        <f t="shared" si="89"/>
      </c>
      <c r="P307" s="303">
        <f t="shared" si="90"/>
      </c>
      <c r="Q307" s="303">
        <f t="shared" si="91"/>
      </c>
      <c r="R307" s="300">
        <f t="shared" si="92"/>
      </c>
      <c r="S307" s="44">
        <f t="shared" si="93"/>
      </c>
      <c r="T307" s="311">
        <f t="shared" si="94"/>
      </c>
      <c r="U307" s="95"/>
    </row>
    <row r="308" spans="2:21" ht="12.75">
      <c r="B308" s="376">
        <v>298</v>
      </c>
      <c r="C308" s="84"/>
      <c r="D308" s="85"/>
      <c r="E308" s="85"/>
      <c r="F308" s="85"/>
      <c r="G308" s="420">
        <f t="shared" si="95"/>
        <v>0</v>
      </c>
      <c r="H308" s="420">
        <f t="shared" si="96"/>
        <v>0</v>
      </c>
      <c r="I308" s="420">
        <f t="shared" si="97"/>
        <v>0</v>
      </c>
      <c r="J308" s="48">
        <f t="shared" si="84"/>
      </c>
      <c r="K308" s="48">
        <f t="shared" si="85"/>
      </c>
      <c r="L308" s="48">
        <f t="shared" si="86"/>
      </c>
      <c r="M308" s="369">
        <f t="shared" si="87"/>
      </c>
      <c r="N308" s="438">
        <f t="shared" si="88"/>
      </c>
      <c r="O308" s="303">
        <f t="shared" si="89"/>
      </c>
      <c r="P308" s="303">
        <f t="shared" si="90"/>
      </c>
      <c r="Q308" s="303">
        <f t="shared" si="91"/>
      </c>
      <c r="R308" s="300">
        <f t="shared" si="92"/>
      </c>
      <c r="S308" s="44">
        <f t="shared" si="93"/>
      </c>
      <c r="T308" s="311">
        <f t="shared" si="94"/>
      </c>
      <c r="U308" s="95"/>
    </row>
    <row r="309" spans="2:21" ht="12.75">
      <c r="B309" s="376">
        <v>299</v>
      </c>
      <c r="C309" s="84"/>
      <c r="D309" s="85"/>
      <c r="E309" s="85"/>
      <c r="F309" s="85"/>
      <c r="G309" s="420">
        <f t="shared" si="95"/>
        <v>0</v>
      </c>
      <c r="H309" s="420">
        <f t="shared" si="96"/>
        <v>0</v>
      </c>
      <c r="I309" s="420">
        <f t="shared" si="97"/>
        <v>0</v>
      </c>
      <c r="J309" s="48">
        <f t="shared" si="84"/>
      </c>
      <c r="K309" s="48">
        <f t="shared" si="85"/>
      </c>
      <c r="L309" s="48">
        <f t="shared" si="86"/>
      </c>
      <c r="M309" s="369">
        <f t="shared" si="87"/>
      </c>
      <c r="N309" s="438">
        <f t="shared" si="88"/>
      </c>
      <c r="O309" s="303">
        <f t="shared" si="89"/>
      </c>
      <c r="P309" s="303">
        <f t="shared" si="90"/>
      </c>
      <c r="Q309" s="303">
        <f t="shared" si="91"/>
      </c>
      <c r="R309" s="300">
        <f t="shared" si="92"/>
      </c>
      <c r="S309" s="44">
        <f t="shared" si="93"/>
      </c>
      <c r="T309" s="311">
        <f t="shared" si="94"/>
      </c>
      <c r="U309" s="95"/>
    </row>
    <row r="310" spans="2:21" ht="12.75">
      <c r="B310" s="376">
        <v>300</v>
      </c>
      <c r="C310" s="84"/>
      <c r="D310" s="85"/>
      <c r="E310" s="85"/>
      <c r="F310" s="85"/>
      <c r="G310" s="420">
        <f t="shared" si="95"/>
        <v>0</v>
      </c>
      <c r="H310" s="420">
        <f t="shared" si="96"/>
        <v>0</v>
      </c>
      <c r="I310" s="420">
        <f t="shared" si="97"/>
        <v>0</v>
      </c>
      <c r="J310" s="48">
        <f t="shared" si="84"/>
      </c>
      <c r="K310" s="48">
        <f t="shared" si="85"/>
      </c>
      <c r="L310" s="48">
        <f t="shared" si="86"/>
      </c>
      <c r="M310" s="369">
        <f t="shared" si="87"/>
      </c>
      <c r="N310" s="438">
        <f t="shared" si="88"/>
      </c>
      <c r="O310" s="303">
        <f t="shared" si="89"/>
      </c>
      <c r="P310" s="303">
        <f t="shared" si="90"/>
      </c>
      <c r="Q310" s="303">
        <f t="shared" si="91"/>
      </c>
      <c r="R310" s="300">
        <f t="shared" si="92"/>
      </c>
      <c r="S310" s="44">
        <f t="shared" si="93"/>
      </c>
      <c r="T310" s="311">
        <f t="shared" si="94"/>
      </c>
      <c r="U310" s="95"/>
    </row>
    <row r="311" spans="2:21" ht="12.75">
      <c r="B311" s="376">
        <v>301</v>
      </c>
      <c r="C311" s="84"/>
      <c r="D311" s="85"/>
      <c r="E311" s="85"/>
      <c r="F311" s="85"/>
      <c r="G311" s="420">
        <f t="shared" si="95"/>
        <v>0</v>
      </c>
      <c r="H311" s="420">
        <f t="shared" si="96"/>
        <v>0</v>
      </c>
      <c r="I311" s="420">
        <f t="shared" si="97"/>
        <v>0</v>
      </c>
      <c r="J311" s="48">
        <f t="shared" si="84"/>
      </c>
      <c r="K311" s="48">
        <f t="shared" si="85"/>
      </c>
      <c r="L311" s="48">
        <f t="shared" si="86"/>
      </c>
      <c r="M311" s="369">
        <f t="shared" si="87"/>
      </c>
      <c r="N311" s="438">
        <f t="shared" si="88"/>
      </c>
      <c r="O311" s="303">
        <f t="shared" si="89"/>
      </c>
      <c r="P311" s="303">
        <f t="shared" si="90"/>
      </c>
      <c r="Q311" s="303">
        <f t="shared" si="91"/>
      </c>
      <c r="R311" s="300">
        <f t="shared" si="92"/>
      </c>
      <c r="S311" s="44">
        <f t="shared" si="93"/>
      </c>
      <c r="T311" s="311">
        <f t="shared" si="94"/>
      </c>
      <c r="U311" s="95"/>
    </row>
    <row r="312" spans="2:21" ht="12.75">
      <c r="B312" s="376">
        <v>302</v>
      </c>
      <c r="C312" s="84"/>
      <c r="D312" s="85"/>
      <c r="E312" s="85"/>
      <c r="F312" s="85"/>
      <c r="G312" s="420">
        <f t="shared" si="95"/>
        <v>0</v>
      </c>
      <c r="H312" s="420">
        <f t="shared" si="96"/>
        <v>0</v>
      </c>
      <c r="I312" s="420">
        <f t="shared" si="97"/>
        <v>0</v>
      </c>
      <c r="J312" s="48">
        <f t="shared" si="84"/>
      </c>
      <c r="K312" s="48">
        <f t="shared" si="85"/>
      </c>
      <c r="L312" s="48">
        <f t="shared" si="86"/>
      </c>
      <c r="M312" s="369">
        <f t="shared" si="87"/>
      </c>
      <c r="N312" s="438">
        <f t="shared" si="88"/>
      </c>
      <c r="O312" s="303">
        <f t="shared" si="89"/>
      </c>
      <c r="P312" s="303">
        <f t="shared" si="90"/>
      </c>
      <c r="Q312" s="303">
        <f t="shared" si="91"/>
      </c>
      <c r="R312" s="300">
        <f t="shared" si="92"/>
      </c>
      <c r="S312" s="44">
        <f t="shared" si="93"/>
      </c>
      <c r="T312" s="311">
        <f t="shared" si="94"/>
      </c>
      <c r="U312" s="95"/>
    </row>
    <row r="313" spans="2:21" ht="12.75">
      <c r="B313" s="376">
        <v>303</v>
      </c>
      <c r="C313" s="84"/>
      <c r="D313" s="85"/>
      <c r="E313" s="85"/>
      <c r="F313" s="85"/>
      <c r="G313" s="420">
        <f t="shared" si="95"/>
        <v>0</v>
      </c>
      <c r="H313" s="420">
        <f t="shared" si="96"/>
        <v>0</v>
      </c>
      <c r="I313" s="420">
        <f t="shared" si="97"/>
        <v>0</v>
      </c>
      <c r="J313" s="48">
        <f t="shared" si="84"/>
      </c>
      <c r="K313" s="48">
        <f t="shared" si="85"/>
      </c>
      <c r="L313" s="48">
        <f t="shared" si="86"/>
      </c>
      <c r="M313" s="369">
        <f t="shared" si="87"/>
      </c>
      <c r="N313" s="438">
        <f t="shared" si="88"/>
      </c>
      <c r="O313" s="303">
        <f t="shared" si="89"/>
      </c>
      <c r="P313" s="303">
        <f t="shared" si="90"/>
      </c>
      <c r="Q313" s="303">
        <f t="shared" si="91"/>
      </c>
      <c r="R313" s="300">
        <f t="shared" si="92"/>
      </c>
      <c r="S313" s="44">
        <f t="shared" si="93"/>
      </c>
      <c r="T313" s="311">
        <f t="shared" si="94"/>
      </c>
      <c r="U313" s="95"/>
    </row>
    <row r="314" spans="2:21" ht="12.75">
      <c r="B314" s="376">
        <v>304</v>
      </c>
      <c r="C314" s="84"/>
      <c r="D314" s="85"/>
      <c r="E314" s="85"/>
      <c r="F314" s="85"/>
      <c r="G314" s="420">
        <f t="shared" si="95"/>
        <v>0</v>
      </c>
      <c r="H314" s="420">
        <f t="shared" si="96"/>
        <v>0</v>
      </c>
      <c r="I314" s="420">
        <f t="shared" si="97"/>
        <v>0</v>
      </c>
      <c r="J314" s="48">
        <f t="shared" si="84"/>
      </c>
      <c r="K314" s="48">
        <f t="shared" si="85"/>
      </c>
      <c r="L314" s="48">
        <f t="shared" si="86"/>
      </c>
      <c r="M314" s="369">
        <f t="shared" si="87"/>
      </c>
      <c r="N314" s="438">
        <f t="shared" si="88"/>
      </c>
      <c r="O314" s="303">
        <f t="shared" si="89"/>
      </c>
      <c r="P314" s="303">
        <f t="shared" si="90"/>
      </c>
      <c r="Q314" s="303">
        <f t="shared" si="91"/>
      </c>
      <c r="R314" s="300">
        <f t="shared" si="92"/>
      </c>
      <c r="S314" s="44">
        <f t="shared" si="93"/>
      </c>
      <c r="T314" s="311">
        <f t="shared" si="94"/>
      </c>
      <c r="U314" s="95"/>
    </row>
    <row r="315" spans="2:21" ht="12.75">
      <c r="B315" s="376">
        <v>305</v>
      </c>
      <c r="C315" s="84"/>
      <c r="D315" s="85"/>
      <c r="E315" s="85"/>
      <c r="F315" s="85"/>
      <c r="G315" s="420">
        <f t="shared" si="95"/>
        <v>0</v>
      </c>
      <c r="H315" s="420">
        <f t="shared" si="96"/>
        <v>0</v>
      </c>
      <c r="I315" s="420">
        <f t="shared" si="97"/>
        <v>0</v>
      </c>
      <c r="J315" s="48">
        <f t="shared" si="84"/>
      </c>
      <c r="K315" s="48">
        <f t="shared" si="85"/>
      </c>
      <c r="L315" s="48">
        <f t="shared" si="86"/>
      </c>
      <c r="M315" s="369">
        <f t="shared" si="87"/>
      </c>
      <c r="N315" s="438">
        <f t="shared" si="88"/>
      </c>
      <c r="O315" s="303">
        <f t="shared" si="89"/>
      </c>
      <c r="P315" s="303">
        <f t="shared" si="90"/>
      </c>
      <c r="Q315" s="303">
        <f t="shared" si="91"/>
      </c>
      <c r="R315" s="300">
        <f t="shared" si="92"/>
      </c>
      <c r="S315" s="44">
        <f t="shared" si="93"/>
      </c>
      <c r="T315" s="311">
        <f t="shared" si="94"/>
      </c>
      <c r="U315" s="95"/>
    </row>
    <row r="316" spans="2:21" ht="12.75">
      <c r="B316" s="376">
        <v>306</v>
      </c>
      <c r="C316" s="84"/>
      <c r="D316" s="85"/>
      <c r="E316" s="85"/>
      <c r="F316" s="85"/>
      <c r="G316" s="420">
        <f t="shared" si="95"/>
        <v>0</v>
      </c>
      <c r="H316" s="420">
        <f t="shared" si="96"/>
        <v>0</v>
      </c>
      <c r="I316" s="420">
        <f t="shared" si="97"/>
        <v>0</v>
      </c>
      <c r="J316" s="48">
        <f t="shared" si="84"/>
      </c>
      <c r="K316" s="48">
        <f t="shared" si="85"/>
      </c>
      <c r="L316" s="48">
        <f t="shared" si="86"/>
      </c>
      <c r="M316" s="369">
        <f t="shared" si="87"/>
      </c>
      <c r="N316" s="438">
        <f t="shared" si="88"/>
      </c>
      <c r="O316" s="303">
        <f t="shared" si="89"/>
      </c>
      <c r="P316" s="303">
        <f t="shared" si="90"/>
      </c>
      <c r="Q316" s="303">
        <f t="shared" si="91"/>
      </c>
      <c r="R316" s="300">
        <f t="shared" si="92"/>
      </c>
      <c r="S316" s="44">
        <f t="shared" si="93"/>
      </c>
      <c r="T316" s="311">
        <f t="shared" si="94"/>
      </c>
      <c r="U316" s="95"/>
    </row>
    <row r="317" spans="2:21" ht="12.75">
      <c r="B317" s="376">
        <v>307</v>
      </c>
      <c r="C317" s="84"/>
      <c r="D317" s="85"/>
      <c r="E317" s="85"/>
      <c r="F317" s="85"/>
      <c r="G317" s="420">
        <f t="shared" si="95"/>
        <v>0</v>
      </c>
      <c r="H317" s="420">
        <f t="shared" si="96"/>
        <v>0</v>
      </c>
      <c r="I317" s="420">
        <f t="shared" si="97"/>
        <v>0</v>
      </c>
      <c r="J317" s="48">
        <f t="shared" si="84"/>
      </c>
      <c r="K317" s="48">
        <f t="shared" si="85"/>
      </c>
      <c r="L317" s="48">
        <f t="shared" si="86"/>
      </c>
      <c r="M317" s="369">
        <f t="shared" si="87"/>
      </c>
      <c r="N317" s="438">
        <f t="shared" si="88"/>
      </c>
      <c r="O317" s="303">
        <f t="shared" si="89"/>
      </c>
      <c r="P317" s="303">
        <f t="shared" si="90"/>
      </c>
      <c r="Q317" s="303">
        <f t="shared" si="91"/>
      </c>
      <c r="R317" s="300">
        <f t="shared" si="92"/>
      </c>
      <c r="S317" s="44">
        <f t="shared" si="93"/>
      </c>
      <c r="T317" s="311">
        <f t="shared" si="94"/>
      </c>
      <c r="U317" s="95"/>
    </row>
    <row r="318" spans="2:21" ht="12.75">
      <c r="B318" s="376">
        <v>308</v>
      </c>
      <c r="C318" s="84"/>
      <c r="D318" s="85"/>
      <c r="E318" s="85"/>
      <c r="F318" s="85"/>
      <c r="G318" s="420">
        <f t="shared" si="95"/>
        <v>0</v>
      </c>
      <c r="H318" s="420">
        <f t="shared" si="96"/>
        <v>0</v>
      </c>
      <c r="I318" s="420">
        <f t="shared" si="97"/>
        <v>0</v>
      </c>
      <c r="J318" s="48">
        <f t="shared" si="84"/>
      </c>
      <c r="K318" s="48">
        <f t="shared" si="85"/>
      </c>
      <c r="L318" s="48">
        <f t="shared" si="86"/>
      </c>
      <c r="M318" s="369">
        <f t="shared" si="87"/>
      </c>
      <c r="N318" s="438">
        <f t="shared" si="88"/>
      </c>
      <c r="O318" s="303">
        <f t="shared" si="89"/>
      </c>
      <c r="P318" s="303">
        <f t="shared" si="90"/>
      </c>
      <c r="Q318" s="303">
        <f t="shared" si="91"/>
      </c>
      <c r="R318" s="300">
        <f t="shared" si="92"/>
      </c>
      <c r="S318" s="44">
        <f t="shared" si="93"/>
      </c>
      <c r="T318" s="311">
        <f t="shared" si="94"/>
      </c>
      <c r="U318" s="95"/>
    </row>
    <row r="319" spans="2:21" ht="12.75">
      <c r="B319" s="376">
        <v>309</v>
      </c>
      <c r="C319" s="84"/>
      <c r="D319" s="85"/>
      <c r="E319" s="85"/>
      <c r="F319" s="85"/>
      <c r="G319" s="420">
        <f t="shared" si="95"/>
        <v>0</v>
      </c>
      <c r="H319" s="420">
        <f t="shared" si="96"/>
        <v>0</v>
      </c>
      <c r="I319" s="420">
        <f t="shared" si="97"/>
        <v>0</v>
      </c>
      <c r="J319" s="48">
        <f t="shared" si="84"/>
      </c>
      <c r="K319" s="48">
        <f t="shared" si="85"/>
      </c>
      <c r="L319" s="48">
        <f t="shared" si="86"/>
      </c>
      <c r="M319" s="369">
        <f t="shared" si="87"/>
      </c>
      <c r="N319" s="438">
        <f t="shared" si="88"/>
      </c>
      <c r="O319" s="303">
        <f t="shared" si="89"/>
      </c>
      <c r="P319" s="303">
        <f t="shared" si="90"/>
      </c>
      <c r="Q319" s="303">
        <f t="shared" si="91"/>
      </c>
      <c r="R319" s="300">
        <f t="shared" si="92"/>
      </c>
      <c r="S319" s="44">
        <f t="shared" si="93"/>
      </c>
      <c r="T319" s="311">
        <f t="shared" si="94"/>
      </c>
      <c r="U319" s="95"/>
    </row>
    <row r="320" spans="2:21" ht="12.75">
      <c r="B320" s="376">
        <v>310</v>
      </c>
      <c r="C320" s="84"/>
      <c r="D320" s="85"/>
      <c r="E320" s="85"/>
      <c r="F320" s="85"/>
      <c r="G320" s="420">
        <f t="shared" si="95"/>
        <v>0</v>
      </c>
      <c r="H320" s="420">
        <f t="shared" si="96"/>
        <v>0</v>
      </c>
      <c r="I320" s="420">
        <f t="shared" si="97"/>
        <v>0</v>
      </c>
      <c r="J320" s="48">
        <f t="shared" si="84"/>
      </c>
      <c r="K320" s="48">
        <f t="shared" si="85"/>
      </c>
      <c r="L320" s="48">
        <f t="shared" si="86"/>
      </c>
      <c r="M320" s="369">
        <f t="shared" si="87"/>
      </c>
      <c r="N320" s="438">
        <f t="shared" si="88"/>
      </c>
      <c r="O320" s="303">
        <f t="shared" si="89"/>
      </c>
      <c r="P320" s="303">
        <f t="shared" si="90"/>
      </c>
      <c r="Q320" s="303">
        <f t="shared" si="91"/>
      </c>
      <c r="R320" s="300">
        <f t="shared" si="92"/>
      </c>
      <c r="S320" s="44">
        <f t="shared" si="93"/>
      </c>
      <c r="T320" s="311">
        <f t="shared" si="94"/>
      </c>
      <c r="U320" s="95"/>
    </row>
    <row r="321" spans="2:21" ht="12.75">
      <c r="B321" s="376">
        <v>311</v>
      </c>
      <c r="C321" s="84"/>
      <c r="D321" s="85"/>
      <c r="E321" s="85"/>
      <c r="F321" s="85"/>
      <c r="G321" s="420">
        <f t="shared" si="95"/>
        <v>0</v>
      </c>
      <c r="H321" s="420">
        <f t="shared" si="96"/>
        <v>0</v>
      </c>
      <c r="I321" s="420">
        <f t="shared" si="97"/>
        <v>0</v>
      </c>
      <c r="J321" s="48">
        <f t="shared" si="84"/>
      </c>
      <c r="K321" s="48">
        <f t="shared" si="85"/>
      </c>
      <c r="L321" s="48">
        <f t="shared" si="86"/>
      </c>
      <c r="M321" s="369">
        <f t="shared" si="87"/>
      </c>
      <c r="N321" s="438">
        <f t="shared" si="88"/>
      </c>
      <c r="O321" s="303">
        <f t="shared" si="89"/>
      </c>
      <c r="P321" s="303">
        <f t="shared" si="90"/>
      </c>
      <c r="Q321" s="303">
        <f t="shared" si="91"/>
      </c>
      <c r="R321" s="300">
        <f t="shared" si="92"/>
      </c>
      <c r="S321" s="44">
        <f t="shared" si="93"/>
      </c>
      <c r="T321" s="311">
        <f t="shared" si="94"/>
      </c>
      <c r="U321" s="95"/>
    </row>
    <row r="322" spans="2:21" ht="12.75">
      <c r="B322" s="376">
        <v>312</v>
      </c>
      <c r="C322" s="84"/>
      <c r="D322" s="85"/>
      <c r="E322" s="85"/>
      <c r="F322" s="85"/>
      <c r="G322" s="420">
        <f t="shared" si="95"/>
        <v>0</v>
      </c>
      <c r="H322" s="420">
        <f t="shared" si="96"/>
        <v>0</v>
      </c>
      <c r="I322" s="420">
        <f t="shared" si="97"/>
        <v>0</v>
      </c>
      <c r="J322" s="48">
        <f t="shared" si="84"/>
      </c>
      <c r="K322" s="48">
        <f t="shared" si="85"/>
      </c>
      <c r="L322" s="48">
        <f t="shared" si="86"/>
      </c>
      <c r="M322" s="369">
        <f t="shared" si="87"/>
      </c>
      <c r="N322" s="438">
        <f t="shared" si="88"/>
      </c>
      <c r="O322" s="303">
        <f t="shared" si="89"/>
      </c>
      <c r="P322" s="303">
        <f t="shared" si="90"/>
      </c>
      <c r="Q322" s="303">
        <f t="shared" si="91"/>
      </c>
      <c r="R322" s="300">
        <f t="shared" si="92"/>
      </c>
      <c r="S322" s="44">
        <f t="shared" si="93"/>
      </c>
      <c r="T322" s="311">
        <f t="shared" si="94"/>
      </c>
      <c r="U322" s="95"/>
    </row>
    <row r="323" spans="2:21" ht="12.75">
      <c r="B323" s="376">
        <v>313</v>
      </c>
      <c r="C323" s="84"/>
      <c r="D323" s="85"/>
      <c r="E323" s="85"/>
      <c r="F323" s="85"/>
      <c r="G323" s="420">
        <f t="shared" si="95"/>
        <v>0</v>
      </c>
      <c r="H323" s="420">
        <f t="shared" si="96"/>
        <v>0</v>
      </c>
      <c r="I323" s="420">
        <f t="shared" si="97"/>
        <v>0</v>
      </c>
      <c r="J323" s="48">
        <f t="shared" si="84"/>
      </c>
      <c r="K323" s="48">
        <f t="shared" si="85"/>
      </c>
      <c r="L323" s="48">
        <f t="shared" si="86"/>
      </c>
      <c r="M323" s="369">
        <f t="shared" si="87"/>
      </c>
      <c r="N323" s="438">
        <f t="shared" si="88"/>
      </c>
      <c r="O323" s="303">
        <f t="shared" si="89"/>
      </c>
      <c r="P323" s="303">
        <f t="shared" si="90"/>
      </c>
      <c r="Q323" s="303">
        <f t="shared" si="91"/>
      </c>
      <c r="R323" s="300">
        <f t="shared" si="92"/>
      </c>
      <c r="S323" s="44">
        <f t="shared" si="93"/>
      </c>
      <c r="T323" s="311">
        <f t="shared" si="94"/>
      </c>
      <c r="U323" s="95"/>
    </row>
    <row r="324" spans="2:21" ht="12.75">
      <c r="B324" s="376">
        <v>314</v>
      </c>
      <c r="C324" s="84"/>
      <c r="D324" s="85"/>
      <c r="E324" s="85"/>
      <c r="F324" s="85"/>
      <c r="G324" s="420">
        <f t="shared" si="95"/>
        <v>0</v>
      </c>
      <c r="H324" s="420">
        <f t="shared" si="96"/>
        <v>0</v>
      </c>
      <c r="I324" s="420">
        <f t="shared" si="97"/>
        <v>0</v>
      </c>
      <c r="J324" s="48">
        <f t="shared" si="84"/>
      </c>
      <c r="K324" s="48">
        <f t="shared" si="85"/>
      </c>
      <c r="L324" s="48">
        <f t="shared" si="86"/>
      </c>
      <c r="M324" s="369">
        <f t="shared" si="87"/>
      </c>
      <c r="N324" s="438">
        <f t="shared" si="88"/>
      </c>
      <c r="O324" s="303">
        <f t="shared" si="89"/>
      </c>
      <c r="P324" s="303">
        <f t="shared" si="90"/>
      </c>
      <c r="Q324" s="303">
        <f t="shared" si="91"/>
      </c>
      <c r="R324" s="300">
        <f t="shared" si="92"/>
      </c>
      <c r="S324" s="44">
        <f t="shared" si="93"/>
      </c>
      <c r="T324" s="311">
        <f t="shared" si="94"/>
      </c>
      <c r="U324" s="95"/>
    </row>
    <row r="325" spans="2:21" ht="12.75">
      <c r="B325" s="376">
        <v>315</v>
      </c>
      <c r="C325" s="84"/>
      <c r="D325" s="85"/>
      <c r="E325" s="85"/>
      <c r="F325" s="85"/>
      <c r="G325" s="420">
        <f t="shared" si="95"/>
        <v>0</v>
      </c>
      <c r="H325" s="420">
        <f t="shared" si="96"/>
        <v>0</v>
      </c>
      <c r="I325" s="420">
        <f t="shared" si="97"/>
        <v>0</v>
      </c>
      <c r="J325" s="48">
        <f t="shared" si="84"/>
      </c>
      <c r="K325" s="48">
        <f t="shared" si="85"/>
      </c>
      <c r="L325" s="48">
        <f t="shared" si="86"/>
      </c>
      <c r="M325" s="369">
        <f t="shared" si="87"/>
      </c>
      <c r="N325" s="438">
        <f t="shared" si="88"/>
      </c>
      <c r="O325" s="303">
        <f t="shared" si="89"/>
      </c>
      <c r="P325" s="303">
        <f t="shared" si="90"/>
      </c>
      <c r="Q325" s="303">
        <f t="shared" si="91"/>
      </c>
      <c r="R325" s="300">
        <f t="shared" si="92"/>
      </c>
      <c r="S325" s="44">
        <f t="shared" si="93"/>
      </c>
      <c r="T325" s="311">
        <f t="shared" si="94"/>
      </c>
      <c r="U325" s="95"/>
    </row>
    <row r="326" spans="2:21" ht="12.75">
      <c r="B326" s="376">
        <v>316</v>
      </c>
      <c r="C326" s="84"/>
      <c r="D326" s="85"/>
      <c r="E326" s="85"/>
      <c r="F326" s="85"/>
      <c r="G326" s="420">
        <f t="shared" si="95"/>
        <v>0</v>
      </c>
      <c r="H326" s="420">
        <f t="shared" si="96"/>
        <v>0</v>
      </c>
      <c r="I326" s="420">
        <f t="shared" si="97"/>
        <v>0</v>
      </c>
      <c r="J326" s="48">
        <f t="shared" si="84"/>
      </c>
      <c r="K326" s="48">
        <f t="shared" si="85"/>
      </c>
      <c r="L326" s="48">
        <f t="shared" si="86"/>
      </c>
      <c r="M326" s="369">
        <f t="shared" si="87"/>
      </c>
      <c r="N326" s="438">
        <f t="shared" si="88"/>
      </c>
      <c r="O326" s="303">
        <f t="shared" si="89"/>
      </c>
      <c r="P326" s="303">
        <f t="shared" si="90"/>
      </c>
      <c r="Q326" s="303">
        <f t="shared" si="91"/>
      </c>
      <c r="R326" s="300">
        <f t="shared" si="92"/>
      </c>
      <c r="S326" s="44">
        <f t="shared" si="93"/>
      </c>
      <c r="T326" s="311">
        <f t="shared" si="94"/>
      </c>
      <c r="U326" s="95"/>
    </row>
    <row r="327" spans="2:21" ht="12.75">
      <c r="B327" s="376">
        <v>317</v>
      </c>
      <c r="C327" s="84"/>
      <c r="D327" s="85"/>
      <c r="E327" s="85"/>
      <c r="F327" s="85"/>
      <c r="G327" s="420">
        <f t="shared" si="95"/>
        <v>0</v>
      </c>
      <c r="H327" s="420">
        <f t="shared" si="96"/>
        <v>0</v>
      </c>
      <c r="I327" s="420">
        <f t="shared" si="97"/>
        <v>0</v>
      </c>
      <c r="J327" s="48">
        <f t="shared" si="84"/>
      </c>
      <c r="K327" s="48">
        <f t="shared" si="85"/>
      </c>
      <c r="L327" s="48">
        <f t="shared" si="86"/>
      </c>
      <c r="M327" s="369">
        <f t="shared" si="87"/>
      </c>
      <c r="N327" s="438">
        <f t="shared" si="88"/>
      </c>
      <c r="O327" s="303">
        <f t="shared" si="89"/>
      </c>
      <c r="P327" s="303">
        <f t="shared" si="90"/>
      </c>
      <c r="Q327" s="303">
        <f t="shared" si="91"/>
      </c>
      <c r="R327" s="300">
        <f t="shared" si="92"/>
      </c>
      <c r="S327" s="44">
        <f t="shared" si="93"/>
      </c>
      <c r="T327" s="311">
        <f t="shared" si="94"/>
      </c>
      <c r="U327" s="95"/>
    </row>
    <row r="328" spans="2:21" ht="12.75">
      <c r="B328" s="376">
        <v>318</v>
      </c>
      <c r="C328" s="84"/>
      <c r="D328" s="85"/>
      <c r="E328" s="85"/>
      <c r="F328" s="85"/>
      <c r="G328" s="420">
        <f t="shared" si="95"/>
        <v>0</v>
      </c>
      <c r="H328" s="420">
        <f t="shared" si="96"/>
        <v>0</v>
      </c>
      <c r="I328" s="420">
        <f t="shared" si="97"/>
        <v>0</v>
      </c>
      <c r="J328" s="48">
        <f t="shared" si="84"/>
      </c>
      <c r="K328" s="48">
        <f t="shared" si="85"/>
      </c>
      <c r="L328" s="48">
        <f t="shared" si="86"/>
      </c>
      <c r="M328" s="369">
        <f t="shared" si="87"/>
      </c>
      <c r="N328" s="438">
        <f t="shared" si="88"/>
      </c>
      <c r="O328" s="303">
        <f t="shared" si="89"/>
      </c>
      <c r="P328" s="303">
        <f t="shared" si="90"/>
      </c>
      <c r="Q328" s="303">
        <f t="shared" si="91"/>
      </c>
      <c r="R328" s="300">
        <f t="shared" si="92"/>
      </c>
      <c r="S328" s="44">
        <f t="shared" si="93"/>
      </c>
      <c r="T328" s="311">
        <f t="shared" si="94"/>
      </c>
      <c r="U328" s="95"/>
    </row>
    <row r="329" spans="2:21" ht="12.75">
      <c r="B329" s="376">
        <v>319</v>
      </c>
      <c r="C329" s="84"/>
      <c r="D329" s="85"/>
      <c r="E329" s="85"/>
      <c r="F329" s="85"/>
      <c r="G329" s="420">
        <f t="shared" si="95"/>
        <v>0</v>
      </c>
      <c r="H329" s="420">
        <f t="shared" si="96"/>
        <v>0</v>
      </c>
      <c r="I329" s="420">
        <f t="shared" si="97"/>
        <v>0</v>
      </c>
      <c r="J329" s="48">
        <f t="shared" si="84"/>
      </c>
      <c r="K329" s="48">
        <f t="shared" si="85"/>
      </c>
      <c r="L329" s="48">
        <f t="shared" si="86"/>
      </c>
      <c r="M329" s="369">
        <f t="shared" si="87"/>
      </c>
      <c r="N329" s="438">
        <f t="shared" si="88"/>
      </c>
      <c r="O329" s="303">
        <f t="shared" si="89"/>
      </c>
      <c r="P329" s="303">
        <f t="shared" si="90"/>
      </c>
      <c r="Q329" s="303">
        <f t="shared" si="91"/>
      </c>
      <c r="R329" s="300">
        <f t="shared" si="92"/>
      </c>
      <c r="S329" s="44">
        <f t="shared" si="93"/>
      </c>
      <c r="T329" s="311">
        <f t="shared" si="94"/>
      </c>
      <c r="U329" s="95"/>
    </row>
    <row r="330" spans="2:21" ht="12.75">
      <c r="B330" s="376">
        <v>320</v>
      </c>
      <c r="C330" s="84"/>
      <c r="D330" s="85"/>
      <c r="E330" s="85"/>
      <c r="F330" s="85"/>
      <c r="G330" s="420">
        <f t="shared" si="95"/>
        <v>0</v>
      </c>
      <c r="H330" s="420">
        <f t="shared" si="96"/>
        <v>0</v>
      </c>
      <c r="I330" s="420">
        <f t="shared" si="97"/>
        <v>0</v>
      </c>
      <c r="J330" s="48">
        <f t="shared" si="84"/>
      </c>
      <c r="K330" s="48">
        <f t="shared" si="85"/>
      </c>
      <c r="L330" s="48">
        <f t="shared" si="86"/>
      </c>
      <c r="M330" s="369">
        <f t="shared" si="87"/>
      </c>
      <c r="N330" s="438">
        <f t="shared" si="88"/>
      </c>
      <c r="O330" s="303">
        <f t="shared" si="89"/>
      </c>
      <c r="P330" s="303">
        <f t="shared" si="90"/>
      </c>
      <c r="Q330" s="303">
        <f t="shared" si="91"/>
      </c>
      <c r="R330" s="300">
        <f t="shared" si="92"/>
      </c>
      <c r="S330" s="44">
        <f t="shared" si="93"/>
      </c>
      <c r="T330" s="311">
        <f t="shared" si="94"/>
      </c>
      <c r="U330" s="95"/>
    </row>
    <row r="331" spans="2:21" ht="12.75">
      <c r="B331" s="376">
        <v>321</v>
      </c>
      <c r="C331" s="84"/>
      <c r="D331" s="85"/>
      <c r="E331" s="85"/>
      <c r="F331" s="85"/>
      <c r="G331" s="420">
        <f t="shared" si="95"/>
        <v>0</v>
      </c>
      <c r="H331" s="420">
        <f t="shared" si="96"/>
        <v>0</v>
      </c>
      <c r="I331" s="420">
        <f t="shared" si="97"/>
        <v>0</v>
      </c>
      <c r="J331" s="48">
        <f t="shared" si="84"/>
      </c>
      <c r="K331" s="48">
        <f t="shared" si="85"/>
      </c>
      <c r="L331" s="48">
        <f t="shared" si="86"/>
      </c>
      <c r="M331" s="369">
        <f t="shared" si="87"/>
      </c>
      <c r="N331" s="438">
        <f t="shared" si="88"/>
      </c>
      <c r="O331" s="303">
        <f t="shared" si="89"/>
      </c>
      <c r="P331" s="303">
        <f t="shared" si="90"/>
      </c>
      <c r="Q331" s="303">
        <f t="shared" si="91"/>
      </c>
      <c r="R331" s="300">
        <f t="shared" si="92"/>
      </c>
      <c r="S331" s="44">
        <f t="shared" si="93"/>
      </c>
      <c r="T331" s="311">
        <f t="shared" si="94"/>
      </c>
      <c r="U331" s="95"/>
    </row>
    <row r="332" spans="2:21" ht="12.75">
      <c r="B332" s="376">
        <v>322</v>
      </c>
      <c r="C332" s="84"/>
      <c r="D332" s="85"/>
      <c r="E332" s="85"/>
      <c r="F332" s="85"/>
      <c r="G332" s="420">
        <f t="shared" si="95"/>
        <v>0</v>
      </c>
      <c r="H332" s="420">
        <f t="shared" si="96"/>
        <v>0</v>
      </c>
      <c r="I332" s="420">
        <f t="shared" si="97"/>
        <v>0</v>
      </c>
      <c r="J332" s="48">
        <f t="shared" si="84"/>
      </c>
      <c r="K332" s="48">
        <f t="shared" si="85"/>
      </c>
      <c r="L332" s="48">
        <f t="shared" si="86"/>
      </c>
      <c r="M332" s="369">
        <f t="shared" si="87"/>
      </c>
      <c r="N332" s="438">
        <f t="shared" si="88"/>
      </c>
      <c r="O332" s="303">
        <f t="shared" si="89"/>
      </c>
      <c r="P332" s="303">
        <f t="shared" si="90"/>
      </c>
      <c r="Q332" s="303">
        <f t="shared" si="91"/>
      </c>
      <c r="R332" s="300">
        <f t="shared" si="92"/>
      </c>
      <c r="S332" s="44">
        <f t="shared" si="93"/>
      </c>
      <c r="T332" s="311">
        <f t="shared" si="94"/>
      </c>
      <c r="U332" s="95"/>
    </row>
    <row r="333" spans="2:21" ht="12.75">
      <c r="B333" s="376">
        <v>323</v>
      </c>
      <c r="C333" s="84"/>
      <c r="D333" s="85"/>
      <c r="E333" s="85"/>
      <c r="F333" s="85"/>
      <c r="G333" s="420">
        <f t="shared" si="95"/>
        <v>0</v>
      </c>
      <c r="H333" s="420">
        <f t="shared" si="96"/>
        <v>0</v>
      </c>
      <c r="I333" s="420">
        <f t="shared" si="97"/>
        <v>0</v>
      </c>
      <c r="J333" s="48">
        <f t="shared" si="84"/>
      </c>
      <c r="K333" s="48">
        <f t="shared" si="85"/>
      </c>
      <c r="L333" s="48">
        <f t="shared" si="86"/>
      </c>
      <c r="M333" s="369">
        <f t="shared" si="87"/>
      </c>
      <c r="N333" s="438">
        <f t="shared" si="88"/>
      </c>
      <c r="O333" s="303">
        <f t="shared" si="89"/>
      </c>
      <c r="P333" s="303">
        <f t="shared" si="90"/>
      </c>
      <c r="Q333" s="303">
        <f t="shared" si="91"/>
      </c>
      <c r="R333" s="300">
        <f t="shared" si="92"/>
      </c>
      <c r="S333" s="44">
        <f t="shared" si="93"/>
      </c>
      <c r="T333" s="311">
        <f t="shared" si="94"/>
      </c>
      <c r="U333" s="95"/>
    </row>
    <row r="334" spans="2:21" ht="12.75">
      <c r="B334" s="376">
        <v>324</v>
      </c>
      <c r="C334" s="84"/>
      <c r="D334" s="85"/>
      <c r="E334" s="85"/>
      <c r="F334" s="85"/>
      <c r="G334" s="420">
        <f t="shared" si="95"/>
        <v>0</v>
      </c>
      <c r="H334" s="420">
        <f t="shared" si="96"/>
        <v>0</v>
      </c>
      <c r="I334" s="420">
        <f t="shared" si="97"/>
        <v>0</v>
      </c>
      <c r="J334" s="48">
        <f t="shared" si="84"/>
      </c>
      <c r="K334" s="48">
        <f t="shared" si="85"/>
      </c>
      <c r="L334" s="48">
        <f t="shared" si="86"/>
      </c>
      <c r="M334" s="369">
        <f t="shared" si="87"/>
      </c>
      <c r="N334" s="438">
        <f t="shared" si="88"/>
      </c>
      <c r="O334" s="303">
        <f t="shared" si="89"/>
      </c>
      <c r="P334" s="303">
        <f t="shared" si="90"/>
      </c>
      <c r="Q334" s="303">
        <f t="shared" si="91"/>
      </c>
      <c r="R334" s="300">
        <f t="shared" si="92"/>
      </c>
      <c r="S334" s="44">
        <f t="shared" si="93"/>
      </c>
      <c r="T334" s="311">
        <f t="shared" si="94"/>
      </c>
      <c r="U334" s="95"/>
    </row>
    <row r="335" spans="2:21" ht="12.75">
      <c r="B335" s="376">
        <v>325</v>
      </c>
      <c r="C335" s="84"/>
      <c r="D335" s="85"/>
      <c r="E335" s="85"/>
      <c r="F335" s="85"/>
      <c r="G335" s="420">
        <f t="shared" si="95"/>
        <v>0</v>
      </c>
      <c r="H335" s="420">
        <f t="shared" si="96"/>
        <v>0</v>
      </c>
      <c r="I335" s="420">
        <f t="shared" si="97"/>
        <v>0</v>
      </c>
      <c r="J335" s="48">
        <f t="shared" si="84"/>
      </c>
      <c r="K335" s="48">
        <f t="shared" si="85"/>
      </c>
      <c r="L335" s="48">
        <f t="shared" si="86"/>
      </c>
      <c r="M335" s="369">
        <f t="shared" si="87"/>
      </c>
      <c r="N335" s="438">
        <f t="shared" si="88"/>
      </c>
      <c r="O335" s="303">
        <f t="shared" si="89"/>
      </c>
      <c r="P335" s="303">
        <f t="shared" si="90"/>
      </c>
      <c r="Q335" s="303">
        <f t="shared" si="91"/>
      </c>
      <c r="R335" s="300">
        <f t="shared" si="92"/>
      </c>
      <c r="S335" s="44">
        <f t="shared" si="93"/>
      </c>
      <c r="T335" s="311">
        <f t="shared" si="94"/>
      </c>
      <c r="U335" s="95"/>
    </row>
    <row r="336" spans="2:21" ht="12.75">
      <c r="B336" s="376">
        <v>326</v>
      </c>
      <c r="C336" s="84"/>
      <c r="D336" s="85"/>
      <c r="E336" s="85"/>
      <c r="F336" s="85"/>
      <c r="G336" s="420">
        <f t="shared" si="95"/>
        <v>0</v>
      </c>
      <c r="H336" s="420">
        <f t="shared" si="96"/>
        <v>0</v>
      </c>
      <c r="I336" s="420">
        <f t="shared" si="97"/>
        <v>0</v>
      </c>
      <c r="J336" s="48">
        <f t="shared" si="84"/>
      </c>
      <c r="K336" s="48">
        <f t="shared" si="85"/>
      </c>
      <c r="L336" s="48">
        <f t="shared" si="86"/>
      </c>
      <c r="M336" s="369">
        <f t="shared" si="87"/>
      </c>
      <c r="N336" s="438">
        <f t="shared" si="88"/>
      </c>
      <c r="O336" s="303">
        <f t="shared" si="89"/>
      </c>
      <c r="P336" s="303">
        <f t="shared" si="90"/>
      </c>
      <c r="Q336" s="303">
        <f t="shared" si="91"/>
      </c>
      <c r="R336" s="300">
        <f t="shared" si="92"/>
      </c>
      <c r="S336" s="44">
        <f t="shared" si="93"/>
      </c>
      <c r="T336" s="311">
        <f t="shared" si="94"/>
      </c>
      <c r="U336" s="95"/>
    </row>
    <row r="337" spans="2:21" ht="12.75">
      <c r="B337" s="376">
        <v>327</v>
      </c>
      <c r="C337" s="84"/>
      <c r="D337" s="85"/>
      <c r="E337" s="85"/>
      <c r="F337" s="85"/>
      <c r="G337" s="420">
        <f t="shared" si="95"/>
        <v>0</v>
      </c>
      <c r="H337" s="420">
        <f t="shared" si="96"/>
        <v>0</v>
      </c>
      <c r="I337" s="420">
        <f t="shared" si="97"/>
        <v>0</v>
      </c>
      <c r="J337" s="48">
        <f t="shared" si="84"/>
      </c>
      <c r="K337" s="48">
        <f t="shared" si="85"/>
      </c>
      <c r="L337" s="48">
        <f t="shared" si="86"/>
      </c>
      <c r="M337" s="369">
        <f t="shared" si="87"/>
      </c>
      <c r="N337" s="438">
        <f t="shared" si="88"/>
      </c>
      <c r="O337" s="303">
        <f t="shared" si="89"/>
      </c>
      <c r="P337" s="303">
        <f t="shared" si="90"/>
      </c>
      <c r="Q337" s="303">
        <f t="shared" si="91"/>
      </c>
      <c r="R337" s="300">
        <f t="shared" si="92"/>
      </c>
      <c r="S337" s="44">
        <f t="shared" si="93"/>
      </c>
      <c r="T337" s="311">
        <f t="shared" si="94"/>
      </c>
      <c r="U337" s="95"/>
    </row>
    <row r="338" spans="2:21" ht="12.75">
      <c r="B338" s="376">
        <v>328</v>
      </c>
      <c r="C338" s="84"/>
      <c r="D338" s="85"/>
      <c r="E338" s="85"/>
      <c r="F338" s="85"/>
      <c r="G338" s="420">
        <f t="shared" si="95"/>
        <v>0</v>
      </c>
      <c r="H338" s="420">
        <f t="shared" si="96"/>
        <v>0</v>
      </c>
      <c r="I338" s="420">
        <f t="shared" si="97"/>
        <v>0</v>
      </c>
      <c r="J338" s="48">
        <f aca="true" t="shared" si="98" ref="J338:J376">IF(M338&lt;2,"",(IF(OR(G338+H338=0,G338+I338=0),"",IF(AND(OR(2*G338/(G338+H338)&lt;0.93,2*G338/(G338+H338)&gt;1.07),OR(2*G338/(G338+I338)&lt;0.93,2*G338/(G338+I338)&gt;1.07)),"OUT","OK"))))</f>
      </c>
      <c r="K338" s="48">
        <f aca="true" t="shared" si="99" ref="K338:K376">IF(M338&lt;2,"",IF(OR(H338+G338=0,H338+I338=0),"",IF(AND(OR(2*H338/(H338+G338)&lt;0.93,2*H338/(H338+G338)&gt;1.07),OR(2*H338/(H338+I338)&lt;0.93,2*H338/(H338+I338)&gt;1.07)),"OUT","OK")))</f>
      </c>
      <c r="L338" s="48">
        <f aca="true" t="shared" si="100" ref="L338:L376">IF(M338&lt;2,"",IF(OR(I338+G338=0,I338+H338=0),"",IF(AND(OR(2*I338/(I338+G338)&lt;0.93,2*I338/(I338+G338)&gt;1.07),OR(2*I338/(I338+H338)&lt;0.93,2*I338/(I338+H338)&gt;1.07)),"OUT","OK")))</f>
      </c>
      <c r="M338" s="369">
        <f aca="true" t="shared" si="101" ref="M338:M376">IF(COUNT(D338:F338)=0,"",COUNT(D338:F338))</f>
      </c>
      <c r="N338" s="438">
        <f aca="true" t="shared" si="102" ref="N338:N376">IF(M338="","",IF(OR(M338&lt;2,R338&lt;3,R338&gt;200),"NOT VALID","ok"))</f>
      </c>
      <c r="O338" s="303">
        <f aca="true" t="shared" si="103" ref="O338:O376">IF(J338="OK",D338,"")</f>
      </c>
      <c r="P338" s="303">
        <f aca="true" t="shared" si="104" ref="P338:P376">IF(K338="OK",E338,"")</f>
      </c>
      <c r="Q338" s="303">
        <f aca="true" t="shared" si="105" ref="Q338:Q376">IF(L338="OK",F338,"")</f>
      </c>
      <c r="R338" s="300">
        <f aca="true" t="shared" si="106" ref="R338:R376">IF(ISERROR(AVERAGE(D338:F338)),"",AVERAGE(D338:F338))</f>
      </c>
      <c r="S338" s="44">
        <f aca="true" t="shared" si="107" ref="S338:S376">IF(M338="","",IF(M338&lt;2,"--  ",STDEV(D338:F338)))</f>
      </c>
      <c r="T338" s="311">
        <f aca="true" t="shared" si="108" ref="T338:T376">IF(S338="","",IF(S338="--  ","--  ",S338/R338))</f>
      </c>
      <c r="U338" s="95"/>
    </row>
    <row r="339" spans="2:21" ht="12.75">
      <c r="B339" s="376">
        <v>329</v>
      </c>
      <c r="C339" s="84"/>
      <c r="D339" s="85"/>
      <c r="E339" s="85"/>
      <c r="F339" s="85"/>
      <c r="G339" s="420">
        <f aca="true" t="shared" si="109" ref="G339:G376">IF(OR(ISBLANK(D339),ISTEXT(D339)),0,D339)</f>
        <v>0</v>
      </c>
      <c r="H339" s="420">
        <f aca="true" t="shared" si="110" ref="H339:H376">IF(OR(ISBLANK(E339),ISTEXT(E339)),0,E339)</f>
        <v>0</v>
      </c>
      <c r="I339" s="420">
        <f aca="true" t="shared" si="111" ref="I339:I376">IF(OR(ISBLANK(F339),ISTEXT(F339)),0,F339)</f>
        <v>0</v>
      </c>
      <c r="J339" s="48">
        <f t="shared" si="98"/>
      </c>
      <c r="K339" s="48">
        <f t="shared" si="99"/>
      </c>
      <c r="L339" s="48">
        <f t="shared" si="100"/>
      </c>
      <c r="M339" s="369">
        <f t="shared" si="101"/>
      </c>
      <c r="N339" s="438">
        <f t="shared" si="102"/>
      </c>
      <c r="O339" s="303">
        <f t="shared" si="103"/>
      </c>
      <c r="P339" s="303">
        <f t="shared" si="104"/>
      </c>
      <c r="Q339" s="303">
        <f t="shared" si="105"/>
      </c>
      <c r="R339" s="300">
        <f t="shared" si="106"/>
      </c>
      <c r="S339" s="44">
        <f t="shared" si="107"/>
      </c>
      <c r="T339" s="311">
        <f t="shared" si="108"/>
      </c>
      <c r="U339" s="95"/>
    </row>
    <row r="340" spans="2:21" ht="12.75">
      <c r="B340" s="376">
        <v>330</v>
      </c>
      <c r="C340" s="84"/>
      <c r="D340" s="85"/>
      <c r="E340" s="85"/>
      <c r="F340" s="85"/>
      <c r="G340" s="420">
        <f t="shared" si="109"/>
        <v>0</v>
      </c>
      <c r="H340" s="420">
        <f t="shared" si="110"/>
        <v>0</v>
      </c>
      <c r="I340" s="420">
        <f t="shared" si="111"/>
        <v>0</v>
      </c>
      <c r="J340" s="48">
        <f t="shared" si="98"/>
      </c>
      <c r="K340" s="48">
        <f t="shared" si="99"/>
      </c>
      <c r="L340" s="48">
        <f t="shared" si="100"/>
      </c>
      <c r="M340" s="369">
        <f t="shared" si="101"/>
      </c>
      <c r="N340" s="438">
        <f t="shared" si="102"/>
      </c>
      <c r="O340" s="303">
        <f t="shared" si="103"/>
      </c>
      <c r="P340" s="303">
        <f t="shared" si="104"/>
      </c>
      <c r="Q340" s="303">
        <f t="shared" si="105"/>
      </c>
      <c r="R340" s="300">
        <f t="shared" si="106"/>
      </c>
      <c r="S340" s="44">
        <f t="shared" si="107"/>
      </c>
      <c r="T340" s="311">
        <f t="shared" si="108"/>
      </c>
      <c r="U340" s="95"/>
    </row>
    <row r="341" spans="2:21" ht="12.75">
      <c r="B341" s="376">
        <v>331</v>
      </c>
      <c r="C341" s="84"/>
      <c r="D341" s="85"/>
      <c r="E341" s="85"/>
      <c r="F341" s="85"/>
      <c r="G341" s="420">
        <f t="shared" si="109"/>
        <v>0</v>
      </c>
      <c r="H341" s="420">
        <f t="shared" si="110"/>
        <v>0</v>
      </c>
      <c r="I341" s="420">
        <f t="shared" si="111"/>
        <v>0</v>
      </c>
      <c r="J341" s="48">
        <f t="shared" si="98"/>
      </c>
      <c r="K341" s="48">
        <f t="shared" si="99"/>
      </c>
      <c r="L341" s="48">
        <f t="shared" si="100"/>
      </c>
      <c r="M341" s="369">
        <f t="shared" si="101"/>
      </c>
      <c r="N341" s="438">
        <f t="shared" si="102"/>
      </c>
      <c r="O341" s="303">
        <f t="shared" si="103"/>
      </c>
      <c r="P341" s="303">
        <f t="shared" si="104"/>
      </c>
      <c r="Q341" s="303">
        <f t="shared" si="105"/>
      </c>
      <c r="R341" s="300">
        <f t="shared" si="106"/>
      </c>
      <c r="S341" s="44">
        <f t="shared" si="107"/>
      </c>
      <c r="T341" s="311">
        <f t="shared" si="108"/>
      </c>
      <c r="U341" s="95"/>
    </row>
    <row r="342" spans="2:21" ht="12.75">
      <c r="B342" s="376">
        <v>332</v>
      </c>
      <c r="C342" s="84"/>
      <c r="D342" s="85"/>
      <c r="E342" s="85"/>
      <c r="F342" s="85"/>
      <c r="G342" s="420">
        <f t="shared" si="109"/>
        <v>0</v>
      </c>
      <c r="H342" s="420">
        <f t="shared" si="110"/>
        <v>0</v>
      </c>
      <c r="I342" s="420">
        <f t="shared" si="111"/>
        <v>0</v>
      </c>
      <c r="J342" s="48">
        <f t="shared" si="98"/>
      </c>
      <c r="K342" s="48">
        <f t="shared" si="99"/>
      </c>
      <c r="L342" s="48">
        <f t="shared" si="100"/>
      </c>
      <c r="M342" s="369">
        <f t="shared" si="101"/>
      </c>
      <c r="N342" s="438">
        <f t="shared" si="102"/>
      </c>
      <c r="O342" s="303">
        <f t="shared" si="103"/>
      </c>
      <c r="P342" s="303">
        <f t="shared" si="104"/>
      </c>
      <c r="Q342" s="303">
        <f t="shared" si="105"/>
      </c>
      <c r="R342" s="300">
        <f t="shared" si="106"/>
      </c>
      <c r="S342" s="44">
        <f t="shared" si="107"/>
      </c>
      <c r="T342" s="311">
        <f t="shared" si="108"/>
      </c>
      <c r="U342" s="95"/>
    </row>
    <row r="343" spans="2:21" ht="12.75">
      <c r="B343" s="376">
        <v>333</v>
      </c>
      <c r="C343" s="84"/>
      <c r="D343" s="85"/>
      <c r="E343" s="85"/>
      <c r="F343" s="85"/>
      <c r="G343" s="420">
        <f t="shared" si="109"/>
        <v>0</v>
      </c>
      <c r="H343" s="420">
        <f t="shared" si="110"/>
        <v>0</v>
      </c>
      <c r="I343" s="420">
        <f t="shared" si="111"/>
        <v>0</v>
      </c>
      <c r="J343" s="48">
        <f t="shared" si="98"/>
      </c>
      <c r="K343" s="48">
        <f t="shared" si="99"/>
      </c>
      <c r="L343" s="48">
        <f t="shared" si="100"/>
      </c>
      <c r="M343" s="369">
        <f t="shared" si="101"/>
      </c>
      <c r="N343" s="438">
        <f t="shared" si="102"/>
      </c>
      <c r="O343" s="303">
        <f t="shared" si="103"/>
      </c>
      <c r="P343" s="303">
        <f t="shared" si="104"/>
      </c>
      <c r="Q343" s="303">
        <f t="shared" si="105"/>
      </c>
      <c r="R343" s="300">
        <f t="shared" si="106"/>
      </c>
      <c r="S343" s="44">
        <f t="shared" si="107"/>
      </c>
      <c r="T343" s="311">
        <f t="shared" si="108"/>
      </c>
      <c r="U343" s="95"/>
    </row>
    <row r="344" spans="2:21" ht="12.75">
      <c r="B344" s="376">
        <v>334</v>
      </c>
      <c r="C344" s="84"/>
      <c r="D344" s="85"/>
      <c r="E344" s="85"/>
      <c r="F344" s="85"/>
      <c r="G344" s="420">
        <f t="shared" si="109"/>
        <v>0</v>
      </c>
      <c r="H344" s="420">
        <f t="shared" si="110"/>
        <v>0</v>
      </c>
      <c r="I344" s="420">
        <f t="shared" si="111"/>
        <v>0</v>
      </c>
      <c r="J344" s="48">
        <f t="shared" si="98"/>
      </c>
      <c r="K344" s="48">
        <f t="shared" si="99"/>
      </c>
      <c r="L344" s="48">
        <f t="shared" si="100"/>
      </c>
      <c r="M344" s="369">
        <f t="shared" si="101"/>
      </c>
      <c r="N344" s="438">
        <f t="shared" si="102"/>
      </c>
      <c r="O344" s="303">
        <f t="shared" si="103"/>
      </c>
      <c r="P344" s="303">
        <f t="shared" si="104"/>
      </c>
      <c r="Q344" s="303">
        <f t="shared" si="105"/>
      </c>
      <c r="R344" s="300">
        <f t="shared" si="106"/>
      </c>
      <c r="S344" s="44">
        <f t="shared" si="107"/>
      </c>
      <c r="T344" s="311">
        <f t="shared" si="108"/>
      </c>
      <c r="U344" s="95"/>
    </row>
    <row r="345" spans="2:21" ht="12.75">
      <c r="B345" s="376">
        <v>335</v>
      </c>
      <c r="C345" s="84"/>
      <c r="D345" s="85"/>
      <c r="E345" s="85"/>
      <c r="F345" s="85"/>
      <c r="G345" s="420">
        <f t="shared" si="109"/>
        <v>0</v>
      </c>
      <c r="H345" s="420">
        <f t="shared" si="110"/>
        <v>0</v>
      </c>
      <c r="I345" s="420">
        <f t="shared" si="111"/>
        <v>0</v>
      </c>
      <c r="J345" s="48">
        <f t="shared" si="98"/>
      </c>
      <c r="K345" s="48">
        <f t="shared" si="99"/>
      </c>
      <c r="L345" s="48">
        <f t="shared" si="100"/>
      </c>
      <c r="M345" s="369">
        <f t="shared" si="101"/>
      </c>
      <c r="N345" s="438">
        <f t="shared" si="102"/>
      </c>
      <c r="O345" s="303">
        <f t="shared" si="103"/>
      </c>
      <c r="P345" s="303">
        <f t="shared" si="104"/>
      </c>
      <c r="Q345" s="303">
        <f t="shared" si="105"/>
      </c>
      <c r="R345" s="300">
        <f t="shared" si="106"/>
      </c>
      <c r="S345" s="44">
        <f t="shared" si="107"/>
      </c>
      <c r="T345" s="311">
        <f t="shared" si="108"/>
      </c>
      <c r="U345" s="95"/>
    </row>
    <row r="346" spans="2:21" ht="12.75">
      <c r="B346" s="376">
        <v>336</v>
      </c>
      <c r="C346" s="84"/>
      <c r="D346" s="85"/>
      <c r="E346" s="85"/>
      <c r="F346" s="85"/>
      <c r="G346" s="420">
        <f t="shared" si="109"/>
        <v>0</v>
      </c>
      <c r="H346" s="420">
        <f t="shared" si="110"/>
        <v>0</v>
      </c>
      <c r="I346" s="420">
        <f t="shared" si="111"/>
        <v>0</v>
      </c>
      <c r="J346" s="48">
        <f t="shared" si="98"/>
      </c>
      <c r="K346" s="48">
        <f t="shared" si="99"/>
      </c>
      <c r="L346" s="48">
        <f t="shared" si="100"/>
      </c>
      <c r="M346" s="369">
        <f t="shared" si="101"/>
      </c>
      <c r="N346" s="438">
        <f t="shared" si="102"/>
      </c>
      <c r="O346" s="303">
        <f t="shared" si="103"/>
      </c>
      <c r="P346" s="303">
        <f t="shared" si="104"/>
      </c>
      <c r="Q346" s="303">
        <f t="shared" si="105"/>
      </c>
      <c r="R346" s="300">
        <f t="shared" si="106"/>
      </c>
      <c r="S346" s="44">
        <f t="shared" si="107"/>
      </c>
      <c r="T346" s="311">
        <f t="shared" si="108"/>
      </c>
      <c r="U346" s="95"/>
    </row>
    <row r="347" spans="2:21" ht="12.75">
      <c r="B347" s="376">
        <v>337</v>
      </c>
      <c r="C347" s="84"/>
      <c r="D347" s="85"/>
      <c r="E347" s="85"/>
      <c r="F347" s="85"/>
      <c r="G347" s="420">
        <f t="shared" si="109"/>
        <v>0</v>
      </c>
      <c r="H347" s="420">
        <f t="shared" si="110"/>
        <v>0</v>
      </c>
      <c r="I347" s="420">
        <f t="shared" si="111"/>
        <v>0</v>
      </c>
      <c r="J347" s="48">
        <f t="shared" si="98"/>
      </c>
      <c r="K347" s="48">
        <f t="shared" si="99"/>
      </c>
      <c r="L347" s="48">
        <f t="shared" si="100"/>
      </c>
      <c r="M347" s="369">
        <f t="shared" si="101"/>
      </c>
      <c r="N347" s="438">
        <f t="shared" si="102"/>
      </c>
      <c r="O347" s="303">
        <f t="shared" si="103"/>
      </c>
      <c r="P347" s="303">
        <f t="shared" si="104"/>
      </c>
      <c r="Q347" s="303">
        <f t="shared" si="105"/>
      </c>
      <c r="R347" s="300">
        <f t="shared" si="106"/>
      </c>
      <c r="S347" s="44">
        <f t="shared" si="107"/>
      </c>
      <c r="T347" s="311">
        <f t="shared" si="108"/>
      </c>
      <c r="U347" s="95"/>
    </row>
    <row r="348" spans="2:21" ht="12.75">
      <c r="B348" s="376">
        <v>338</v>
      </c>
      <c r="C348" s="84"/>
      <c r="D348" s="85"/>
      <c r="E348" s="85"/>
      <c r="F348" s="85"/>
      <c r="G348" s="420">
        <f t="shared" si="109"/>
        <v>0</v>
      </c>
      <c r="H348" s="420">
        <f t="shared" si="110"/>
        <v>0</v>
      </c>
      <c r="I348" s="420">
        <f t="shared" si="111"/>
        <v>0</v>
      </c>
      <c r="J348" s="48">
        <f t="shared" si="98"/>
      </c>
      <c r="K348" s="48">
        <f t="shared" si="99"/>
      </c>
      <c r="L348" s="48">
        <f t="shared" si="100"/>
      </c>
      <c r="M348" s="369">
        <f t="shared" si="101"/>
      </c>
      <c r="N348" s="438">
        <f t="shared" si="102"/>
      </c>
      <c r="O348" s="303">
        <f t="shared" si="103"/>
      </c>
      <c r="P348" s="303">
        <f t="shared" si="104"/>
      </c>
      <c r="Q348" s="303">
        <f t="shared" si="105"/>
      </c>
      <c r="R348" s="300">
        <f t="shared" si="106"/>
      </c>
      <c r="S348" s="44">
        <f t="shared" si="107"/>
      </c>
      <c r="T348" s="311">
        <f t="shared" si="108"/>
      </c>
      <c r="U348" s="95"/>
    </row>
    <row r="349" spans="2:21" ht="12.75">
      <c r="B349" s="376">
        <v>339</v>
      </c>
      <c r="C349" s="84"/>
      <c r="D349" s="85"/>
      <c r="E349" s="85"/>
      <c r="F349" s="85"/>
      <c r="G349" s="420">
        <f t="shared" si="109"/>
        <v>0</v>
      </c>
      <c r="H349" s="420">
        <f t="shared" si="110"/>
        <v>0</v>
      </c>
      <c r="I349" s="420">
        <f t="shared" si="111"/>
        <v>0</v>
      </c>
      <c r="J349" s="48">
        <f t="shared" si="98"/>
      </c>
      <c r="K349" s="48">
        <f t="shared" si="99"/>
      </c>
      <c r="L349" s="48">
        <f t="shared" si="100"/>
      </c>
      <c r="M349" s="369">
        <f t="shared" si="101"/>
      </c>
      <c r="N349" s="438">
        <f t="shared" si="102"/>
      </c>
      <c r="O349" s="303">
        <f t="shared" si="103"/>
      </c>
      <c r="P349" s="303">
        <f t="shared" si="104"/>
      </c>
      <c r="Q349" s="303">
        <f t="shared" si="105"/>
      </c>
      <c r="R349" s="300">
        <f t="shared" si="106"/>
      </c>
      <c r="S349" s="44">
        <f t="shared" si="107"/>
      </c>
      <c r="T349" s="311">
        <f t="shared" si="108"/>
      </c>
      <c r="U349" s="95"/>
    </row>
    <row r="350" spans="2:21" ht="12.75">
      <c r="B350" s="376">
        <v>340</v>
      </c>
      <c r="C350" s="84"/>
      <c r="D350" s="85"/>
      <c r="E350" s="85"/>
      <c r="F350" s="85"/>
      <c r="G350" s="420">
        <f t="shared" si="109"/>
        <v>0</v>
      </c>
      <c r="H350" s="420">
        <f t="shared" si="110"/>
        <v>0</v>
      </c>
      <c r="I350" s="420">
        <f t="shared" si="111"/>
        <v>0</v>
      </c>
      <c r="J350" s="48">
        <f t="shared" si="98"/>
      </c>
      <c r="K350" s="48">
        <f t="shared" si="99"/>
      </c>
      <c r="L350" s="48">
        <f t="shared" si="100"/>
      </c>
      <c r="M350" s="369">
        <f t="shared" si="101"/>
      </c>
      <c r="N350" s="438">
        <f t="shared" si="102"/>
      </c>
      <c r="O350" s="303">
        <f t="shared" si="103"/>
      </c>
      <c r="P350" s="303">
        <f t="shared" si="104"/>
      </c>
      <c r="Q350" s="303">
        <f t="shared" si="105"/>
      </c>
      <c r="R350" s="300">
        <f t="shared" si="106"/>
      </c>
      <c r="S350" s="44">
        <f t="shared" si="107"/>
      </c>
      <c r="T350" s="311">
        <f t="shared" si="108"/>
      </c>
      <c r="U350" s="95"/>
    </row>
    <row r="351" spans="2:21" ht="12.75">
      <c r="B351" s="376">
        <v>341</v>
      </c>
      <c r="C351" s="84"/>
      <c r="D351" s="85"/>
      <c r="E351" s="85"/>
      <c r="F351" s="85"/>
      <c r="G351" s="420">
        <f t="shared" si="109"/>
        <v>0</v>
      </c>
      <c r="H351" s="420">
        <f t="shared" si="110"/>
        <v>0</v>
      </c>
      <c r="I351" s="420">
        <f t="shared" si="111"/>
        <v>0</v>
      </c>
      <c r="J351" s="48">
        <f t="shared" si="98"/>
      </c>
      <c r="K351" s="48">
        <f t="shared" si="99"/>
      </c>
      <c r="L351" s="48">
        <f t="shared" si="100"/>
      </c>
      <c r="M351" s="369">
        <f t="shared" si="101"/>
      </c>
      <c r="N351" s="438">
        <f t="shared" si="102"/>
      </c>
      <c r="O351" s="303">
        <f t="shared" si="103"/>
      </c>
      <c r="P351" s="303">
        <f t="shared" si="104"/>
      </c>
      <c r="Q351" s="303">
        <f t="shared" si="105"/>
      </c>
      <c r="R351" s="300">
        <f t="shared" si="106"/>
      </c>
      <c r="S351" s="44">
        <f t="shared" si="107"/>
      </c>
      <c r="T351" s="311">
        <f t="shared" si="108"/>
      </c>
      <c r="U351" s="95"/>
    </row>
    <row r="352" spans="2:21" ht="12.75">
      <c r="B352" s="376">
        <v>342</v>
      </c>
      <c r="C352" s="84"/>
      <c r="D352" s="85"/>
      <c r="E352" s="85"/>
      <c r="F352" s="85"/>
      <c r="G352" s="420">
        <f t="shared" si="109"/>
        <v>0</v>
      </c>
      <c r="H352" s="420">
        <f t="shared" si="110"/>
        <v>0</v>
      </c>
      <c r="I352" s="420">
        <f t="shared" si="111"/>
        <v>0</v>
      </c>
      <c r="J352" s="48">
        <f t="shared" si="98"/>
      </c>
      <c r="K352" s="48">
        <f t="shared" si="99"/>
      </c>
      <c r="L352" s="48">
        <f t="shared" si="100"/>
      </c>
      <c r="M352" s="369">
        <f t="shared" si="101"/>
      </c>
      <c r="N352" s="438">
        <f t="shared" si="102"/>
      </c>
      <c r="O352" s="303">
        <f t="shared" si="103"/>
      </c>
      <c r="P352" s="303">
        <f t="shared" si="104"/>
      </c>
      <c r="Q352" s="303">
        <f t="shared" si="105"/>
      </c>
      <c r="R352" s="300">
        <f t="shared" si="106"/>
      </c>
      <c r="S352" s="44">
        <f t="shared" si="107"/>
      </c>
      <c r="T352" s="311">
        <f t="shared" si="108"/>
      </c>
      <c r="U352" s="95"/>
    </row>
    <row r="353" spans="2:21" ht="12.75">
      <c r="B353" s="376">
        <v>343</v>
      </c>
      <c r="C353" s="84"/>
      <c r="D353" s="85"/>
      <c r="E353" s="85"/>
      <c r="F353" s="85"/>
      <c r="G353" s="420">
        <f t="shared" si="109"/>
        <v>0</v>
      </c>
      <c r="H353" s="420">
        <f t="shared" si="110"/>
        <v>0</v>
      </c>
      <c r="I353" s="420">
        <f t="shared" si="111"/>
        <v>0</v>
      </c>
      <c r="J353" s="48">
        <f t="shared" si="98"/>
      </c>
      <c r="K353" s="48">
        <f t="shared" si="99"/>
      </c>
      <c r="L353" s="48">
        <f t="shared" si="100"/>
      </c>
      <c r="M353" s="369">
        <f t="shared" si="101"/>
      </c>
      <c r="N353" s="438">
        <f t="shared" si="102"/>
      </c>
      <c r="O353" s="303">
        <f t="shared" si="103"/>
      </c>
      <c r="P353" s="303">
        <f t="shared" si="104"/>
      </c>
      <c r="Q353" s="303">
        <f t="shared" si="105"/>
      </c>
      <c r="R353" s="300">
        <f t="shared" si="106"/>
      </c>
      <c r="S353" s="44">
        <f t="shared" si="107"/>
      </c>
      <c r="T353" s="311">
        <f t="shared" si="108"/>
      </c>
      <c r="U353" s="95"/>
    </row>
    <row r="354" spans="2:21" ht="12.75">
      <c r="B354" s="376">
        <v>344</v>
      </c>
      <c r="C354" s="84"/>
      <c r="D354" s="85"/>
      <c r="E354" s="85"/>
      <c r="F354" s="85"/>
      <c r="G354" s="420">
        <f t="shared" si="109"/>
        <v>0</v>
      </c>
      <c r="H354" s="420">
        <f t="shared" si="110"/>
        <v>0</v>
      </c>
      <c r="I354" s="420">
        <f t="shared" si="111"/>
        <v>0</v>
      </c>
      <c r="J354" s="48">
        <f t="shared" si="98"/>
      </c>
      <c r="K354" s="48">
        <f t="shared" si="99"/>
      </c>
      <c r="L354" s="48">
        <f t="shared" si="100"/>
      </c>
      <c r="M354" s="369">
        <f t="shared" si="101"/>
      </c>
      <c r="N354" s="438">
        <f t="shared" si="102"/>
      </c>
      <c r="O354" s="303">
        <f t="shared" si="103"/>
      </c>
      <c r="P354" s="303">
        <f t="shared" si="104"/>
      </c>
      <c r="Q354" s="303">
        <f t="shared" si="105"/>
      </c>
      <c r="R354" s="300">
        <f t="shared" si="106"/>
      </c>
      <c r="S354" s="44">
        <f t="shared" si="107"/>
      </c>
      <c r="T354" s="311">
        <f t="shared" si="108"/>
      </c>
      <c r="U354" s="95"/>
    </row>
    <row r="355" spans="2:21" ht="12.75">
      <c r="B355" s="376">
        <v>345</v>
      </c>
      <c r="C355" s="84"/>
      <c r="D355" s="85"/>
      <c r="E355" s="85"/>
      <c r="F355" s="85"/>
      <c r="G355" s="420">
        <f t="shared" si="109"/>
        <v>0</v>
      </c>
      <c r="H355" s="420">
        <f t="shared" si="110"/>
        <v>0</v>
      </c>
      <c r="I355" s="420">
        <f t="shared" si="111"/>
        <v>0</v>
      </c>
      <c r="J355" s="48">
        <f t="shared" si="98"/>
      </c>
      <c r="K355" s="48">
        <f t="shared" si="99"/>
      </c>
      <c r="L355" s="48">
        <f t="shared" si="100"/>
      </c>
      <c r="M355" s="369">
        <f t="shared" si="101"/>
      </c>
      <c r="N355" s="438">
        <f t="shared" si="102"/>
      </c>
      <c r="O355" s="303">
        <f t="shared" si="103"/>
      </c>
      <c r="P355" s="303">
        <f t="shared" si="104"/>
      </c>
      <c r="Q355" s="303">
        <f t="shared" si="105"/>
      </c>
      <c r="R355" s="300">
        <f t="shared" si="106"/>
      </c>
      <c r="S355" s="44">
        <f t="shared" si="107"/>
      </c>
      <c r="T355" s="311">
        <f t="shared" si="108"/>
      </c>
      <c r="U355" s="95"/>
    </row>
    <row r="356" spans="2:21" ht="12.75">
      <c r="B356" s="376">
        <v>346</v>
      </c>
      <c r="C356" s="84"/>
      <c r="D356" s="85"/>
      <c r="E356" s="85"/>
      <c r="F356" s="85"/>
      <c r="G356" s="420">
        <f t="shared" si="109"/>
        <v>0</v>
      </c>
      <c r="H356" s="420">
        <f t="shared" si="110"/>
        <v>0</v>
      </c>
      <c r="I356" s="420">
        <f t="shared" si="111"/>
        <v>0</v>
      </c>
      <c r="J356" s="48">
        <f t="shared" si="98"/>
      </c>
      <c r="K356" s="48">
        <f t="shared" si="99"/>
      </c>
      <c r="L356" s="48">
        <f t="shared" si="100"/>
      </c>
      <c r="M356" s="369">
        <f t="shared" si="101"/>
      </c>
      <c r="N356" s="438">
        <f t="shared" si="102"/>
      </c>
      <c r="O356" s="303">
        <f t="shared" si="103"/>
      </c>
      <c r="P356" s="303">
        <f t="shared" si="104"/>
      </c>
      <c r="Q356" s="303">
        <f t="shared" si="105"/>
      </c>
      <c r="R356" s="300">
        <f t="shared" si="106"/>
      </c>
      <c r="S356" s="44">
        <f t="shared" si="107"/>
      </c>
      <c r="T356" s="311">
        <f t="shared" si="108"/>
      </c>
      <c r="U356" s="95"/>
    </row>
    <row r="357" spans="2:21" ht="12.75">
      <c r="B357" s="376">
        <v>347</v>
      </c>
      <c r="C357" s="84"/>
      <c r="D357" s="85"/>
      <c r="E357" s="85"/>
      <c r="F357" s="85"/>
      <c r="G357" s="420">
        <f t="shared" si="109"/>
        <v>0</v>
      </c>
      <c r="H357" s="420">
        <f t="shared" si="110"/>
        <v>0</v>
      </c>
      <c r="I357" s="420">
        <f t="shared" si="111"/>
        <v>0</v>
      </c>
      <c r="J357" s="48">
        <f t="shared" si="98"/>
      </c>
      <c r="K357" s="48">
        <f t="shared" si="99"/>
      </c>
      <c r="L357" s="48">
        <f t="shared" si="100"/>
      </c>
      <c r="M357" s="369">
        <f t="shared" si="101"/>
      </c>
      <c r="N357" s="438">
        <f t="shared" si="102"/>
      </c>
      <c r="O357" s="303">
        <f t="shared" si="103"/>
      </c>
      <c r="P357" s="303">
        <f t="shared" si="104"/>
      </c>
      <c r="Q357" s="303">
        <f t="shared" si="105"/>
      </c>
      <c r="R357" s="300">
        <f t="shared" si="106"/>
      </c>
      <c r="S357" s="44">
        <f t="shared" si="107"/>
      </c>
      <c r="T357" s="311">
        <f t="shared" si="108"/>
      </c>
      <c r="U357" s="95"/>
    </row>
    <row r="358" spans="2:21" ht="12.75">
      <c r="B358" s="376">
        <v>348</v>
      </c>
      <c r="C358" s="84"/>
      <c r="D358" s="85"/>
      <c r="E358" s="85"/>
      <c r="F358" s="85"/>
      <c r="G358" s="420">
        <f t="shared" si="109"/>
        <v>0</v>
      </c>
      <c r="H358" s="420">
        <f t="shared" si="110"/>
        <v>0</v>
      </c>
      <c r="I358" s="420">
        <f t="shared" si="111"/>
        <v>0</v>
      </c>
      <c r="J358" s="48">
        <f t="shared" si="98"/>
      </c>
      <c r="K358" s="48">
        <f t="shared" si="99"/>
      </c>
      <c r="L358" s="48">
        <f t="shared" si="100"/>
      </c>
      <c r="M358" s="369">
        <f t="shared" si="101"/>
      </c>
      <c r="N358" s="438">
        <f t="shared" si="102"/>
      </c>
      <c r="O358" s="303">
        <f t="shared" si="103"/>
      </c>
      <c r="P358" s="303">
        <f t="shared" si="104"/>
      </c>
      <c r="Q358" s="303">
        <f t="shared" si="105"/>
      </c>
      <c r="R358" s="300">
        <f t="shared" si="106"/>
      </c>
      <c r="S358" s="44">
        <f t="shared" si="107"/>
      </c>
      <c r="T358" s="311">
        <f t="shared" si="108"/>
      </c>
      <c r="U358" s="95"/>
    </row>
    <row r="359" spans="2:21" ht="12.75">
      <c r="B359" s="376">
        <v>349</v>
      </c>
      <c r="C359" s="84"/>
      <c r="D359" s="85"/>
      <c r="E359" s="85"/>
      <c r="F359" s="85"/>
      <c r="G359" s="420">
        <f t="shared" si="109"/>
        <v>0</v>
      </c>
      <c r="H359" s="420">
        <f t="shared" si="110"/>
        <v>0</v>
      </c>
      <c r="I359" s="420">
        <f t="shared" si="111"/>
        <v>0</v>
      </c>
      <c r="J359" s="48">
        <f t="shared" si="98"/>
      </c>
      <c r="K359" s="48">
        <f t="shared" si="99"/>
      </c>
      <c r="L359" s="48">
        <f t="shared" si="100"/>
      </c>
      <c r="M359" s="369">
        <f t="shared" si="101"/>
      </c>
      <c r="N359" s="438">
        <f t="shared" si="102"/>
      </c>
      <c r="O359" s="303">
        <f t="shared" si="103"/>
      </c>
      <c r="P359" s="303">
        <f t="shared" si="104"/>
      </c>
      <c r="Q359" s="303">
        <f t="shared" si="105"/>
      </c>
      <c r="R359" s="300">
        <f t="shared" si="106"/>
      </c>
      <c r="S359" s="44">
        <f t="shared" si="107"/>
      </c>
      <c r="T359" s="311">
        <f t="shared" si="108"/>
      </c>
      <c r="U359" s="95"/>
    </row>
    <row r="360" spans="2:21" ht="12.75">
      <c r="B360" s="376">
        <v>350</v>
      </c>
      <c r="C360" s="84"/>
      <c r="D360" s="85"/>
      <c r="E360" s="85"/>
      <c r="F360" s="85"/>
      <c r="G360" s="420">
        <f t="shared" si="109"/>
        <v>0</v>
      </c>
      <c r="H360" s="420">
        <f t="shared" si="110"/>
        <v>0</v>
      </c>
      <c r="I360" s="420">
        <f t="shared" si="111"/>
        <v>0</v>
      </c>
      <c r="J360" s="48">
        <f t="shared" si="98"/>
      </c>
      <c r="K360" s="48">
        <f t="shared" si="99"/>
      </c>
      <c r="L360" s="48">
        <f t="shared" si="100"/>
      </c>
      <c r="M360" s="369">
        <f t="shared" si="101"/>
      </c>
      <c r="N360" s="438">
        <f t="shared" si="102"/>
      </c>
      <c r="O360" s="303">
        <f t="shared" si="103"/>
      </c>
      <c r="P360" s="303">
        <f t="shared" si="104"/>
      </c>
      <c r="Q360" s="303">
        <f t="shared" si="105"/>
      </c>
      <c r="R360" s="300">
        <f t="shared" si="106"/>
      </c>
      <c r="S360" s="44">
        <f t="shared" si="107"/>
      </c>
      <c r="T360" s="311">
        <f t="shared" si="108"/>
      </c>
      <c r="U360" s="95"/>
    </row>
    <row r="361" spans="2:21" ht="12.75">
      <c r="B361" s="376">
        <v>351</v>
      </c>
      <c r="C361" s="84"/>
      <c r="D361" s="85"/>
      <c r="E361" s="85"/>
      <c r="F361" s="85"/>
      <c r="G361" s="420">
        <f t="shared" si="109"/>
        <v>0</v>
      </c>
      <c r="H361" s="420">
        <f t="shared" si="110"/>
        <v>0</v>
      </c>
      <c r="I361" s="420">
        <f t="shared" si="111"/>
        <v>0</v>
      </c>
      <c r="J361" s="48">
        <f t="shared" si="98"/>
      </c>
      <c r="K361" s="48">
        <f t="shared" si="99"/>
      </c>
      <c r="L361" s="48">
        <f t="shared" si="100"/>
      </c>
      <c r="M361" s="369">
        <f t="shared" si="101"/>
      </c>
      <c r="N361" s="438">
        <f t="shared" si="102"/>
      </c>
      <c r="O361" s="303">
        <f t="shared" si="103"/>
      </c>
      <c r="P361" s="303">
        <f t="shared" si="104"/>
      </c>
      <c r="Q361" s="303">
        <f t="shared" si="105"/>
      </c>
      <c r="R361" s="300">
        <f t="shared" si="106"/>
      </c>
      <c r="S361" s="44">
        <f t="shared" si="107"/>
      </c>
      <c r="T361" s="311">
        <f t="shared" si="108"/>
      </c>
      <c r="U361" s="95"/>
    </row>
    <row r="362" spans="2:21" ht="12.75">
      <c r="B362" s="376">
        <v>352</v>
      </c>
      <c r="C362" s="84"/>
      <c r="D362" s="85"/>
      <c r="E362" s="85"/>
      <c r="F362" s="85"/>
      <c r="G362" s="420">
        <f t="shared" si="109"/>
        <v>0</v>
      </c>
      <c r="H362" s="420">
        <f t="shared" si="110"/>
        <v>0</v>
      </c>
      <c r="I362" s="420">
        <f t="shared" si="111"/>
        <v>0</v>
      </c>
      <c r="J362" s="48">
        <f t="shared" si="98"/>
      </c>
      <c r="K362" s="48">
        <f t="shared" si="99"/>
      </c>
      <c r="L362" s="48">
        <f t="shared" si="100"/>
      </c>
      <c r="M362" s="369">
        <f t="shared" si="101"/>
      </c>
      <c r="N362" s="438">
        <f t="shared" si="102"/>
      </c>
      <c r="O362" s="303">
        <f t="shared" si="103"/>
      </c>
      <c r="P362" s="303">
        <f t="shared" si="104"/>
      </c>
      <c r="Q362" s="303">
        <f t="shared" si="105"/>
      </c>
      <c r="R362" s="300">
        <f t="shared" si="106"/>
      </c>
      <c r="S362" s="44">
        <f t="shared" si="107"/>
      </c>
      <c r="T362" s="311">
        <f t="shared" si="108"/>
      </c>
      <c r="U362" s="95"/>
    </row>
    <row r="363" spans="2:21" ht="12.75">
      <c r="B363" s="376">
        <v>353</v>
      </c>
      <c r="C363" s="84"/>
      <c r="D363" s="85"/>
      <c r="E363" s="85"/>
      <c r="F363" s="85"/>
      <c r="G363" s="420">
        <f t="shared" si="109"/>
        <v>0</v>
      </c>
      <c r="H363" s="420">
        <f t="shared" si="110"/>
        <v>0</v>
      </c>
      <c r="I363" s="420">
        <f t="shared" si="111"/>
        <v>0</v>
      </c>
      <c r="J363" s="48">
        <f t="shared" si="98"/>
      </c>
      <c r="K363" s="48">
        <f t="shared" si="99"/>
      </c>
      <c r="L363" s="48">
        <f t="shared" si="100"/>
      </c>
      <c r="M363" s="369">
        <f t="shared" si="101"/>
      </c>
      <c r="N363" s="438">
        <f t="shared" si="102"/>
      </c>
      <c r="O363" s="303">
        <f t="shared" si="103"/>
      </c>
      <c r="P363" s="303">
        <f t="shared" si="104"/>
      </c>
      <c r="Q363" s="303">
        <f t="shared" si="105"/>
      </c>
      <c r="R363" s="300">
        <f t="shared" si="106"/>
      </c>
      <c r="S363" s="44">
        <f t="shared" si="107"/>
      </c>
      <c r="T363" s="311">
        <f t="shared" si="108"/>
      </c>
      <c r="U363" s="95"/>
    </row>
    <row r="364" spans="2:21" ht="12.75">
      <c r="B364" s="376">
        <v>354</v>
      </c>
      <c r="C364" s="84"/>
      <c r="D364" s="85"/>
      <c r="E364" s="85"/>
      <c r="F364" s="85"/>
      <c r="G364" s="420">
        <f t="shared" si="109"/>
        <v>0</v>
      </c>
      <c r="H364" s="420">
        <f t="shared" si="110"/>
        <v>0</v>
      </c>
      <c r="I364" s="420">
        <f t="shared" si="111"/>
        <v>0</v>
      </c>
      <c r="J364" s="48">
        <f t="shared" si="98"/>
      </c>
      <c r="K364" s="48">
        <f t="shared" si="99"/>
      </c>
      <c r="L364" s="48">
        <f t="shared" si="100"/>
      </c>
      <c r="M364" s="369">
        <f t="shared" si="101"/>
      </c>
      <c r="N364" s="438">
        <f t="shared" si="102"/>
      </c>
      <c r="O364" s="303">
        <f t="shared" si="103"/>
      </c>
      <c r="P364" s="303">
        <f t="shared" si="104"/>
      </c>
      <c r="Q364" s="303">
        <f t="shared" si="105"/>
      </c>
      <c r="R364" s="300">
        <f t="shared" si="106"/>
      </c>
      <c r="S364" s="44">
        <f t="shared" si="107"/>
      </c>
      <c r="T364" s="311">
        <f t="shared" si="108"/>
      </c>
      <c r="U364" s="95"/>
    </row>
    <row r="365" spans="2:21" ht="12.75">
      <c r="B365" s="376">
        <v>355</v>
      </c>
      <c r="C365" s="84"/>
      <c r="D365" s="85"/>
      <c r="E365" s="85"/>
      <c r="F365" s="85"/>
      <c r="G365" s="420">
        <f t="shared" si="109"/>
        <v>0</v>
      </c>
      <c r="H365" s="420">
        <f t="shared" si="110"/>
        <v>0</v>
      </c>
      <c r="I365" s="420">
        <f t="shared" si="111"/>
        <v>0</v>
      </c>
      <c r="J365" s="48">
        <f t="shared" si="98"/>
      </c>
      <c r="K365" s="48">
        <f t="shared" si="99"/>
      </c>
      <c r="L365" s="48">
        <f t="shared" si="100"/>
      </c>
      <c r="M365" s="369">
        <f t="shared" si="101"/>
      </c>
      <c r="N365" s="438">
        <f t="shared" si="102"/>
      </c>
      <c r="O365" s="303">
        <f t="shared" si="103"/>
      </c>
      <c r="P365" s="303">
        <f t="shared" si="104"/>
      </c>
      <c r="Q365" s="303">
        <f t="shared" si="105"/>
      </c>
      <c r="R365" s="300">
        <f t="shared" si="106"/>
      </c>
      <c r="S365" s="44">
        <f t="shared" si="107"/>
      </c>
      <c r="T365" s="311">
        <f t="shared" si="108"/>
      </c>
      <c r="U365" s="95"/>
    </row>
    <row r="366" spans="2:21" ht="12.75">
      <c r="B366" s="376">
        <v>356</v>
      </c>
      <c r="C366" s="84"/>
      <c r="D366" s="85"/>
      <c r="E366" s="85"/>
      <c r="F366" s="85"/>
      <c r="G366" s="420">
        <f t="shared" si="109"/>
        <v>0</v>
      </c>
      <c r="H366" s="420">
        <f t="shared" si="110"/>
        <v>0</v>
      </c>
      <c r="I366" s="420">
        <f t="shared" si="111"/>
        <v>0</v>
      </c>
      <c r="J366" s="48">
        <f t="shared" si="98"/>
      </c>
      <c r="K366" s="48">
        <f t="shared" si="99"/>
      </c>
      <c r="L366" s="48">
        <f t="shared" si="100"/>
      </c>
      <c r="M366" s="369">
        <f t="shared" si="101"/>
      </c>
      <c r="N366" s="438">
        <f t="shared" si="102"/>
      </c>
      <c r="O366" s="303">
        <f t="shared" si="103"/>
      </c>
      <c r="P366" s="303">
        <f t="shared" si="104"/>
      </c>
      <c r="Q366" s="303">
        <f t="shared" si="105"/>
      </c>
      <c r="R366" s="300">
        <f t="shared" si="106"/>
      </c>
      <c r="S366" s="44">
        <f t="shared" si="107"/>
      </c>
      <c r="T366" s="311">
        <f t="shared" si="108"/>
      </c>
      <c r="U366" s="95"/>
    </row>
    <row r="367" spans="2:21" ht="12.75">
      <c r="B367" s="376">
        <v>357</v>
      </c>
      <c r="C367" s="84"/>
      <c r="D367" s="85"/>
      <c r="E367" s="85"/>
      <c r="F367" s="85"/>
      <c r="G367" s="420">
        <f t="shared" si="109"/>
        <v>0</v>
      </c>
      <c r="H367" s="420">
        <f t="shared" si="110"/>
        <v>0</v>
      </c>
      <c r="I367" s="420">
        <f t="shared" si="111"/>
        <v>0</v>
      </c>
      <c r="J367" s="48">
        <f t="shared" si="98"/>
      </c>
      <c r="K367" s="48">
        <f t="shared" si="99"/>
      </c>
      <c r="L367" s="48">
        <f t="shared" si="100"/>
      </c>
      <c r="M367" s="369">
        <f t="shared" si="101"/>
      </c>
      <c r="N367" s="438">
        <f t="shared" si="102"/>
      </c>
      <c r="O367" s="303">
        <f t="shared" si="103"/>
      </c>
      <c r="P367" s="303">
        <f t="shared" si="104"/>
      </c>
      <c r="Q367" s="303">
        <f t="shared" si="105"/>
      </c>
      <c r="R367" s="300">
        <f t="shared" si="106"/>
      </c>
      <c r="S367" s="44">
        <f t="shared" si="107"/>
      </c>
      <c r="T367" s="311">
        <f t="shared" si="108"/>
      </c>
      <c r="U367" s="95"/>
    </row>
    <row r="368" spans="2:21" ht="12.75">
      <c r="B368" s="376">
        <v>358</v>
      </c>
      <c r="C368" s="84"/>
      <c r="D368" s="85"/>
      <c r="E368" s="85"/>
      <c r="F368" s="85"/>
      <c r="G368" s="420">
        <f t="shared" si="109"/>
        <v>0</v>
      </c>
      <c r="H368" s="420">
        <f t="shared" si="110"/>
        <v>0</v>
      </c>
      <c r="I368" s="420">
        <f t="shared" si="111"/>
        <v>0</v>
      </c>
      <c r="J368" s="48">
        <f t="shared" si="98"/>
      </c>
      <c r="K368" s="48">
        <f t="shared" si="99"/>
      </c>
      <c r="L368" s="48">
        <f t="shared" si="100"/>
      </c>
      <c r="M368" s="369">
        <f t="shared" si="101"/>
      </c>
      <c r="N368" s="438">
        <f t="shared" si="102"/>
      </c>
      <c r="O368" s="303">
        <f t="shared" si="103"/>
      </c>
      <c r="P368" s="303">
        <f t="shared" si="104"/>
      </c>
      <c r="Q368" s="303">
        <f t="shared" si="105"/>
      </c>
      <c r="R368" s="300">
        <f t="shared" si="106"/>
      </c>
      <c r="S368" s="44">
        <f t="shared" si="107"/>
      </c>
      <c r="T368" s="311">
        <f t="shared" si="108"/>
      </c>
      <c r="U368" s="95"/>
    </row>
    <row r="369" spans="2:21" ht="12.75">
      <c r="B369" s="376">
        <v>359</v>
      </c>
      <c r="C369" s="84"/>
      <c r="D369" s="85"/>
      <c r="E369" s="85"/>
      <c r="F369" s="85"/>
      <c r="G369" s="420">
        <f t="shared" si="109"/>
        <v>0</v>
      </c>
      <c r="H369" s="420">
        <f t="shared" si="110"/>
        <v>0</v>
      </c>
      <c r="I369" s="420">
        <f t="shared" si="111"/>
        <v>0</v>
      </c>
      <c r="J369" s="48">
        <f t="shared" si="98"/>
      </c>
      <c r="K369" s="48">
        <f t="shared" si="99"/>
      </c>
      <c r="L369" s="48">
        <f t="shared" si="100"/>
      </c>
      <c r="M369" s="369">
        <f t="shared" si="101"/>
      </c>
      <c r="N369" s="438">
        <f t="shared" si="102"/>
      </c>
      <c r="O369" s="303">
        <f t="shared" si="103"/>
      </c>
      <c r="P369" s="303">
        <f t="shared" si="104"/>
      </c>
      <c r="Q369" s="303">
        <f t="shared" si="105"/>
      </c>
      <c r="R369" s="300">
        <f t="shared" si="106"/>
      </c>
      <c r="S369" s="44">
        <f t="shared" si="107"/>
      </c>
      <c r="T369" s="311">
        <f t="shared" si="108"/>
      </c>
      <c r="U369" s="95"/>
    </row>
    <row r="370" spans="2:21" ht="12.75">
      <c r="B370" s="376">
        <v>360</v>
      </c>
      <c r="C370" s="84"/>
      <c r="D370" s="85"/>
      <c r="E370" s="85"/>
      <c r="F370" s="85"/>
      <c r="G370" s="420">
        <f t="shared" si="109"/>
        <v>0</v>
      </c>
      <c r="H370" s="420">
        <f t="shared" si="110"/>
        <v>0</v>
      </c>
      <c r="I370" s="420">
        <f t="shared" si="111"/>
        <v>0</v>
      </c>
      <c r="J370" s="48">
        <f t="shared" si="98"/>
      </c>
      <c r="K370" s="48">
        <f t="shared" si="99"/>
      </c>
      <c r="L370" s="48">
        <f t="shared" si="100"/>
      </c>
      <c r="M370" s="369">
        <f t="shared" si="101"/>
      </c>
      <c r="N370" s="438">
        <f t="shared" si="102"/>
      </c>
      <c r="O370" s="303">
        <f t="shared" si="103"/>
      </c>
      <c r="P370" s="303">
        <f t="shared" si="104"/>
      </c>
      <c r="Q370" s="303">
        <f t="shared" si="105"/>
      </c>
      <c r="R370" s="300">
        <f t="shared" si="106"/>
      </c>
      <c r="S370" s="44">
        <f t="shared" si="107"/>
      </c>
      <c r="T370" s="311">
        <f t="shared" si="108"/>
      </c>
      <c r="U370" s="95"/>
    </row>
    <row r="371" spans="2:21" ht="12.75">
      <c r="B371" s="376">
        <v>361</v>
      </c>
      <c r="C371" s="84"/>
      <c r="D371" s="85"/>
      <c r="E371" s="85"/>
      <c r="F371" s="85"/>
      <c r="G371" s="420">
        <f t="shared" si="109"/>
        <v>0</v>
      </c>
      <c r="H371" s="420">
        <f t="shared" si="110"/>
        <v>0</v>
      </c>
      <c r="I371" s="420">
        <f t="shared" si="111"/>
        <v>0</v>
      </c>
      <c r="J371" s="48">
        <f t="shared" si="98"/>
      </c>
      <c r="K371" s="48">
        <f t="shared" si="99"/>
      </c>
      <c r="L371" s="48">
        <f t="shared" si="100"/>
      </c>
      <c r="M371" s="369">
        <f t="shared" si="101"/>
      </c>
      <c r="N371" s="438">
        <f t="shared" si="102"/>
      </c>
      <c r="O371" s="303">
        <f t="shared" si="103"/>
      </c>
      <c r="P371" s="303">
        <f t="shared" si="104"/>
      </c>
      <c r="Q371" s="303">
        <f t="shared" si="105"/>
      </c>
      <c r="R371" s="300">
        <f t="shared" si="106"/>
      </c>
      <c r="S371" s="44">
        <f t="shared" si="107"/>
      </c>
      <c r="T371" s="311">
        <f t="shared" si="108"/>
      </c>
      <c r="U371" s="95"/>
    </row>
    <row r="372" spans="2:21" ht="12.75">
      <c r="B372" s="376">
        <v>362</v>
      </c>
      <c r="C372" s="84"/>
      <c r="D372" s="85"/>
      <c r="E372" s="85"/>
      <c r="F372" s="85"/>
      <c r="G372" s="420">
        <f t="shared" si="109"/>
        <v>0</v>
      </c>
      <c r="H372" s="420">
        <f t="shared" si="110"/>
        <v>0</v>
      </c>
      <c r="I372" s="420">
        <f t="shared" si="111"/>
        <v>0</v>
      </c>
      <c r="J372" s="48">
        <f t="shared" si="98"/>
      </c>
      <c r="K372" s="48">
        <f t="shared" si="99"/>
      </c>
      <c r="L372" s="48">
        <f t="shared" si="100"/>
      </c>
      <c r="M372" s="369">
        <f t="shared" si="101"/>
      </c>
      <c r="N372" s="438">
        <f t="shared" si="102"/>
      </c>
      <c r="O372" s="303">
        <f t="shared" si="103"/>
      </c>
      <c r="P372" s="303">
        <f t="shared" si="104"/>
      </c>
      <c r="Q372" s="303">
        <f t="shared" si="105"/>
      </c>
      <c r="R372" s="300">
        <f t="shared" si="106"/>
      </c>
      <c r="S372" s="44">
        <f t="shared" si="107"/>
      </c>
      <c r="T372" s="311">
        <f t="shared" si="108"/>
      </c>
      <c r="U372" s="95"/>
    </row>
    <row r="373" spans="2:21" ht="12.75">
      <c r="B373" s="376">
        <v>363</v>
      </c>
      <c r="C373" s="84"/>
      <c r="D373" s="85"/>
      <c r="E373" s="85"/>
      <c r="F373" s="85"/>
      <c r="G373" s="420">
        <f t="shared" si="109"/>
        <v>0</v>
      </c>
      <c r="H373" s="420">
        <f t="shared" si="110"/>
        <v>0</v>
      </c>
      <c r="I373" s="420">
        <f t="shared" si="111"/>
        <v>0</v>
      </c>
      <c r="J373" s="48">
        <f t="shared" si="98"/>
      </c>
      <c r="K373" s="48">
        <f t="shared" si="99"/>
      </c>
      <c r="L373" s="48">
        <f t="shared" si="100"/>
      </c>
      <c r="M373" s="369">
        <f t="shared" si="101"/>
      </c>
      <c r="N373" s="438">
        <f t="shared" si="102"/>
      </c>
      <c r="O373" s="303">
        <f t="shared" si="103"/>
      </c>
      <c r="P373" s="303">
        <f t="shared" si="104"/>
      </c>
      <c r="Q373" s="303">
        <f t="shared" si="105"/>
      </c>
      <c r="R373" s="300">
        <f t="shared" si="106"/>
      </c>
      <c r="S373" s="44">
        <f t="shared" si="107"/>
      </c>
      <c r="T373" s="311">
        <f t="shared" si="108"/>
      </c>
      <c r="U373" s="95"/>
    </row>
    <row r="374" spans="2:21" ht="12.75">
      <c r="B374" s="376">
        <v>364</v>
      </c>
      <c r="C374" s="84"/>
      <c r="D374" s="85"/>
      <c r="E374" s="85"/>
      <c r="F374" s="85"/>
      <c r="G374" s="420">
        <f t="shared" si="109"/>
        <v>0</v>
      </c>
      <c r="H374" s="420">
        <f t="shared" si="110"/>
        <v>0</v>
      </c>
      <c r="I374" s="420">
        <f t="shared" si="111"/>
        <v>0</v>
      </c>
      <c r="J374" s="48">
        <f t="shared" si="98"/>
      </c>
      <c r="K374" s="48">
        <f t="shared" si="99"/>
      </c>
      <c r="L374" s="48">
        <f t="shared" si="100"/>
      </c>
      <c r="M374" s="369">
        <f t="shared" si="101"/>
      </c>
      <c r="N374" s="438">
        <f t="shared" si="102"/>
      </c>
      <c r="O374" s="303">
        <f t="shared" si="103"/>
      </c>
      <c r="P374" s="303">
        <f t="shared" si="104"/>
      </c>
      <c r="Q374" s="303">
        <f t="shared" si="105"/>
      </c>
      <c r="R374" s="300">
        <f t="shared" si="106"/>
      </c>
      <c r="S374" s="44">
        <f t="shared" si="107"/>
      </c>
      <c r="T374" s="311">
        <f t="shared" si="108"/>
      </c>
      <c r="U374" s="95"/>
    </row>
    <row r="375" spans="2:21" ht="12.75">
      <c r="B375" s="376">
        <v>365</v>
      </c>
      <c r="C375" s="84"/>
      <c r="D375" s="85"/>
      <c r="E375" s="85"/>
      <c r="F375" s="85"/>
      <c r="G375" s="420">
        <f t="shared" si="109"/>
        <v>0</v>
      </c>
      <c r="H375" s="420">
        <f t="shared" si="110"/>
        <v>0</v>
      </c>
      <c r="I375" s="420">
        <f t="shared" si="111"/>
        <v>0</v>
      </c>
      <c r="J375" s="48">
        <f t="shared" si="98"/>
      </c>
      <c r="K375" s="48">
        <f t="shared" si="99"/>
      </c>
      <c r="L375" s="48">
        <f t="shared" si="100"/>
      </c>
      <c r="M375" s="369">
        <f t="shared" si="101"/>
      </c>
      <c r="N375" s="438">
        <f t="shared" si="102"/>
      </c>
      <c r="O375" s="303">
        <f t="shared" si="103"/>
      </c>
      <c r="P375" s="303">
        <f t="shared" si="104"/>
      </c>
      <c r="Q375" s="303">
        <f t="shared" si="105"/>
      </c>
      <c r="R375" s="300">
        <f t="shared" si="106"/>
      </c>
      <c r="S375" s="44">
        <f t="shared" si="107"/>
      </c>
      <c r="T375" s="311">
        <f t="shared" si="108"/>
      </c>
      <c r="U375" s="95"/>
    </row>
    <row r="376" spans="2:21" ht="13.5" thickBot="1">
      <c r="B376" s="430">
        <v>366</v>
      </c>
      <c r="C376" s="374"/>
      <c r="D376" s="332"/>
      <c r="E376" s="332"/>
      <c r="F376" s="332"/>
      <c r="G376" s="420">
        <f t="shared" si="109"/>
        <v>0</v>
      </c>
      <c r="H376" s="420">
        <f t="shared" si="110"/>
        <v>0</v>
      </c>
      <c r="I376" s="420">
        <f t="shared" si="111"/>
        <v>0</v>
      </c>
      <c r="J376" s="433">
        <f t="shared" si="98"/>
      </c>
      <c r="K376" s="433">
        <f t="shared" si="99"/>
      </c>
      <c r="L376" s="433">
        <f t="shared" si="100"/>
      </c>
      <c r="M376" s="434">
        <f t="shared" si="101"/>
      </c>
      <c r="N376" s="439">
        <f t="shared" si="102"/>
      </c>
      <c r="O376" s="435">
        <f t="shared" si="103"/>
      </c>
      <c r="P376" s="435">
        <f t="shared" si="104"/>
      </c>
      <c r="Q376" s="435">
        <f t="shared" si="105"/>
      </c>
      <c r="R376" s="436">
        <f t="shared" si="106"/>
      </c>
      <c r="S376" s="432">
        <f t="shared" si="107"/>
      </c>
      <c r="T376" s="437">
        <f t="shared" si="108"/>
      </c>
      <c r="U376" s="96"/>
    </row>
    <row r="377" spans="2:20" ht="14.25" thickBot="1" thickTop="1">
      <c r="B377" s="287"/>
      <c r="C377" s="287"/>
      <c r="D377" s="287"/>
      <c r="E377" s="287"/>
      <c r="F377" s="287"/>
      <c r="G377" s="287"/>
      <c r="H377" s="287"/>
      <c r="I377" s="287"/>
      <c r="J377" s="287"/>
      <c r="K377" s="287"/>
      <c r="L377" s="287"/>
      <c r="M377" s="287"/>
      <c r="N377" s="287"/>
      <c r="O377" s="287"/>
      <c r="P377" s="287"/>
      <c r="Q377" s="287"/>
      <c r="R377" s="287"/>
      <c r="S377" s="287"/>
      <c r="T377" s="287"/>
    </row>
    <row r="378" spans="14:20" ht="13.5" thickBot="1">
      <c r="N378" s="71" t="s">
        <v>26</v>
      </c>
      <c r="O378" s="75"/>
      <c r="P378" s="75"/>
      <c r="Q378" s="75"/>
      <c r="R378" s="429" t="s">
        <v>27</v>
      </c>
      <c r="S378" s="69" t="s">
        <v>9</v>
      </c>
      <c r="T378" s="70" t="s">
        <v>10</v>
      </c>
    </row>
    <row r="379" spans="3:20" ht="12.75">
      <c r="C379" s="38" t="s">
        <v>25</v>
      </c>
      <c r="D379" s="55">
        <f>COUNT(D11:D376)</f>
        <v>0</v>
      </c>
      <c r="E379" s="55">
        <f>COUNT(E11:E376)</f>
        <v>0</v>
      </c>
      <c r="F379" s="56">
        <f>COUNT(F11:F376)</f>
        <v>0</v>
      </c>
      <c r="M379" s="66" t="s">
        <v>25</v>
      </c>
      <c r="N379" s="55">
        <f>COUNTIF(N11:N376,"ok")</f>
        <v>0</v>
      </c>
      <c r="O379" s="76"/>
      <c r="P379" s="76"/>
      <c r="Q379" s="76"/>
      <c r="R379" s="55">
        <f>COUNT(R11:R376)</f>
        <v>0</v>
      </c>
      <c r="S379" s="55">
        <f>COUNT(S11:S376)</f>
        <v>0</v>
      </c>
      <c r="T379" s="56">
        <f>COUNT(T11:T376)</f>
        <v>0</v>
      </c>
    </row>
    <row r="380" spans="3:20" ht="12.75">
      <c r="C380" s="39" t="s">
        <v>23</v>
      </c>
      <c r="D380" s="57">
        <f>MAX(D$11:D$376)</f>
        <v>0</v>
      </c>
      <c r="E380" s="57">
        <f>MAX(E$11:E$376)</f>
        <v>0</v>
      </c>
      <c r="F380" s="58">
        <f>MAX(F$11:F$376)</f>
        <v>0</v>
      </c>
      <c r="M380" s="68" t="s">
        <v>23</v>
      </c>
      <c r="N380" s="62"/>
      <c r="O380" s="77"/>
      <c r="P380" s="77"/>
      <c r="Q380" s="77"/>
      <c r="R380" s="57">
        <f>MAX(R$11:R$376)</f>
        <v>0</v>
      </c>
      <c r="S380" s="57">
        <f>MAX(S$11:S$376)</f>
        <v>0</v>
      </c>
      <c r="T380" s="63">
        <f>MAX(T$11:T$376)</f>
        <v>0</v>
      </c>
    </row>
    <row r="381" spans="3:20" ht="12.75">
      <c r="C381" s="39" t="s">
        <v>24</v>
      </c>
      <c r="D381" s="57">
        <f>MIN(D$11:D$376)</f>
        <v>0</v>
      </c>
      <c r="E381" s="57">
        <f>MIN(E$11:E$376)</f>
        <v>0</v>
      </c>
      <c r="F381" s="58">
        <f>MIN(F$11:F$376)</f>
        <v>0</v>
      </c>
      <c r="M381" s="68" t="s">
        <v>24</v>
      </c>
      <c r="N381" s="62"/>
      <c r="O381" s="77"/>
      <c r="P381" s="77"/>
      <c r="Q381" s="77"/>
      <c r="R381" s="57">
        <f>MIN(R$11:R$376)</f>
        <v>0</v>
      </c>
      <c r="S381" s="57">
        <f>MIN(S$11:S$376)</f>
        <v>0</v>
      </c>
      <c r="T381" s="63">
        <f>MIN(T$11:T$376)</f>
        <v>0</v>
      </c>
    </row>
    <row r="382" spans="3:20" ht="13.5" thickBot="1">
      <c r="C382" s="40" t="s">
        <v>8</v>
      </c>
      <c r="D382" s="59">
        <f>IF(ISERROR(AVERAGE(D11:D376)),"",AVERAGE(D11:D376))</f>
      </c>
      <c r="E382" s="59">
        <f>IF(ISERROR(AVERAGE(E11:E376)),"",AVERAGE(E11:E376))</f>
      </c>
      <c r="F382" s="60">
        <f>IF(ISERROR(AVERAGE(F11:F376)),"",AVERAGE(F11:F376))</f>
      </c>
      <c r="M382" s="67" t="s">
        <v>8</v>
      </c>
      <c r="N382" s="64"/>
      <c r="O382" s="78"/>
      <c r="P382" s="78"/>
      <c r="Q382" s="78"/>
      <c r="R382" s="59">
        <f>IF(ISERROR(AVERAGE(R11:R376)),"",AVERAGE(R11:R376))</f>
      </c>
      <c r="S382" s="59">
        <f>IF(ISERROR(AVERAGE(S11:S376)),"",AVERAGE(S11:S376))</f>
      </c>
      <c r="T382" s="65">
        <f>IF(ISERROR(AVERAGE(T11:T376)),"",AVERAGE(T11:T376))</f>
      </c>
    </row>
  </sheetData>
  <sheetProtection sheet="1" objects="1" scenarios="1" selectLockedCells="1"/>
  <mergeCells count="4">
    <mergeCell ref="E5:R5"/>
    <mergeCell ref="E6:R6"/>
    <mergeCell ref="E7:R7"/>
    <mergeCell ref="T5:U7"/>
  </mergeCells>
  <conditionalFormatting sqref="N11:N376">
    <cfRule type="cellIs" priority="1" dxfId="0" operator="equal" stopIfTrue="1">
      <formula>"NOT VALID"</formula>
    </cfRule>
  </conditionalFormatting>
  <conditionalFormatting sqref="D11:F376 J11:L376">
    <cfRule type="cellIs" priority="2" dxfId="1" operator="equal" stopIfTrue="1">
      <formula>"OUT"</formula>
    </cfRule>
  </conditionalFormatting>
  <conditionalFormatting sqref="R11:R376">
    <cfRule type="cellIs" priority="3" dxfId="1" operator="notBetween" stopIfTrue="1">
      <formula>3</formula>
      <formula>200</formula>
    </cfRule>
  </conditionalFormatting>
  <conditionalFormatting sqref="S11:S376">
    <cfRule type="expression" priority="4" dxfId="0" stopIfTrue="1">
      <formula>N11="NOT VALID"</formula>
    </cfRule>
  </conditionalFormatting>
  <conditionalFormatting sqref="T11:T376">
    <cfRule type="expression" priority="5" dxfId="0" stopIfTrue="1">
      <formula>N11="NOT VALID"</formula>
    </cfRule>
  </conditionalFormatting>
  <conditionalFormatting sqref="T5:U7">
    <cfRule type="cellIs" priority="6" dxfId="2" operator="notEqual" stopIfTrue="1">
      <formula>""</formula>
    </cfRule>
  </conditionalFormatting>
  <printOptions/>
  <pageMargins left="0.75" right="0.75" top="1" bottom="1" header="0.5" footer="0.5"/>
  <pageSetup fitToHeight="1" fitToWidth="1" horizontalDpi="600" verticalDpi="600" orientation="portrait" scale="42" r:id="rId3"/>
  <legacyDrawing r:id="rId2"/>
</worksheet>
</file>

<file path=xl/worksheets/sheet4.xml><?xml version="1.0" encoding="utf-8"?>
<worksheet xmlns="http://schemas.openxmlformats.org/spreadsheetml/2006/main" xmlns:r="http://schemas.openxmlformats.org/officeDocument/2006/relationships">
  <sheetPr codeName="Sheet3">
    <tabColor indexed="15"/>
    <pageSetUpPr fitToPage="1"/>
  </sheetPr>
  <dimension ref="B1:R382"/>
  <sheetViews>
    <sheetView workbookViewId="0" topLeftCell="A1">
      <pane ySplit="10" topLeftCell="BM11" activePane="bottomLeft" state="frozen"/>
      <selection pane="topLeft" activeCell="A1" sqref="A1"/>
      <selection pane="bottomLeft" activeCell="C11" sqref="C11"/>
    </sheetView>
  </sheetViews>
  <sheetFormatPr defaultColWidth="9.140625" defaultRowHeight="12.75"/>
  <cols>
    <col min="1" max="1" width="2.421875" style="0" customWidth="1"/>
    <col min="2" max="2" width="4.00390625" style="0" customWidth="1"/>
    <col min="3" max="3" width="8.140625" style="0" customWidth="1"/>
    <col min="4" max="4" width="9.00390625" style="0" customWidth="1"/>
    <col min="5" max="6" width="9.421875" style="0" customWidth="1"/>
    <col min="7" max="7" width="5.57421875" style="0" hidden="1" customWidth="1"/>
    <col min="8" max="9" width="5.7109375" style="0" hidden="1" customWidth="1"/>
    <col min="12" max="12" width="9.7109375" style="0" customWidth="1"/>
    <col min="13" max="13" width="7.8515625" style="0" customWidth="1"/>
    <col min="14" max="14" width="9.00390625" style="0" hidden="1" customWidth="1"/>
    <col min="15" max="15" width="7.421875" style="0" customWidth="1"/>
    <col min="16" max="16" width="8.7109375" style="0" customWidth="1"/>
    <col min="17" max="17" width="7.140625" style="0" customWidth="1"/>
    <col min="18" max="18" width="34.57421875" style="0" customWidth="1"/>
  </cols>
  <sheetData>
    <row r="1" ht="11.25" customHeight="1">
      <c r="O1" s="142"/>
    </row>
    <row r="2" spans="6:15" ht="15.75" customHeight="1">
      <c r="F2" s="26" t="s">
        <v>141</v>
      </c>
      <c r="O2" s="142"/>
    </row>
    <row r="3" ht="11.25" customHeight="1">
      <c r="O3" s="142"/>
    </row>
    <row r="4" ht="4.5" customHeight="1" thickBot="1"/>
    <row r="5" spans="3:18" ht="12.75">
      <c r="C5" s="9" t="s">
        <v>0</v>
      </c>
      <c r="D5" s="23"/>
      <c r="E5" s="459">
        <f>'Raw FRM data'!E5</f>
      </c>
      <c r="F5" s="469"/>
      <c r="G5" s="469"/>
      <c r="H5" s="469"/>
      <c r="I5" s="469"/>
      <c r="J5" s="469"/>
      <c r="K5" s="469"/>
      <c r="L5" s="460"/>
      <c r="M5" s="460"/>
      <c r="N5" s="460"/>
      <c r="O5" s="461"/>
      <c r="Q5" s="468">
        <f>IF(M11=1,"If all the data sets consist of single candidate measurements, the candidate data may be entered directly on the Regression sheet.","")</f>
      </c>
      <c r="R5" s="468"/>
    </row>
    <row r="6" spans="3:18" ht="12.75">
      <c r="C6" s="22" t="s">
        <v>3</v>
      </c>
      <c r="D6" s="24"/>
      <c r="E6" s="462">
        <f>'Raw FRM data'!E6</f>
      </c>
      <c r="F6" s="470"/>
      <c r="G6" s="470"/>
      <c r="H6" s="470"/>
      <c r="I6" s="470"/>
      <c r="J6" s="470"/>
      <c r="K6" s="470"/>
      <c r="L6" s="463"/>
      <c r="M6" s="463"/>
      <c r="N6" s="463"/>
      <c r="O6" s="464"/>
      <c r="Q6" s="468"/>
      <c r="R6" s="468"/>
    </row>
    <row r="7" spans="3:18" ht="13.5" thickBot="1">
      <c r="C7" s="14" t="s">
        <v>2</v>
      </c>
      <c r="D7" s="25"/>
      <c r="E7" s="471">
        <f>'Raw FRM data'!E7</f>
      </c>
      <c r="F7" s="472"/>
      <c r="G7" s="472"/>
      <c r="H7" s="472"/>
      <c r="I7" s="472"/>
      <c r="J7" s="472"/>
      <c r="K7" s="472"/>
      <c r="L7" s="473"/>
      <c r="M7" s="473"/>
      <c r="N7" s="473"/>
      <c r="O7" s="474"/>
      <c r="Q7" s="468"/>
      <c r="R7" s="468"/>
    </row>
    <row r="8" ht="13.5" thickBot="1"/>
    <row r="9" spans="2:18" ht="15" thickTop="1">
      <c r="B9" s="372" t="s">
        <v>12</v>
      </c>
      <c r="C9" s="28" t="s">
        <v>21</v>
      </c>
      <c r="D9" s="29" t="s">
        <v>108</v>
      </c>
      <c r="E9" s="30"/>
      <c r="F9" s="80"/>
      <c r="G9" s="79" t="s">
        <v>18</v>
      </c>
      <c r="H9" s="19"/>
      <c r="I9" s="19"/>
      <c r="J9" s="279" t="s">
        <v>29</v>
      </c>
      <c r="K9" s="279"/>
      <c r="L9" s="280"/>
      <c r="M9" s="91" t="s">
        <v>30</v>
      </c>
      <c r="N9" s="28" t="s">
        <v>35</v>
      </c>
      <c r="O9" s="32" t="s">
        <v>8</v>
      </c>
      <c r="P9" s="28" t="s">
        <v>9</v>
      </c>
      <c r="Q9" s="32" t="s">
        <v>10</v>
      </c>
      <c r="R9" s="98"/>
    </row>
    <row r="10" spans="2:18" ht="15" thickBot="1">
      <c r="B10" s="373" t="s">
        <v>11</v>
      </c>
      <c r="C10" s="33" t="s">
        <v>4</v>
      </c>
      <c r="D10" s="34" t="s">
        <v>32</v>
      </c>
      <c r="E10" s="35" t="s">
        <v>33</v>
      </c>
      <c r="F10" s="81" t="s">
        <v>34</v>
      </c>
      <c r="G10" s="20">
        <v>1</v>
      </c>
      <c r="H10" s="21">
        <v>2</v>
      </c>
      <c r="I10" s="21">
        <v>3</v>
      </c>
      <c r="J10" s="281" t="s">
        <v>5</v>
      </c>
      <c r="K10" s="281" t="s">
        <v>6</v>
      </c>
      <c r="L10" s="282" t="s">
        <v>7</v>
      </c>
      <c r="M10" s="92" t="s">
        <v>31</v>
      </c>
      <c r="N10" s="33" t="s">
        <v>19</v>
      </c>
      <c r="O10" s="37" t="s">
        <v>22</v>
      </c>
      <c r="P10" s="33" t="s">
        <v>13</v>
      </c>
      <c r="Q10" s="37" t="s">
        <v>14</v>
      </c>
      <c r="R10" s="93" t="s">
        <v>38</v>
      </c>
    </row>
    <row r="11" spans="2:18" ht="13.5" customHeight="1">
      <c r="B11" s="375">
        <v>1</v>
      </c>
      <c r="C11" s="83">
        <f>IF(ISBLANK('Raw FRM data'!C11),"",'Raw FRM data'!C11)</f>
      </c>
      <c r="D11" s="85"/>
      <c r="E11" s="82"/>
      <c r="F11" s="88"/>
      <c r="G11" s="421">
        <f aca="true" t="shared" si="0" ref="G11:G50">IF(OR(ISBLANK(D11),ISTEXT(D11)),0,D11)</f>
        <v>0</v>
      </c>
      <c r="H11" s="422">
        <f aca="true" t="shared" si="1" ref="H11:H50">IF(OR(ISBLANK(E11),ISTEXT(E11)),0,E11)</f>
        <v>0</v>
      </c>
      <c r="I11" s="422">
        <f aca="true" t="shared" si="2" ref="I11:I50">IF(OR(ISBLANK(F11),ISTEXT(F11)),0,F11)</f>
        <v>0</v>
      </c>
      <c r="J11" s="283">
        <f aca="true" t="shared" si="3" ref="J11:J49">IF(M11&lt;2,"",IF(OR(G11+H11=0,G11+I11=0),"",IF(AND(OR(2*G11/(G11+H11)&lt;0.93,2*G11/(G11+H11)&gt;1.07),OR(2*G11/(G11+I11)&lt;0.93,2*G11/(G11+I11)&gt;1.07)),"OUT","OK")))</f>
      </c>
      <c r="K11" s="283">
        <f aca="true" t="shared" si="4" ref="K11:K49">IF(M11&lt;2,"",IF(OR(H11+G11=0,H11+I11=0),"",IF(AND(OR(2*H11/(H11+G11)&lt;0.93,2*H11/(H11+G11)&gt;1.07),OR(2*H11/(H11+I11)&lt;0.93,2*H11/(H11+I11)&gt;1.07)),"OUT","OK")))</f>
      </c>
      <c r="L11" s="377">
        <f aca="true" t="shared" si="5" ref="L11:L49">IF(M11&lt;2,"",IF(OR(I11+G11=0,I11+H11=0),"",IF(AND(OR(2*I11/(I11+G11)&lt;0.93,2*I11/(I11+G11)&gt;1.07),OR(2*I11/(I11+H11)&lt;0.93,2*I11/(I11+H11)&gt;1.07)),"OUT","OK")))</f>
      </c>
      <c r="M11" s="45">
        <f aca="true" t="shared" si="6" ref="M11:M50">IF(COUNT(D11:F11),COUNT(D11:F11),"")</f>
      </c>
      <c r="N11" s="41">
        <f>IF(M11="","",IF(OR('Raw FRM data'!R11&lt;3,'Raw FRM data'!R11&gt;200,M11&lt;2),"NOT VALID","ok"))</f>
      </c>
      <c r="O11" s="309">
        <f aca="true" t="shared" si="7" ref="O11:O50">IF(ISERROR(AVERAGE(D11:F11)),"",AVERAGE(D11:F11))</f>
      </c>
      <c r="P11" s="42">
        <f aca="true" t="shared" si="8" ref="P11:P50">IF(M11="","",IF(M11&lt;2,"--  ",STDEV(D11:F11)))</f>
      </c>
      <c r="Q11" s="413">
        <f aca="true" t="shared" si="9" ref="Q11:Q50">IF(P11="","",IF(P11="--  ","--  ",P11/O11))</f>
      </c>
      <c r="R11" s="94"/>
    </row>
    <row r="12" spans="2:18" ht="12.75">
      <c r="B12" s="376">
        <v>2</v>
      </c>
      <c r="C12" s="84">
        <f>IF(ISBLANK('Raw FRM data'!C12),"",'Raw FRM data'!C12)</f>
      </c>
      <c r="D12" s="85"/>
      <c r="E12" s="85"/>
      <c r="F12" s="89"/>
      <c r="G12" s="423">
        <f t="shared" si="0"/>
        <v>0</v>
      </c>
      <c r="H12" s="424">
        <f t="shared" si="1"/>
        <v>0</v>
      </c>
      <c r="I12" s="424">
        <f t="shared" si="2"/>
        <v>0</v>
      </c>
      <c r="J12" s="284">
        <f t="shared" si="3"/>
      </c>
      <c r="K12" s="284">
        <f t="shared" si="4"/>
      </c>
      <c r="L12" s="378">
        <f t="shared" si="5"/>
      </c>
      <c r="M12" s="46">
        <f t="shared" si="6"/>
      </c>
      <c r="N12" s="43">
        <f>IF(M12="","",IF(OR('Raw FRM data'!R12&lt;3,'Raw FRM data'!R12&gt;200,M12&lt;2),"NOT VALID","ok"))</f>
      </c>
      <c r="O12" s="309">
        <f t="shared" si="7"/>
      </c>
      <c r="P12" s="44">
        <f t="shared" si="8"/>
      </c>
      <c r="Q12" s="414">
        <f t="shared" si="9"/>
      </c>
      <c r="R12" s="95"/>
    </row>
    <row r="13" spans="2:18" ht="12.75">
      <c r="B13" s="376">
        <v>3</v>
      </c>
      <c r="C13" s="84">
        <f>IF(ISBLANK('Raw FRM data'!C13),"",'Raw FRM data'!C13)</f>
      </c>
      <c r="D13" s="85"/>
      <c r="E13" s="85"/>
      <c r="F13" s="89"/>
      <c r="G13" s="423">
        <f t="shared" si="0"/>
        <v>0</v>
      </c>
      <c r="H13" s="424">
        <f t="shared" si="1"/>
        <v>0</v>
      </c>
      <c r="I13" s="424">
        <f t="shared" si="2"/>
        <v>0</v>
      </c>
      <c r="J13" s="284">
        <f t="shared" si="3"/>
      </c>
      <c r="K13" s="284">
        <f t="shared" si="4"/>
      </c>
      <c r="L13" s="378">
        <f t="shared" si="5"/>
      </c>
      <c r="M13" s="46">
        <f t="shared" si="6"/>
      </c>
      <c r="N13" s="43">
        <f>IF(M13="","",IF(OR('Raw FRM data'!R13&lt;3,'Raw FRM data'!R13&gt;200,M13&lt;2),"NOT VALID","ok"))</f>
      </c>
      <c r="O13" s="309">
        <f t="shared" si="7"/>
      </c>
      <c r="P13" s="44">
        <f t="shared" si="8"/>
      </c>
      <c r="Q13" s="414">
        <f t="shared" si="9"/>
      </c>
      <c r="R13" s="95"/>
    </row>
    <row r="14" spans="2:18" ht="12.75">
      <c r="B14" s="376">
        <v>4</v>
      </c>
      <c r="C14" s="84">
        <f>IF(ISBLANK('Raw FRM data'!C14),"",'Raw FRM data'!C14)</f>
      </c>
      <c r="D14" s="85"/>
      <c r="E14" s="85"/>
      <c r="F14" s="89"/>
      <c r="G14" s="423">
        <f t="shared" si="0"/>
        <v>0</v>
      </c>
      <c r="H14" s="424">
        <f t="shared" si="1"/>
        <v>0</v>
      </c>
      <c r="I14" s="424">
        <f t="shared" si="2"/>
        <v>0</v>
      </c>
      <c r="J14" s="284">
        <f t="shared" si="3"/>
      </c>
      <c r="K14" s="284">
        <f t="shared" si="4"/>
      </c>
      <c r="L14" s="378">
        <f t="shared" si="5"/>
      </c>
      <c r="M14" s="46">
        <f t="shared" si="6"/>
      </c>
      <c r="N14" s="43">
        <f>IF(M14="","",IF(OR('Raw FRM data'!R14&lt;3,'Raw FRM data'!R14&gt;200,M14&lt;2),"NOT VALID","ok"))</f>
      </c>
      <c r="O14" s="309">
        <f t="shared" si="7"/>
      </c>
      <c r="P14" s="44">
        <f t="shared" si="8"/>
      </c>
      <c r="Q14" s="414">
        <f t="shared" si="9"/>
      </c>
      <c r="R14" s="95"/>
    </row>
    <row r="15" spans="2:18" ht="12.75">
      <c r="B15" s="376">
        <v>5</v>
      </c>
      <c r="C15" s="84">
        <f>IF(ISBLANK('Raw FRM data'!C15),"",'Raw FRM data'!C15)</f>
      </c>
      <c r="D15" s="85"/>
      <c r="E15" s="85"/>
      <c r="F15" s="89"/>
      <c r="G15" s="423">
        <f t="shared" si="0"/>
        <v>0</v>
      </c>
      <c r="H15" s="424">
        <f t="shared" si="1"/>
        <v>0</v>
      </c>
      <c r="I15" s="424">
        <f t="shared" si="2"/>
        <v>0</v>
      </c>
      <c r="J15" s="284">
        <f t="shared" si="3"/>
      </c>
      <c r="K15" s="284">
        <f t="shared" si="4"/>
      </c>
      <c r="L15" s="378">
        <f t="shared" si="5"/>
      </c>
      <c r="M15" s="46">
        <f t="shared" si="6"/>
      </c>
      <c r="N15" s="43">
        <f>IF(M15="","",IF(OR('Raw FRM data'!R15&lt;3,'Raw FRM data'!R15&gt;200,M15&lt;2),"NOT VALID","ok"))</f>
      </c>
      <c r="O15" s="309">
        <f t="shared" si="7"/>
      </c>
      <c r="P15" s="44">
        <f t="shared" si="8"/>
      </c>
      <c r="Q15" s="414">
        <f t="shared" si="9"/>
      </c>
      <c r="R15" s="95"/>
    </row>
    <row r="16" spans="2:18" ht="12.75">
      <c r="B16" s="376">
        <v>6</v>
      </c>
      <c r="C16" s="84">
        <f>IF(ISBLANK('Raw FRM data'!C16),"",'Raw FRM data'!C16)</f>
      </c>
      <c r="D16" s="85"/>
      <c r="E16" s="85"/>
      <c r="F16" s="89"/>
      <c r="G16" s="423">
        <f t="shared" si="0"/>
        <v>0</v>
      </c>
      <c r="H16" s="424">
        <f t="shared" si="1"/>
        <v>0</v>
      </c>
      <c r="I16" s="424">
        <f t="shared" si="2"/>
        <v>0</v>
      </c>
      <c r="J16" s="284">
        <f t="shared" si="3"/>
      </c>
      <c r="K16" s="284">
        <f t="shared" si="4"/>
      </c>
      <c r="L16" s="378">
        <f t="shared" si="5"/>
      </c>
      <c r="M16" s="46">
        <f t="shared" si="6"/>
      </c>
      <c r="N16" s="43">
        <f>IF(M16="","",IF(OR('Raw FRM data'!R16&lt;3,'Raw FRM data'!R16&gt;200,M16&lt;2),"NOT VALID","ok"))</f>
      </c>
      <c r="O16" s="309">
        <f t="shared" si="7"/>
      </c>
      <c r="P16" s="44">
        <f t="shared" si="8"/>
      </c>
      <c r="Q16" s="414">
        <f t="shared" si="9"/>
      </c>
      <c r="R16" s="95"/>
    </row>
    <row r="17" spans="2:18" ht="12.75">
      <c r="B17" s="376">
        <v>7</v>
      </c>
      <c r="C17" s="84">
        <f>IF(ISBLANK('Raw FRM data'!C17),"",'Raw FRM data'!C17)</f>
      </c>
      <c r="D17" s="85"/>
      <c r="E17" s="85"/>
      <c r="F17" s="89"/>
      <c r="G17" s="423">
        <f t="shared" si="0"/>
        <v>0</v>
      </c>
      <c r="H17" s="424">
        <f t="shared" si="1"/>
        <v>0</v>
      </c>
      <c r="I17" s="424">
        <f t="shared" si="2"/>
        <v>0</v>
      </c>
      <c r="J17" s="284">
        <f t="shared" si="3"/>
      </c>
      <c r="K17" s="284">
        <f t="shared" si="4"/>
      </c>
      <c r="L17" s="378">
        <f t="shared" si="5"/>
      </c>
      <c r="M17" s="46">
        <f t="shared" si="6"/>
      </c>
      <c r="N17" s="43">
        <f>IF(M17="","",IF(OR('Raw FRM data'!R17&lt;3,'Raw FRM data'!R17&gt;200,M17&lt;2),"NOT VALID","ok"))</f>
      </c>
      <c r="O17" s="309">
        <f t="shared" si="7"/>
      </c>
      <c r="P17" s="44">
        <f t="shared" si="8"/>
      </c>
      <c r="Q17" s="414">
        <f t="shared" si="9"/>
      </c>
      <c r="R17" s="95"/>
    </row>
    <row r="18" spans="2:18" ht="12.75">
      <c r="B18" s="376">
        <v>8</v>
      </c>
      <c r="C18" s="84">
        <f>IF(ISBLANK('Raw FRM data'!C18),"",'Raw FRM data'!C18)</f>
      </c>
      <c r="D18" s="85"/>
      <c r="E18" s="85"/>
      <c r="F18" s="89"/>
      <c r="G18" s="423">
        <f t="shared" si="0"/>
        <v>0</v>
      </c>
      <c r="H18" s="424">
        <f t="shared" si="1"/>
        <v>0</v>
      </c>
      <c r="I18" s="424">
        <f t="shared" si="2"/>
        <v>0</v>
      </c>
      <c r="J18" s="284">
        <f t="shared" si="3"/>
      </c>
      <c r="K18" s="284">
        <f t="shared" si="4"/>
      </c>
      <c r="L18" s="378">
        <f t="shared" si="5"/>
      </c>
      <c r="M18" s="46">
        <f t="shared" si="6"/>
      </c>
      <c r="N18" s="43">
        <f>IF(M18="","",IF(OR('Raw FRM data'!R18&lt;3,'Raw FRM data'!R18&gt;200,M18&lt;2),"NOT VALID","ok"))</f>
      </c>
      <c r="O18" s="309">
        <f t="shared" si="7"/>
      </c>
      <c r="P18" s="44">
        <f t="shared" si="8"/>
      </c>
      <c r="Q18" s="414">
        <f t="shared" si="9"/>
      </c>
      <c r="R18" s="95"/>
    </row>
    <row r="19" spans="2:18" ht="12.75">
      <c r="B19" s="376">
        <v>9</v>
      </c>
      <c r="C19" s="84">
        <f>IF(ISBLANK('Raw FRM data'!C19),"",'Raw FRM data'!C19)</f>
      </c>
      <c r="D19" s="85"/>
      <c r="E19" s="85"/>
      <c r="F19" s="89"/>
      <c r="G19" s="423">
        <f t="shared" si="0"/>
        <v>0</v>
      </c>
      <c r="H19" s="424">
        <f t="shared" si="1"/>
        <v>0</v>
      </c>
      <c r="I19" s="424">
        <f t="shared" si="2"/>
        <v>0</v>
      </c>
      <c r="J19" s="284">
        <f t="shared" si="3"/>
      </c>
      <c r="K19" s="284">
        <f t="shared" si="4"/>
      </c>
      <c r="L19" s="378">
        <f t="shared" si="5"/>
      </c>
      <c r="M19" s="46">
        <f t="shared" si="6"/>
      </c>
      <c r="N19" s="43">
        <f>IF(M19="","",IF(OR('Raw FRM data'!R19&lt;3,'Raw FRM data'!R19&gt;200,M19&lt;2),"NOT VALID","ok"))</f>
      </c>
      <c r="O19" s="309">
        <f t="shared" si="7"/>
      </c>
      <c r="P19" s="44">
        <f t="shared" si="8"/>
      </c>
      <c r="Q19" s="414">
        <f t="shared" si="9"/>
      </c>
      <c r="R19" s="95"/>
    </row>
    <row r="20" spans="2:18" ht="12.75">
      <c r="B20" s="376">
        <v>10</v>
      </c>
      <c r="C20" s="84">
        <f>IF(ISBLANK('Raw FRM data'!C20),"",'Raw FRM data'!C20)</f>
      </c>
      <c r="D20" s="85"/>
      <c r="E20" s="85"/>
      <c r="F20" s="89"/>
      <c r="G20" s="423">
        <f t="shared" si="0"/>
        <v>0</v>
      </c>
      <c r="H20" s="424">
        <f t="shared" si="1"/>
        <v>0</v>
      </c>
      <c r="I20" s="424">
        <f t="shared" si="2"/>
        <v>0</v>
      </c>
      <c r="J20" s="284">
        <f t="shared" si="3"/>
      </c>
      <c r="K20" s="284">
        <f t="shared" si="4"/>
      </c>
      <c r="L20" s="378">
        <f t="shared" si="5"/>
      </c>
      <c r="M20" s="46">
        <f t="shared" si="6"/>
      </c>
      <c r="N20" s="43">
        <f>IF(M20="","",IF(OR('Raw FRM data'!R20&lt;3,'Raw FRM data'!R20&gt;200,M20&lt;2),"NOT VALID","ok"))</f>
      </c>
      <c r="O20" s="309">
        <f t="shared" si="7"/>
      </c>
      <c r="P20" s="44">
        <f t="shared" si="8"/>
      </c>
      <c r="Q20" s="414">
        <f t="shared" si="9"/>
      </c>
      <c r="R20" s="95"/>
    </row>
    <row r="21" spans="2:18" ht="12.75">
      <c r="B21" s="376">
        <v>11</v>
      </c>
      <c r="C21" s="84">
        <f>IF(ISBLANK('Raw FRM data'!C21),"",'Raw FRM data'!C21)</f>
      </c>
      <c r="D21" s="85"/>
      <c r="E21" s="85"/>
      <c r="F21" s="89"/>
      <c r="G21" s="423">
        <f t="shared" si="0"/>
        <v>0</v>
      </c>
      <c r="H21" s="424">
        <f t="shared" si="1"/>
        <v>0</v>
      </c>
      <c r="I21" s="424">
        <f t="shared" si="2"/>
        <v>0</v>
      </c>
      <c r="J21" s="284">
        <f t="shared" si="3"/>
      </c>
      <c r="K21" s="284">
        <f t="shared" si="4"/>
      </c>
      <c r="L21" s="378">
        <f t="shared" si="5"/>
      </c>
      <c r="M21" s="46">
        <f t="shared" si="6"/>
      </c>
      <c r="N21" s="43">
        <f>IF(M21="","",IF(OR('Raw FRM data'!R21&lt;3,'Raw FRM data'!R21&gt;200,M21&lt;2),"NOT VALID","ok"))</f>
      </c>
      <c r="O21" s="309">
        <f t="shared" si="7"/>
      </c>
      <c r="P21" s="44">
        <f t="shared" si="8"/>
      </c>
      <c r="Q21" s="414">
        <f t="shared" si="9"/>
      </c>
      <c r="R21" s="95"/>
    </row>
    <row r="22" spans="2:18" ht="12.75">
      <c r="B22" s="376">
        <v>12</v>
      </c>
      <c r="C22" s="84">
        <f>IF(ISBLANK('Raw FRM data'!C22),"",'Raw FRM data'!C22)</f>
      </c>
      <c r="D22" s="85"/>
      <c r="E22" s="85"/>
      <c r="F22" s="89"/>
      <c r="G22" s="423">
        <f t="shared" si="0"/>
        <v>0</v>
      </c>
      <c r="H22" s="424">
        <f t="shared" si="1"/>
        <v>0</v>
      </c>
      <c r="I22" s="424">
        <f t="shared" si="2"/>
        <v>0</v>
      </c>
      <c r="J22" s="284">
        <f t="shared" si="3"/>
      </c>
      <c r="K22" s="284">
        <f t="shared" si="4"/>
      </c>
      <c r="L22" s="378">
        <f t="shared" si="5"/>
      </c>
      <c r="M22" s="46">
        <f t="shared" si="6"/>
      </c>
      <c r="N22" s="43">
        <f>IF(M22="","",IF(OR('Raw FRM data'!R22&lt;3,'Raw FRM data'!R22&gt;200,M22&lt;2),"NOT VALID","ok"))</f>
      </c>
      <c r="O22" s="309">
        <f t="shared" si="7"/>
      </c>
      <c r="P22" s="44">
        <f t="shared" si="8"/>
      </c>
      <c r="Q22" s="414">
        <f t="shared" si="9"/>
      </c>
      <c r="R22" s="95"/>
    </row>
    <row r="23" spans="2:18" ht="12.75">
      <c r="B23" s="376">
        <v>13</v>
      </c>
      <c r="C23" s="84">
        <f>IF(ISBLANK('Raw FRM data'!C23),"",'Raw FRM data'!C23)</f>
      </c>
      <c r="D23" s="85"/>
      <c r="E23" s="85"/>
      <c r="F23" s="89"/>
      <c r="G23" s="423">
        <f t="shared" si="0"/>
        <v>0</v>
      </c>
      <c r="H23" s="424">
        <f t="shared" si="1"/>
        <v>0</v>
      </c>
      <c r="I23" s="424">
        <f t="shared" si="2"/>
        <v>0</v>
      </c>
      <c r="J23" s="284">
        <f t="shared" si="3"/>
      </c>
      <c r="K23" s="284">
        <f t="shared" si="4"/>
      </c>
      <c r="L23" s="378">
        <f t="shared" si="5"/>
      </c>
      <c r="M23" s="46">
        <f t="shared" si="6"/>
      </c>
      <c r="N23" s="43">
        <f>IF(M23="","",IF(OR('Raw FRM data'!R23&lt;3,'Raw FRM data'!R23&gt;200,M23&lt;2),"NOT VALID","ok"))</f>
      </c>
      <c r="O23" s="309">
        <f t="shared" si="7"/>
      </c>
      <c r="P23" s="44">
        <f t="shared" si="8"/>
      </c>
      <c r="Q23" s="414">
        <f t="shared" si="9"/>
      </c>
      <c r="R23" s="95"/>
    </row>
    <row r="24" spans="2:18" ht="12.75">
      <c r="B24" s="376">
        <v>14</v>
      </c>
      <c r="C24" s="84">
        <f>IF(ISBLANK('Raw FRM data'!C24),"",'Raw FRM data'!C24)</f>
      </c>
      <c r="D24" s="85"/>
      <c r="E24" s="85"/>
      <c r="F24" s="89"/>
      <c r="G24" s="423">
        <f t="shared" si="0"/>
        <v>0</v>
      </c>
      <c r="H24" s="424">
        <f t="shared" si="1"/>
        <v>0</v>
      </c>
      <c r="I24" s="424">
        <f t="shared" si="2"/>
        <v>0</v>
      </c>
      <c r="J24" s="284">
        <f t="shared" si="3"/>
      </c>
      <c r="K24" s="284">
        <f t="shared" si="4"/>
      </c>
      <c r="L24" s="378">
        <f t="shared" si="5"/>
      </c>
      <c r="M24" s="46">
        <f t="shared" si="6"/>
      </c>
      <c r="N24" s="43">
        <f>IF(M24="","",IF(OR('Raw FRM data'!R24&lt;3,'Raw FRM data'!R24&gt;200,M24&lt;2),"NOT VALID","ok"))</f>
      </c>
      <c r="O24" s="309">
        <f t="shared" si="7"/>
      </c>
      <c r="P24" s="44">
        <f t="shared" si="8"/>
      </c>
      <c r="Q24" s="414">
        <f t="shared" si="9"/>
      </c>
      <c r="R24" s="95"/>
    </row>
    <row r="25" spans="2:18" ht="12.75">
      <c r="B25" s="376">
        <v>15</v>
      </c>
      <c r="C25" s="84">
        <f>IF(ISBLANK('Raw FRM data'!C25),"",'Raw FRM data'!C25)</f>
      </c>
      <c r="D25" s="85"/>
      <c r="E25" s="85"/>
      <c r="F25" s="89"/>
      <c r="G25" s="423">
        <f t="shared" si="0"/>
        <v>0</v>
      </c>
      <c r="H25" s="424">
        <f t="shared" si="1"/>
        <v>0</v>
      </c>
      <c r="I25" s="424">
        <f t="shared" si="2"/>
        <v>0</v>
      </c>
      <c r="J25" s="284">
        <f t="shared" si="3"/>
      </c>
      <c r="K25" s="284">
        <f t="shared" si="4"/>
      </c>
      <c r="L25" s="378">
        <f t="shared" si="5"/>
      </c>
      <c r="M25" s="46">
        <f t="shared" si="6"/>
      </c>
      <c r="N25" s="43">
        <f>IF(M25="","",IF(OR('Raw FRM data'!R25&lt;3,'Raw FRM data'!R25&gt;200,M25&lt;2),"NOT VALID","ok"))</f>
      </c>
      <c r="O25" s="309">
        <f t="shared" si="7"/>
      </c>
      <c r="P25" s="44">
        <f t="shared" si="8"/>
      </c>
      <c r="Q25" s="414">
        <f t="shared" si="9"/>
      </c>
      <c r="R25" s="95"/>
    </row>
    <row r="26" spans="2:18" ht="12.75">
      <c r="B26" s="376">
        <v>16</v>
      </c>
      <c r="C26" s="84">
        <f>IF(ISBLANK('Raw FRM data'!C26),"",'Raw FRM data'!C26)</f>
      </c>
      <c r="D26" s="85"/>
      <c r="E26" s="85"/>
      <c r="F26" s="89"/>
      <c r="G26" s="423">
        <f t="shared" si="0"/>
        <v>0</v>
      </c>
      <c r="H26" s="424">
        <f t="shared" si="1"/>
        <v>0</v>
      </c>
      <c r="I26" s="424">
        <f t="shared" si="2"/>
        <v>0</v>
      </c>
      <c r="J26" s="284">
        <f t="shared" si="3"/>
      </c>
      <c r="K26" s="284">
        <f t="shared" si="4"/>
      </c>
      <c r="L26" s="378">
        <f t="shared" si="5"/>
      </c>
      <c r="M26" s="46">
        <f t="shared" si="6"/>
      </c>
      <c r="N26" s="43">
        <f>IF(M26="","",IF(OR('Raw FRM data'!R26&lt;3,'Raw FRM data'!R26&gt;200,M26&lt;2),"NOT VALID","ok"))</f>
      </c>
      <c r="O26" s="309">
        <f t="shared" si="7"/>
      </c>
      <c r="P26" s="44">
        <f t="shared" si="8"/>
      </c>
      <c r="Q26" s="414">
        <f t="shared" si="9"/>
      </c>
      <c r="R26" s="95"/>
    </row>
    <row r="27" spans="2:18" ht="12.75">
      <c r="B27" s="376">
        <v>17</v>
      </c>
      <c r="C27" s="84">
        <f>IF(ISBLANK('Raw FRM data'!C27),"",'Raw FRM data'!C27)</f>
      </c>
      <c r="D27" s="85"/>
      <c r="E27" s="85"/>
      <c r="F27" s="89"/>
      <c r="G27" s="423">
        <f t="shared" si="0"/>
        <v>0</v>
      </c>
      <c r="H27" s="424">
        <f t="shared" si="1"/>
        <v>0</v>
      </c>
      <c r="I27" s="424">
        <f t="shared" si="2"/>
        <v>0</v>
      </c>
      <c r="J27" s="284">
        <f t="shared" si="3"/>
      </c>
      <c r="K27" s="284">
        <f t="shared" si="4"/>
      </c>
      <c r="L27" s="378">
        <f t="shared" si="5"/>
      </c>
      <c r="M27" s="46">
        <f t="shared" si="6"/>
      </c>
      <c r="N27" s="43">
        <f>IF(M27="","",IF(OR('Raw FRM data'!R27&lt;3,'Raw FRM data'!R27&gt;200,M27&lt;2),"NOT VALID","ok"))</f>
      </c>
      <c r="O27" s="309">
        <f t="shared" si="7"/>
      </c>
      <c r="P27" s="44">
        <f t="shared" si="8"/>
      </c>
      <c r="Q27" s="414">
        <f t="shared" si="9"/>
      </c>
      <c r="R27" s="95"/>
    </row>
    <row r="28" spans="2:18" ht="12.75">
      <c r="B28" s="376">
        <v>18</v>
      </c>
      <c r="C28" s="84">
        <f>IF(ISBLANK('Raw FRM data'!C28),"",'Raw FRM data'!C28)</f>
      </c>
      <c r="D28" s="85"/>
      <c r="E28" s="85"/>
      <c r="F28" s="89"/>
      <c r="G28" s="423">
        <f t="shared" si="0"/>
        <v>0</v>
      </c>
      <c r="H28" s="424">
        <f t="shared" si="1"/>
        <v>0</v>
      </c>
      <c r="I28" s="424">
        <f t="shared" si="2"/>
        <v>0</v>
      </c>
      <c r="J28" s="284">
        <f t="shared" si="3"/>
      </c>
      <c r="K28" s="284">
        <f t="shared" si="4"/>
      </c>
      <c r="L28" s="378">
        <f t="shared" si="5"/>
      </c>
      <c r="M28" s="46">
        <f t="shared" si="6"/>
      </c>
      <c r="N28" s="43">
        <f>IF(M28="","",IF(OR('Raw FRM data'!R28&lt;3,'Raw FRM data'!R28&gt;200,M28&lt;2),"NOT VALID","ok"))</f>
      </c>
      <c r="O28" s="309">
        <f t="shared" si="7"/>
      </c>
      <c r="P28" s="44">
        <f t="shared" si="8"/>
      </c>
      <c r="Q28" s="414">
        <f t="shared" si="9"/>
      </c>
      <c r="R28" s="95"/>
    </row>
    <row r="29" spans="2:18" ht="12.75">
      <c r="B29" s="376">
        <v>19</v>
      </c>
      <c r="C29" s="84">
        <f>IF(ISBLANK('Raw FRM data'!C29),"",'Raw FRM data'!C29)</f>
      </c>
      <c r="D29" s="85"/>
      <c r="E29" s="85"/>
      <c r="F29" s="89"/>
      <c r="G29" s="423">
        <f t="shared" si="0"/>
        <v>0</v>
      </c>
      <c r="H29" s="424">
        <f t="shared" si="1"/>
        <v>0</v>
      </c>
      <c r="I29" s="424">
        <f t="shared" si="2"/>
        <v>0</v>
      </c>
      <c r="J29" s="284">
        <f t="shared" si="3"/>
      </c>
      <c r="K29" s="284">
        <f t="shared" si="4"/>
      </c>
      <c r="L29" s="378">
        <f t="shared" si="5"/>
      </c>
      <c r="M29" s="46">
        <f t="shared" si="6"/>
      </c>
      <c r="N29" s="43">
        <f>IF(M29="","",IF(OR('Raw FRM data'!R29&lt;3,'Raw FRM data'!R29&gt;200,M29&lt;2),"NOT VALID","ok"))</f>
      </c>
      <c r="O29" s="309">
        <f t="shared" si="7"/>
      </c>
      <c r="P29" s="44">
        <f t="shared" si="8"/>
      </c>
      <c r="Q29" s="414">
        <f t="shared" si="9"/>
      </c>
      <c r="R29" s="95"/>
    </row>
    <row r="30" spans="2:18" ht="12.75">
      <c r="B30" s="376">
        <v>20</v>
      </c>
      <c r="C30" s="84">
        <f>IF(ISBLANK('Raw FRM data'!C30),"",'Raw FRM data'!C30)</f>
      </c>
      <c r="D30" s="85"/>
      <c r="E30" s="85"/>
      <c r="F30" s="89"/>
      <c r="G30" s="423">
        <f t="shared" si="0"/>
        <v>0</v>
      </c>
      <c r="H30" s="424">
        <f t="shared" si="1"/>
        <v>0</v>
      </c>
      <c r="I30" s="424">
        <f t="shared" si="2"/>
        <v>0</v>
      </c>
      <c r="J30" s="284">
        <f t="shared" si="3"/>
      </c>
      <c r="K30" s="284">
        <f t="shared" si="4"/>
      </c>
      <c r="L30" s="378">
        <f t="shared" si="5"/>
      </c>
      <c r="M30" s="46">
        <f t="shared" si="6"/>
      </c>
      <c r="N30" s="43">
        <f>IF(M30="","",IF(OR('Raw FRM data'!R30&lt;3,'Raw FRM data'!R30&gt;200,M30&lt;2),"NOT VALID","ok"))</f>
      </c>
      <c r="O30" s="309">
        <f t="shared" si="7"/>
      </c>
      <c r="P30" s="44">
        <f t="shared" si="8"/>
      </c>
      <c r="Q30" s="414">
        <f t="shared" si="9"/>
      </c>
      <c r="R30" s="95"/>
    </row>
    <row r="31" spans="2:18" ht="12.75">
      <c r="B31" s="376">
        <v>21</v>
      </c>
      <c r="C31" s="84">
        <f>IF(ISBLANK('Raw FRM data'!C31),"",'Raw FRM data'!C31)</f>
      </c>
      <c r="D31" s="85"/>
      <c r="E31" s="85"/>
      <c r="F31" s="89"/>
      <c r="G31" s="423">
        <f t="shared" si="0"/>
        <v>0</v>
      </c>
      <c r="H31" s="424">
        <f t="shared" si="1"/>
        <v>0</v>
      </c>
      <c r="I31" s="424">
        <f t="shared" si="2"/>
        <v>0</v>
      </c>
      <c r="J31" s="284">
        <f t="shared" si="3"/>
      </c>
      <c r="K31" s="284">
        <f t="shared" si="4"/>
      </c>
      <c r="L31" s="378">
        <f t="shared" si="5"/>
      </c>
      <c r="M31" s="46">
        <f t="shared" si="6"/>
      </c>
      <c r="N31" s="43">
        <f>IF(M31="","",IF(OR('Raw FRM data'!R31&lt;3,'Raw FRM data'!R31&gt;200,M31&lt;2),"NOT VALID","ok"))</f>
      </c>
      <c r="O31" s="309">
        <f t="shared" si="7"/>
      </c>
      <c r="P31" s="44">
        <f t="shared" si="8"/>
      </c>
      <c r="Q31" s="414">
        <f t="shared" si="9"/>
      </c>
      <c r="R31" s="95"/>
    </row>
    <row r="32" spans="2:18" ht="12.75">
      <c r="B32" s="376">
        <v>22</v>
      </c>
      <c r="C32" s="84">
        <f>IF(ISBLANK('Raw FRM data'!C32),"",'Raw FRM data'!C32)</f>
      </c>
      <c r="D32" s="85"/>
      <c r="E32" s="85"/>
      <c r="F32" s="89"/>
      <c r="G32" s="423">
        <f t="shared" si="0"/>
        <v>0</v>
      </c>
      <c r="H32" s="424">
        <f t="shared" si="1"/>
        <v>0</v>
      </c>
      <c r="I32" s="424">
        <f t="shared" si="2"/>
        <v>0</v>
      </c>
      <c r="J32" s="284">
        <f t="shared" si="3"/>
      </c>
      <c r="K32" s="284">
        <f t="shared" si="4"/>
      </c>
      <c r="L32" s="378">
        <f t="shared" si="5"/>
      </c>
      <c r="M32" s="46">
        <f t="shared" si="6"/>
      </c>
      <c r="N32" s="43">
        <f>IF(M32="","",IF(OR('Raw FRM data'!R32&lt;3,'Raw FRM data'!R32&gt;200,M32&lt;2),"NOT VALID","ok"))</f>
      </c>
      <c r="O32" s="309">
        <f t="shared" si="7"/>
      </c>
      <c r="P32" s="44">
        <f t="shared" si="8"/>
      </c>
      <c r="Q32" s="414">
        <f t="shared" si="9"/>
      </c>
      <c r="R32" s="95"/>
    </row>
    <row r="33" spans="2:18" ht="12.75">
      <c r="B33" s="376">
        <v>23</v>
      </c>
      <c r="C33" s="84">
        <f>IF(ISBLANK('Raw FRM data'!C33),"",'Raw FRM data'!C33)</f>
      </c>
      <c r="D33" s="85"/>
      <c r="E33" s="85"/>
      <c r="F33" s="89"/>
      <c r="G33" s="423">
        <f t="shared" si="0"/>
        <v>0</v>
      </c>
      <c r="H33" s="424">
        <f t="shared" si="1"/>
        <v>0</v>
      </c>
      <c r="I33" s="424">
        <f t="shared" si="2"/>
        <v>0</v>
      </c>
      <c r="J33" s="284">
        <f t="shared" si="3"/>
      </c>
      <c r="K33" s="284">
        <f t="shared" si="4"/>
      </c>
      <c r="L33" s="378">
        <f t="shared" si="5"/>
      </c>
      <c r="M33" s="46">
        <f t="shared" si="6"/>
      </c>
      <c r="N33" s="43">
        <f>IF(M33="","",IF(OR('Raw FRM data'!R33&lt;3,'Raw FRM data'!R33&gt;200,M33&lt;2),"NOT VALID","ok"))</f>
      </c>
      <c r="O33" s="309">
        <f t="shared" si="7"/>
      </c>
      <c r="P33" s="44">
        <f t="shared" si="8"/>
      </c>
      <c r="Q33" s="414">
        <f t="shared" si="9"/>
      </c>
      <c r="R33" s="95"/>
    </row>
    <row r="34" spans="2:18" ht="13.5" customHeight="1">
      <c r="B34" s="376">
        <v>24</v>
      </c>
      <c r="C34" s="84">
        <f>IF(ISBLANK('Raw FRM data'!C34),"",'Raw FRM data'!C34)</f>
      </c>
      <c r="D34" s="87"/>
      <c r="E34" s="87"/>
      <c r="F34" s="90"/>
      <c r="G34" s="423">
        <f t="shared" si="0"/>
        <v>0</v>
      </c>
      <c r="H34" s="424">
        <f t="shared" si="1"/>
        <v>0</v>
      </c>
      <c r="I34" s="424">
        <f t="shared" si="2"/>
        <v>0</v>
      </c>
      <c r="J34" s="285">
        <f t="shared" si="3"/>
      </c>
      <c r="K34" s="285">
        <f t="shared" si="4"/>
      </c>
      <c r="L34" s="379">
        <f t="shared" si="5"/>
      </c>
      <c r="M34" s="99">
        <f t="shared" si="6"/>
      </c>
      <c r="N34" s="335">
        <f>IF(M34="","",IF(OR('Raw FRM data'!R34&lt;3,'Raw FRM data'!R34&gt;200,M34&lt;2),"NOT VALID","ok"))</f>
      </c>
      <c r="O34" s="312">
        <f t="shared" si="7"/>
      </c>
      <c r="P34" s="74">
        <f t="shared" si="8"/>
      </c>
      <c r="Q34" s="414">
        <f t="shared" si="9"/>
      </c>
      <c r="R34" s="94"/>
    </row>
    <row r="35" spans="2:18" ht="12.75">
      <c r="B35" s="376">
        <v>25</v>
      </c>
      <c r="C35" s="84">
        <f>IF(ISBLANK('Raw FRM data'!C35),"",'Raw FRM data'!C35)</f>
      </c>
      <c r="D35" s="85"/>
      <c r="E35" s="85"/>
      <c r="F35" s="89"/>
      <c r="G35" s="423">
        <f t="shared" si="0"/>
        <v>0</v>
      </c>
      <c r="H35" s="424">
        <f t="shared" si="1"/>
        <v>0</v>
      </c>
      <c r="I35" s="424">
        <f t="shared" si="2"/>
        <v>0</v>
      </c>
      <c r="J35" s="284">
        <f t="shared" si="3"/>
      </c>
      <c r="K35" s="284">
        <f t="shared" si="4"/>
      </c>
      <c r="L35" s="378">
        <f t="shared" si="5"/>
      </c>
      <c r="M35" s="46">
        <f t="shared" si="6"/>
      </c>
      <c r="N35" s="43">
        <f>IF(M35="","",IF(OR('Raw FRM data'!R35&lt;3,'Raw FRM data'!R35&gt;200,M35&lt;2),"NOT VALID","ok"))</f>
      </c>
      <c r="O35" s="309">
        <f t="shared" si="7"/>
      </c>
      <c r="P35" s="44">
        <f t="shared" si="8"/>
      </c>
      <c r="Q35" s="414">
        <f t="shared" si="9"/>
      </c>
      <c r="R35" s="95"/>
    </row>
    <row r="36" spans="2:18" ht="12.75">
      <c r="B36" s="376">
        <v>26</v>
      </c>
      <c r="C36" s="84">
        <f>IF(ISBLANK('Raw FRM data'!C36),"",'Raw FRM data'!C36)</f>
      </c>
      <c r="D36" s="85"/>
      <c r="E36" s="85"/>
      <c r="F36" s="89"/>
      <c r="G36" s="423">
        <f t="shared" si="0"/>
        <v>0</v>
      </c>
      <c r="H36" s="424">
        <f t="shared" si="1"/>
        <v>0</v>
      </c>
      <c r="I36" s="424">
        <f t="shared" si="2"/>
        <v>0</v>
      </c>
      <c r="J36" s="284">
        <f t="shared" si="3"/>
      </c>
      <c r="K36" s="284">
        <f t="shared" si="4"/>
      </c>
      <c r="L36" s="378">
        <f t="shared" si="5"/>
      </c>
      <c r="M36" s="46">
        <f t="shared" si="6"/>
      </c>
      <c r="N36" s="43">
        <f>IF(M36="","",IF(OR('Raw FRM data'!R36&lt;3,'Raw FRM data'!R36&gt;200,M36&lt;2),"NOT VALID","ok"))</f>
      </c>
      <c r="O36" s="309">
        <f t="shared" si="7"/>
      </c>
      <c r="P36" s="44">
        <f t="shared" si="8"/>
      </c>
      <c r="Q36" s="414">
        <f t="shared" si="9"/>
      </c>
      <c r="R36" s="95"/>
    </row>
    <row r="37" spans="2:18" ht="12.75">
      <c r="B37" s="376">
        <v>27</v>
      </c>
      <c r="C37" s="84">
        <f>IF(ISBLANK('Raw FRM data'!C37),"",'Raw FRM data'!C37)</f>
      </c>
      <c r="D37" s="85"/>
      <c r="E37" s="85"/>
      <c r="F37" s="89"/>
      <c r="G37" s="423">
        <f t="shared" si="0"/>
        <v>0</v>
      </c>
      <c r="H37" s="424">
        <f t="shared" si="1"/>
        <v>0</v>
      </c>
      <c r="I37" s="424">
        <f t="shared" si="2"/>
        <v>0</v>
      </c>
      <c r="J37" s="284">
        <f t="shared" si="3"/>
      </c>
      <c r="K37" s="284">
        <f t="shared" si="4"/>
      </c>
      <c r="L37" s="378">
        <f t="shared" si="5"/>
      </c>
      <c r="M37" s="46">
        <f t="shared" si="6"/>
      </c>
      <c r="N37" s="43">
        <f>IF(M37="","",IF(OR('Raw FRM data'!R37&lt;3,'Raw FRM data'!R37&gt;200,M37&lt;2),"NOT VALID","ok"))</f>
      </c>
      <c r="O37" s="309">
        <f t="shared" si="7"/>
      </c>
      <c r="P37" s="44">
        <f t="shared" si="8"/>
      </c>
      <c r="Q37" s="414">
        <f t="shared" si="9"/>
      </c>
      <c r="R37" s="95"/>
    </row>
    <row r="38" spans="2:18" ht="12.75">
      <c r="B38" s="376">
        <v>28</v>
      </c>
      <c r="C38" s="84">
        <f>IF(ISBLANK('Raw FRM data'!C38),"",'Raw FRM data'!C38)</f>
      </c>
      <c r="D38" s="85"/>
      <c r="E38" s="85"/>
      <c r="F38" s="89"/>
      <c r="G38" s="423">
        <f t="shared" si="0"/>
        <v>0</v>
      </c>
      <c r="H38" s="424">
        <f t="shared" si="1"/>
        <v>0</v>
      </c>
      <c r="I38" s="424">
        <f t="shared" si="2"/>
        <v>0</v>
      </c>
      <c r="J38" s="284">
        <f t="shared" si="3"/>
      </c>
      <c r="K38" s="284">
        <f t="shared" si="4"/>
      </c>
      <c r="L38" s="378">
        <f t="shared" si="5"/>
      </c>
      <c r="M38" s="46">
        <f t="shared" si="6"/>
      </c>
      <c r="N38" s="43">
        <f>IF(M38="","",IF(OR('Raw FRM data'!R38&lt;3,'Raw FRM data'!R38&gt;200,M38&lt;2),"NOT VALID","ok"))</f>
      </c>
      <c r="O38" s="309">
        <f t="shared" si="7"/>
      </c>
      <c r="P38" s="44">
        <f t="shared" si="8"/>
      </c>
      <c r="Q38" s="414">
        <f t="shared" si="9"/>
      </c>
      <c r="R38" s="95"/>
    </row>
    <row r="39" spans="2:18" ht="12.75">
      <c r="B39" s="376">
        <v>29</v>
      </c>
      <c r="C39" s="84">
        <f>IF(ISBLANK('Raw FRM data'!C39),"",'Raw FRM data'!C39)</f>
      </c>
      <c r="D39" s="85"/>
      <c r="E39" s="85"/>
      <c r="F39" s="89"/>
      <c r="G39" s="423">
        <f t="shared" si="0"/>
        <v>0</v>
      </c>
      <c r="H39" s="424">
        <f t="shared" si="1"/>
        <v>0</v>
      </c>
      <c r="I39" s="424">
        <f t="shared" si="2"/>
        <v>0</v>
      </c>
      <c r="J39" s="284">
        <f t="shared" si="3"/>
      </c>
      <c r="K39" s="284">
        <f t="shared" si="4"/>
      </c>
      <c r="L39" s="378">
        <f t="shared" si="5"/>
      </c>
      <c r="M39" s="46">
        <f t="shared" si="6"/>
      </c>
      <c r="N39" s="43">
        <f>IF(M39="","",IF(OR('Raw FRM data'!R39&lt;3,'Raw FRM data'!R39&gt;200,M39&lt;2),"NOT VALID","ok"))</f>
      </c>
      <c r="O39" s="309">
        <f t="shared" si="7"/>
      </c>
      <c r="P39" s="44">
        <f t="shared" si="8"/>
      </c>
      <c r="Q39" s="414">
        <f t="shared" si="9"/>
      </c>
      <c r="R39" s="95"/>
    </row>
    <row r="40" spans="2:18" ht="12.75">
      <c r="B40" s="376">
        <v>30</v>
      </c>
      <c r="C40" s="84">
        <f>IF(ISBLANK('Raw FRM data'!C40),"",'Raw FRM data'!C40)</f>
      </c>
      <c r="D40" s="85"/>
      <c r="E40" s="85"/>
      <c r="F40" s="89"/>
      <c r="G40" s="423">
        <f t="shared" si="0"/>
        <v>0</v>
      </c>
      <c r="H40" s="424">
        <f t="shared" si="1"/>
        <v>0</v>
      </c>
      <c r="I40" s="424">
        <f t="shared" si="2"/>
        <v>0</v>
      </c>
      <c r="J40" s="284">
        <f t="shared" si="3"/>
      </c>
      <c r="K40" s="284">
        <f t="shared" si="4"/>
      </c>
      <c r="L40" s="378">
        <f t="shared" si="5"/>
      </c>
      <c r="M40" s="46">
        <f t="shared" si="6"/>
      </c>
      <c r="N40" s="43">
        <f>IF(M40="","",IF(OR('Raw FRM data'!R40&lt;3,'Raw FRM data'!R40&gt;200,M40&lt;2),"NOT VALID","ok"))</f>
      </c>
      <c r="O40" s="309">
        <f t="shared" si="7"/>
      </c>
      <c r="P40" s="44">
        <f t="shared" si="8"/>
      </c>
      <c r="Q40" s="414">
        <f t="shared" si="9"/>
      </c>
      <c r="R40" s="95"/>
    </row>
    <row r="41" spans="2:18" ht="12.75">
      <c r="B41" s="376">
        <v>31</v>
      </c>
      <c r="C41" s="84">
        <f>IF(ISBLANK('Raw FRM data'!C41),"",'Raw FRM data'!C41)</f>
      </c>
      <c r="D41" s="85"/>
      <c r="E41" s="85"/>
      <c r="F41" s="89"/>
      <c r="G41" s="423">
        <f t="shared" si="0"/>
        <v>0</v>
      </c>
      <c r="H41" s="424">
        <f t="shared" si="1"/>
        <v>0</v>
      </c>
      <c r="I41" s="424">
        <f t="shared" si="2"/>
        <v>0</v>
      </c>
      <c r="J41" s="284">
        <f t="shared" si="3"/>
      </c>
      <c r="K41" s="284">
        <f t="shared" si="4"/>
      </c>
      <c r="L41" s="378">
        <f t="shared" si="5"/>
      </c>
      <c r="M41" s="46">
        <f t="shared" si="6"/>
      </c>
      <c r="N41" s="43">
        <f>IF(M41="","",IF(OR('Raw FRM data'!R41&lt;3,'Raw FRM data'!R41&gt;200,M41&lt;2),"NOT VALID","ok"))</f>
      </c>
      <c r="O41" s="309">
        <f t="shared" si="7"/>
      </c>
      <c r="P41" s="44">
        <f t="shared" si="8"/>
      </c>
      <c r="Q41" s="414">
        <f t="shared" si="9"/>
      </c>
      <c r="R41" s="95"/>
    </row>
    <row r="42" spans="2:18" ht="12.75">
      <c r="B42" s="376">
        <v>32</v>
      </c>
      <c r="C42" s="84">
        <f>IF(ISBLANK('Raw FRM data'!C42),"",'Raw FRM data'!C42)</f>
      </c>
      <c r="D42" s="85"/>
      <c r="E42" s="85"/>
      <c r="F42" s="89"/>
      <c r="G42" s="423">
        <f t="shared" si="0"/>
        <v>0</v>
      </c>
      <c r="H42" s="424">
        <f t="shared" si="1"/>
        <v>0</v>
      </c>
      <c r="I42" s="424">
        <f t="shared" si="2"/>
        <v>0</v>
      </c>
      <c r="J42" s="284">
        <f t="shared" si="3"/>
      </c>
      <c r="K42" s="284">
        <f t="shared" si="4"/>
      </c>
      <c r="L42" s="378">
        <f t="shared" si="5"/>
      </c>
      <c r="M42" s="46">
        <f t="shared" si="6"/>
      </c>
      <c r="N42" s="43">
        <f>IF(M42="","",IF(OR('Raw FRM data'!R42&lt;3,'Raw FRM data'!R42&gt;200,M42&lt;2),"NOT VALID","ok"))</f>
      </c>
      <c r="O42" s="309">
        <f t="shared" si="7"/>
      </c>
      <c r="P42" s="44">
        <f t="shared" si="8"/>
      </c>
      <c r="Q42" s="414">
        <f t="shared" si="9"/>
      </c>
      <c r="R42" s="95"/>
    </row>
    <row r="43" spans="2:18" ht="12.75">
      <c r="B43" s="376">
        <v>33</v>
      </c>
      <c r="C43" s="84">
        <f>IF(ISBLANK('Raw FRM data'!C43),"",'Raw FRM data'!C43)</f>
      </c>
      <c r="D43" s="85"/>
      <c r="E43" s="85"/>
      <c r="F43" s="89"/>
      <c r="G43" s="423">
        <f t="shared" si="0"/>
        <v>0</v>
      </c>
      <c r="H43" s="424">
        <f t="shared" si="1"/>
        <v>0</v>
      </c>
      <c r="I43" s="424">
        <f t="shared" si="2"/>
        <v>0</v>
      </c>
      <c r="J43" s="284">
        <f t="shared" si="3"/>
      </c>
      <c r="K43" s="284">
        <f t="shared" si="4"/>
      </c>
      <c r="L43" s="378">
        <f t="shared" si="5"/>
      </c>
      <c r="M43" s="46">
        <f t="shared" si="6"/>
      </c>
      <c r="N43" s="43">
        <f>IF(M43="","",IF(OR('Raw FRM data'!R43&lt;3,'Raw FRM data'!R43&gt;200,M43&lt;2),"NOT VALID","ok"))</f>
      </c>
      <c r="O43" s="309">
        <f t="shared" si="7"/>
      </c>
      <c r="P43" s="44">
        <f t="shared" si="8"/>
      </c>
      <c r="Q43" s="414">
        <f t="shared" si="9"/>
      </c>
      <c r="R43" s="95"/>
    </row>
    <row r="44" spans="2:18" ht="12.75">
      <c r="B44" s="376">
        <v>34</v>
      </c>
      <c r="C44" s="84">
        <f>IF(ISBLANK('Raw FRM data'!C44),"",'Raw FRM data'!C44)</f>
      </c>
      <c r="D44" s="85"/>
      <c r="E44" s="85"/>
      <c r="F44" s="89"/>
      <c r="G44" s="423">
        <f t="shared" si="0"/>
        <v>0</v>
      </c>
      <c r="H44" s="424">
        <f t="shared" si="1"/>
        <v>0</v>
      </c>
      <c r="I44" s="424">
        <f t="shared" si="2"/>
        <v>0</v>
      </c>
      <c r="J44" s="284">
        <f t="shared" si="3"/>
      </c>
      <c r="K44" s="284">
        <f t="shared" si="4"/>
      </c>
      <c r="L44" s="378">
        <f t="shared" si="5"/>
      </c>
      <c r="M44" s="46">
        <f t="shared" si="6"/>
      </c>
      <c r="N44" s="43">
        <f>IF(M44="","",IF(OR('Raw FRM data'!R44&lt;3,'Raw FRM data'!R44&gt;200,M44&lt;2),"NOT VALID","ok"))</f>
      </c>
      <c r="O44" s="309">
        <f t="shared" si="7"/>
      </c>
      <c r="P44" s="44">
        <f t="shared" si="8"/>
      </c>
      <c r="Q44" s="414">
        <f t="shared" si="9"/>
      </c>
      <c r="R44" s="95"/>
    </row>
    <row r="45" spans="2:18" ht="12.75">
      <c r="B45" s="376">
        <v>35</v>
      </c>
      <c r="C45" s="84">
        <f>IF(ISBLANK('Raw FRM data'!C45),"",'Raw FRM data'!C45)</f>
      </c>
      <c r="D45" s="85"/>
      <c r="E45" s="85"/>
      <c r="F45" s="89"/>
      <c r="G45" s="423">
        <f t="shared" si="0"/>
        <v>0</v>
      </c>
      <c r="H45" s="424">
        <f t="shared" si="1"/>
        <v>0</v>
      </c>
      <c r="I45" s="424">
        <f t="shared" si="2"/>
        <v>0</v>
      </c>
      <c r="J45" s="284">
        <f t="shared" si="3"/>
      </c>
      <c r="K45" s="284">
        <f t="shared" si="4"/>
      </c>
      <c r="L45" s="378">
        <f t="shared" si="5"/>
      </c>
      <c r="M45" s="46">
        <f t="shared" si="6"/>
      </c>
      <c r="N45" s="43">
        <f>IF(M45="","",IF(OR('Raw FRM data'!R45&lt;3,'Raw FRM data'!R45&gt;200,M45&lt;2),"NOT VALID","ok"))</f>
      </c>
      <c r="O45" s="309">
        <f t="shared" si="7"/>
      </c>
      <c r="P45" s="44">
        <f t="shared" si="8"/>
      </c>
      <c r="Q45" s="414">
        <f t="shared" si="9"/>
      </c>
      <c r="R45" s="95"/>
    </row>
    <row r="46" spans="2:18" ht="12.75">
      <c r="B46" s="376">
        <v>36</v>
      </c>
      <c r="C46" s="84">
        <f>IF(ISBLANK('Raw FRM data'!C46),"",'Raw FRM data'!C46)</f>
      </c>
      <c r="D46" s="85"/>
      <c r="E46" s="85"/>
      <c r="F46" s="89"/>
      <c r="G46" s="423">
        <f t="shared" si="0"/>
        <v>0</v>
      </c>
      <c r="H46" s="424">
        <f t="shared" si="1"/>
        <v>0</v>
      </c>
      <c r="I46" s="424">
        <f t="shared" si="2"/>
        <v>0</v>
      </c>
      <c r="J46" s="284">
        <f t="shared" si="3"/>
      </c>
      <c r="K46" s="284">
        <f t="shared" si="4"/>
      </c>
      <c r="L46" s="378">
        <f t="shared" si="5"/>
      </c>
      <c r="M46" s="46">
        <f t="shared" si="6"/>
      </c>
      <c r="N46" s="43">
        <f>IF(M46="","",IF(OR('Raw FRM data'!R46&lt;3,'Raw FRM data'!R46&gt;200,M46&lt;2),"NOT VALID","ok"))</f>
      </c>
      <c r="O46" s="309">
        <f t="shared" si="7"/>
      </c>
      <c r="P46" s="44">
        <f t="shared" si="8"/>
      </c>
      <c r="Q46" s="414">
        <f t="shared" si="9"/>
      </c>
      <c r="R46" s="95"/>
    </row>
    <row r="47" spans="2:18" ht="12.75">
      <c r="B47" s="376">
        <v>37</v>
      </c>
      <c r="C47" s="84">
        <f>IF(ISBLANK('Raw FRM data'!C47),"",'Raw FRM data'!C47)</f>
      </c>
      <c r="D47" s="85"/>
      <c r="E47" s="85"/>
      <c r="F47" s="89"/>
      <c r="G47" s="423">
        <f t="shared" si="0"/>
        <v>0</v>
      </c>
      <c r="H47" s="424">
        <f t="shared" si="1"/>
        <v>0</v>
      </c>
      <c r="I47" s="424">
        <f t="shared" si="2"/>
        <v>0</v>
      </c>
      <c r="J47" s="284">
        <f t="shared" si="3"/>
      </c>
      <c r="K47" s="284">
        <f t="shared" si="4"/>
      </c>
      <c r="L47" s="378">
        <f t="shared" si="5"/>
      </c>
      <c r="M47" s="46">
        <f t="shared" si="6"/>
      </c>
      <c r="N47" s="43">
        <f>IF(M47="","",IF(OR('Raw FRM data'!R47&lt;3,'Raw FRM data'!R47&gt;200,M47&lt;2),"NOT VALID","ok"))</f>
      </c>
      <c r="O47" s="309">
        <f t="shared" si="7"/>
      </c>
      <c r="P47" s="44">
        <f t="shared" si="8"/>
      </c>
      <c r="Q47" s="414">
        <f t="shared" si="9"/>
      </c>
      <c r="R47" s="95"/>
    </row>
    <row r="48" spans="2:18" ht="12.75">
      <c r="B48" s="376">
        <v>38</v>
      </c>
      <c r="C48" s="84">
        <f>IF(ISBLANK('Raw FRM data'!C48),"",'Raw FRM data'!C48)</f>
      </c>
      <c r="D48" s="85"/>
      <c r="E48" s="85"/>
      <c r="F48" s="89"/>
      <c r="G48" s="423">
        <f t="shared" si="0"/>
        <v>0</v>
      </c>
      <c r="H48" s="424">
        <f t="shared" si="1"/>
        <v>0</v>
      </c>
      <c r="I48" s="424">
        <f t="shared" si="2"/>
        <v>0</v>
      </c>
      <c r="J48" s="284">
        <f t="shared" si="3"/>
      </c>
      <c r="K48" s="284">
        <f t="shared" si="4"/>
      </c>
      <c r="L48" s="378">
        <f t="shared" si="5"/>
      </c>
      <c r="M48" s="46">
        <f t="shared" si="6"/>
      </c>
      <c r="N48" s="43">
        <f>IF(M48="","",IF(OR('Raw FRM data'!R48&lt;3,'Raw FRM data'!R48&gt;200,M48&lt;2),"NOT VALID","ok"))</f>
      </c>
      <c r="O48" s="309">
        <f t="shared" si="7"/>
      </c>
      <c r="P48" s="44">
        <f t="shared" si="8"/>
      </c>
      <c r="Q48" s="414">
        <f t="shared" si="9"/>
      </c>
      <c r="R48" s="95"/>
    </row>
    <row r="49" spans="2:18" ht="12.75">
      <c r="B49" s="376">
        <v>39</v>
      </c>
      <c r="C49" s="84">
        <f>IF(ISBLANK('Raw FRM data'!C49),"",'Raw FRM data'!C49)</f>
      </c>
      <c r="D49" s="85"/>
      <c r="E49" s="85"/>
      <c r="F49" s="89"/>
      <c r="G49" s="423">
        <f t="shared" si="0"/>
        <v>0</v>
      </c>
      <c r="H49" s="424">
        <f t="shared" si="1"/>
        <v>0</v>
      </c>
      <c r="I49" s="424">
        <f t="shared" si="2"/>
        <v>0</v>
      </c>
      <c r="J49" s="284">
        <f t="shared" si="3"/>
      </c>
      <c r="K49" s="284">
        <f t="shared" si="4"/>
      </c>
      <c r="L49" s="378">
        <f t="shared" si="5"/>
      </c>
      <c r="M49" s="46">
        <f t="shared" si="6"/>
      </c>
      <c r="N49" s="43">
        <f>IF(M49="","",IF(OR('Raw FRM data'!R49&lt;3,'Raw FRM data'!R49&gt;200,M49&lt;2),"NOT VALID","ok"))</f>
      </c>
      <c r="O49" s="309">
        <f t="shared" si="7"/>
      </c>
      <c r="P49" s="44">
        <f t="shared" si="8"/>
      </c>
      <c r="Q49" s="414">
        <f t="shared" si="9"/>
      </c>
      <c r="R49" s="95"/>
    </row>
    <row r="50" spans="2:18" ht="12.75">
      <c r="B50" s="376">
        <v>40</v>
      </c>
      <c r="C50" s="84">
        <f>IF(ISBLANK('Raw FRM data'!C50),"",'Raw FRM data'!C50)</f>
      </c>
      <c r="D50" s="85"/>
      <c r="E50" s="85"/>
      <c r="F50" s="89"/>
      <c r="G50" s="423">
        <f t="shared" si="0"/>
        <v>0</v>
      </c>
      <c r="H50" s="424">
        <f t="shared" si="1"/>
        <v>0</v>
      </c>
      <c r="I50" s="424">
        <f t="shared" si="2"/>
        <v>0</v>
      </c>
      <c r="J50" s="284">
        <f aca="true" t="shared" si="10" ref="J50:J60">IF(M50&lt;2,"",IF(OR(G50+H50=0,G50+I50=0),"",IF(AND(OR(2*G50/(G50+H50)&lt;0.93,2*G50/(G50+H50)&gt;1.07),OR(2*G50/(G50+I50)&lt;0.93,2*G50/(G50+I50)&gt;1.07)),"OUT","OK")))</f>
      </c>
      <c r="K50" s="284">
        <f aca="true" t="shared" si="11" ref="K50:K60">IF(M50&lt;2,"",IF(OR(H50+G50=0,H50+I50=0),"",IF(AND(OR(2*H50/(H50+G50)&lt;0.93,2*H50/(H50+G50)&gt;1.07),OR(2*H50/(H50+I50)&lt;0.93,2*H50/(H50+I50)&gt;1.07)),"OUT","OK")))</f>
      </c>
      <c r="L50" s="378">
        <f aca="true" t="shared" si="12" ref="L50:L60">IF(M50&lt;2,"",IF(OR(I50+G50=0,I50+H50=0),"",IF(AND(OR(2*I50/(I50+G50)&lt;0.93,2*I50/(I50+G50)&gt;1.07),OR(2*I50/(I50+H50)&lt;0.93,2*I50/(I50+H50)&gt;1.07)),"OUT","OK")))</f>
      </c>
      <c r="M50" s="46">
        <f t="shared" si="6"/>
      </c>
      <c r="N50" s="43">
        <f>IF(M50="","",IF(OR('Raw FRM data'!R50&lt;3,'Raw FRM data'!R50&gt;200,M50&lt;2),"NOT VALID","ok"))</f>
      </c>
      <c r="O50" s="309">
        <f t="shared" si="7"/>
      </c>
      <c r="P50" s="44">
        <f t="shared" si="8"/>
      </c>
      <c r="Q50" s="414">
        <f t="shared" si="9"/>
      </c>
      <c r="R50" s="95"/>
    </row>
    <row r="51" spans="2:18" ht="12.75">
      <c r="B51" s="376">
        <v>41</v>
      </c>
      <c r="C51" s="84">
        <f>IF(ISBLANK('Raw FRM data'!C51),"",'Raw FRM data'!C51)</f>
      </c>
      <c r="D51" s="85"/>
      <c r="E51" s="85"/>
      <c r="F51" s="89"/>
      <c r="G51" s="423">
        <f aca="true" t="shared" si="13" ref="G51:G60">IF(OR(ISBLANK(D51),ISTEXT(D51)),0,D51)</f>
        <v>0</v>
      </c>
      <c r="H51" s="424">
        <f aca="true" t="shared" si="14" ref="H51:H60">IF(OR(ISBLANK(E51),ISTEXT(E51)),0,E51)</f>
        <v>0</v>
      </c>
      <c r="I51" s="424">
        <f aca="true" t="shared" si="15" ref="I51:I60">IF(OR(ISBLANK(F51),ISTEXT(F51)),0,F51)</f>
        <v>0</v>
      </c>
      <c r="J51" s="284">
        <f t="shared" si="10"/>
      </c>
      <c r="K51" s="284">
        <f t="shared" si="11"/>
      </c>
      <c r="L51" s="378">
        <f t="shared" si="12"/>
      </c>
      <c r="M51" s="46">
        <f aca="true" t="shared" si="16" ref="M51:M60">IF(COUNT(D51:F51),COUNT(D51:F51),"")</f>
      </c>
      <c r="N51" s="43">
        <f>IF(M51="","",IF(OR('Raw FRM data'!R51&lt;3,'Raw FRM data'!R51&gt;200,M51&lt;2),"NOT VALID","ok"))</f>
      </c>
      <c r="O51" s="309">
        <f aca="true" t="shared" si="17" ref="O51:O60">IF(ISERROR(AVERAGE(D51:F51)),"",AVERAGE(D51:F51))</f>
      </c>
      <c r="P51" s="44">
        <f aca="true" t="shared" si="18" ref="P51:P60">IF(M51="","",IF(M51&lt;2,"--  ",STDEV(D51:F51)))</f>
      </c>
      <c r="Q51" s="414">
        <f aca="true" t="shared" si="19" ref="Q51:Q60">IF(P51="","",IF(P51="--  ","--  ",P51/O51))</f>
      </c>
      <c r="R51" s="95"/>
    </row>
    <row r="52" spans="2:18" ht="12.75">
      <c r="B52" s="376">
        <v>42</v>
      </c>
      <c r="C52" s="84">
        <f>IF(ISBLANK('Raw FRM data'!C52),"",'Raw FRM data'!C52)</f>
      </c>
      <c r="D52" s="85"/>
      <c r="E52" s="85"/>
      <c r="F52" s="89"/>
      <c r="G52" s="423">
        <f t="shared" si="13"/>
        <v>0</v>
      </c>
      <c r="H52" s="424">
        <f t="shared" si="14"/>
        <v>0</v>
      </c>
      <c r="I52" s="424">
        <f t="shared" si="15"/>
        <v>0</v>
      </c>
      <c r="J52" s="284">
        <f t="shared" si="10"/>
      </c>
      <c r="K52" s="284">
        <f t="shared" si="11"/>
      </c>
      <c r="L52" s="378">
        <f t="shared" si="12"/>
      </c>
      <c r="M52" s="46">
        <f t="shared" si="16"/>
      </c>
      <c r="N52" s="43">
        <f>IF(M52="","",IF(OR('Raw FRM data'!R52&lt;3,'Raw FRM data'!R52&gt;200,M52&lt;2),"NOT VALID","ok"))</f>
      </c>
      <c r="O52" s="309">
        <f t="shared" si="17"/>
      </c>
      <c r="P52" s="44">
        <f t="shared" si="18"/>
      </c>
      <c r="Q52" s="414">
        <f t="shared" si="19"/>
      </c>
      <c r="R52" s="95"/>
    </row>
    <row r="53" spans="2:18" ht="12.75">
      <c r="B53" s="376">
        <v>43</v>
      </c>
      <c r="C53" s="84">
        <f>IF(ISBLANK('Raw FRM data'!C53),"",'Raw FRM data'!C53)</f>
      </c>
      <c r="D53" s="85"/>
      <c r="E53" s="85"/>
      <c r="F53" s="89"/>
      <c r="G53" s="423">
        <f t="shared" si="13"/>
        <v>0</v>
      </c>
      <c r="H53" s="424">
        <f t="shared" si="14"/>
        <v>0</v>
      </c>
      <c r="I53" s="424">
        <f t="shared" si="15"/>
        <v>0</v>
      </c>
      <c r="J53" s="284">
        <f t="shared" si="10"/>
      </c>
      <c r="K53" s="284">
        <f t="shared" si="11"/>
      </c>
      <c r="L53" s="378">
        <f t="shared" si="12"/>
      </c>
      <c r="M53" s="46">
        <f t="shared" si="16"/>
      </c>
      <c r="N53" s="43">
        <f>IF(M53="","",IF(OR('Raw FRM data'!R53&lt;3,'Raw FRM data'!R53&gt;200,M53&lt;2),"NOT VALID","ok"))</f>
      </c>
      <c r="O53" s="309">
        <f t="shared" si="17"/>
      </c>
      <c r="P53" s="44">
        <f t="shared" si="18"/>
      </c>
      <c r="Q53" s="414">
        <f t="shared" si="19"/>
      </c>
      <c r="R53" s="95"/>
    </row>
    <row r="54" spans="2:18" ht="12.75">
      <c r="B54" s="376">
        <v>44</v>
      </c>
      <c r="C54" s="84">
        <f>IF(ISBLANK('Raw FRM data'!C54),"",'Raw FRM data'!C54)</f>
      </c>
      <c r="D54" s="85"/>
      <c r="E54" s="85"/>
      <c r="F54" s="89"/>
      <c r="G54" s="423">
        <f t="shared" si="13"/>
        <v>0</v>
      </c>
      <c r="H54" s="424">
        <f t="shared" si="14"/>
        <v>0</v>
      </c>
      <c r="I54" s="424">
        <f t="shared" si="15"/>
        <v>0</v>
      </c>
      <c r="J54" s="284">
        <f t="shared" si="10"/>
      </c>
      <c r="K54" s="284">
        <f t="shared" si="11"/>
      </c>
      <c r="L54" s="378">
        <f t="shared" si="12"/>
      </c>
      <c r="M54" s="46">
        <f t="shared" si="16"/>
      </c>
      <c r="N54" s="43">
        <f>IF(M54="","",IF(OR('Raw FRM data'!R54&lt;3,'Raw FRM data'!R54&gt;200,M54&lt;2),"NOT VALID","ok"))</f>
      </c>
      <c r="O54" s="309">
        <f t="shared" si="17"/>
      </c>
      <c r="P54" s="44">
        <f t="shared" si="18"/>
      </c>
      <c r="Q54" s="414">
        <f t="shared" si="19"/>
      </c>
      <c r="R54" s="95"/>
    </row>
    <row r="55" spans="2:18" ht="12.75">
      <c r="B55" s="376">
        <v>45</v>
      </c>
      <c r="C55" s="84">
        <f>IF(ISBLANK('Raw FRM data'!C55),"",'Raw FRM data'!C55)</f>
      </c>
      <c r="D55" s="85"/>
      <c r="E55" s="85"/>
      <c r="F55" s="89"/>
      <c r="G55" s="423">
        <f t="shared" si="13"/>
        <v>0</v>
      </c>
      <c r="H55" s="424">
        <f t="shared" si="14"/>
        <v>0</v>
      </c>
      <c r="I55" s="424">
        <f t="shared" si="15"/>
        <v>0</v>
      </c>
      <c r="J55" s="284">
        <f t="shared" si="10"/>
      </c>
      <c r="K55" s="284">
        <f t="shared" si="11"/>
      </c>
      <c r="L55" s="378">
        <f t="shared" si="12"/>
      </c>
      <c r="M55" s="46">
        <f t="shared" si="16"/>
      </c>
      <c r="N55" s="43">
        <f>IF(M55="","",IF(OR('Raw FRM data'!R55&lt;3,'Raw FRM data'!R55&gt;200,M55&lt;2),"NOT VALID","ok"))</f>
      </c>
      <c r="O55" s="309">
        <f t="shared" si="17"/>
      </c>
      <c r="P55" s="44">
        <f t="shared" si="18"/>
      </c>
      <c r="Q55" s="414">
        <f t="shared" si="19"/>
      </c>
      <c r="R55" s="95"/>
    </row>
    <row r="56" spans="2:18" ht="12.75">
      <c r="B56" s="376">
        <v>46</v>
      </c>
      <c r="C56" s="84">
        <f>IF(ISBLANK('Raw FRM data'!C56),"",'Raw FRM data'!C56)</f>
      </c>
      <c r="D56" s="85"/>
      <c r="E56" s="85"/>
      <c r="F56" s="89"/>
      <c r="G56" s="423">
        <f t="shared" si="13"/>
        <v>0</v>
      </c>
      <c r="H56" s="424">
        <f t="shared" si="14"/>
        <v>0</v>
      </c>
      <c r="I56" s="424">
        <f t="shared" si="15"/>
        <v>0</v>
      </c>
      <c r="J56" s="284">
        <f t="shared" si="10"/>
      </c>
      <c r="K56" s="284">
        <f t="shared" si="11"/>
      </c>
      <c r="L56" s="378">
        <f t="shared" si="12"/>
      </c>
      <c r="M56" s="46">
        <f t="shared" si="16"/>
      </c>
      <c r="N56" s="43">
        <f>IF(M56="","",IF(OR('Raw FRM data'!R56&lt;3,'Raw FRM data'!R56&gt;200,M56&lt;2),"NOT VALID","ok"))</f>
      </c>
      <c r="O56" s="309">
        <f t="shared" si="17"/>
      </c>
      <c r="P56" s="44">
        <f t="shared" si="18"/>
      </c>
      <c r="Q56" s="414">
        <f t="shared" si="19"/>
      </c>
      <c r="R56" s="95"/>
    </row>
    <row r="57" spans="2:18" ht="12.75">
      <c r="B57" s="376">
        <v>47</v>
      </c>
      <c r="C57" s="84">
        <f>IF(ISBLANK('Raw FRM data'!C57),"",'Raw FRM data'!C57)</f>
      </c>
      <c r="D57" s="85"/>
      <c r="E57" s="85"/>
      <c r="F57" s="89"/>
      <c r="G57" s="423">
        <f t="shared" si="13"/>
        <v>0</v>
      </c>
      <c r="H57" s="424">
        <f t="shared" si="14"/>
        <v>0</v>
      </c>
      <c r="I57" s="424">
        <f t="shared" si="15"/>
        <v>0</v>
      </c>
      <c r="J57" s="284">
        <f t="shared" si="10"/>
      </c>
      <c r="K57" s="284">
        <f t="shared" si="11"/>
      </c>
      <c r="L57" s="378">
        <f t="shared" si="12"/>
      </c>
      <c r="M57" s="46">
        <f t="shared" si="16"/>
      </c>
      <c r="N57" s="43">
        <f>IF(M57="","",IF(OR('Raw FRM data'!R57&lt;3,'Raw FRM data'!R57&gt;200,M57&lt;2),"NOT VALID","ok"))</f>
      </c>
      <c r="O57" s="309">
        <f t="shared" si="17"/>
      </c>
      <c r="P57" s="44">
        <f t="shared" si="18"/>
      </c>
      <c r="Q57" s="414">
        <f t="shared" si="19"/>
      </c>
      <c r="R57" s="95"/>
    </row>
    <row r="58" spans="2:18" ht="12.75">
      <c r="B58" s="376">
        <v>48</v>
      </c>
      <c r="C58" s="84">
        <f>IF(ISBLANK('Raw FRM data'!C58),"",'Raw FRM data'!C58)</f>
      </c>
      <c r="D58" s="85"/>
      <c r="E58" s="85"/>
      <c r="F58" s="89"/>
      <c r="G58" s="423">
        <f t="shared" si="13"/>
        <v>0</v>
      </c>
      <c r="H58" s="424">
        <f t="shared" si="14"/>
        <v>0</v>
      </c>
      <c r="I58" s="424">
        <f t="shared" si="15"/>
        <v>0</v>
      </c>
      <c r="J58" s="284">
        <f t="shared" si="10"/>
      </c>
      <c r="K58" s="284">
        <f t="shared" si="11"/>
      </c>
      <c r="L58" s="378">
        <f t="shared" si="12"/>
      </c>
      <c r="M58" s="46">
        <f t="shared" si="16"/>
      </c>
      <c r="N58" s="43">
        <f>IF(M58="","",IF(OR('Raw FRM data'!R58&lt;3,'Raw FRM data'!R58&gt;200,M58&lt;2),"NOT VALID","ok"))</f>
      </c>
      <c r="O58" s="309">
        <f t="shared" si="17"/>
      </c>
      <c r="P58" s="44">
        <f t="shared" si="18"/>
      </c>
      <c r="Q58" s="414">
        <f t="shared" si="19"/>
      </c>
      <c r="R58" s="95"/>
    </row>
    <row r="59" spans="2:18" ht="12.75">
      <c r="B59" s="376">
        <v>49</v>
      </c>
      <c r="C59" s="84">
        <f>IF(ISBLANK('Raw FRM data'!C59),"",'Raw FRM data'!C59)</f>
      </c>
      <c r="D59" s="85"/>
      <c r="E59" s="85"/>
      <c r="F59" s="89"/>
      <c r="G59" s="423">
        <f t="shared" si="13"/>
        <v>0</v>
      </c>
      <c r="H59" s="424">
        <f t="shared" si="14"/>
        <v>0</v>
      </c>
      <c r="I59" s="424">
        <f t="shared" si="15"/>
        <v>0</v>
      </c>
      <c r="J59" s="284">
        <f t="shared" si="10"/>
      </c>
      <c r="K59" s="284">
        <f t="shared" si="11"/>
      </c>
      <c r="L59" s="378">
        <f t="shared" si="12"/>
      </c>
      <c r="M59" s="46">
        <f t="shared" si="16"/>
      </c>
      <c r="N59" s="43">
        <f>IF(M59="","",IF(OR('Raw FRM data'!R59&lt;3,'Raw FRM data'!R59&gt;200,M59&lt;2),"NOT VALID","ok"))</f>
      </c>
      <c r="O59" s="309">
        <f t="shared" si="17"/>
      </c>
      <c r="P59" s="44">
        <f t="shared" si="18"/>
      </c>
      <c r="Q59" s="414">
        <f t="shared" si="19"/>
      </c>
      <c r="R59" s="95"/>
    </row>
    <row r="60" spans="2:18" ht="12.75">
      <c r="B60" s="376">
        <v>50</v>
      </c>
      <c r="C60" s="84">
        <f>IF(ISBLANK('Raw FRM data'!C60),"",'Raw FRM data'!C60)</f>
      </c>
      <c r="D60" s="85"/>
      <c r="E60" s="85"/>
      <c r="F60" s="89"/>
      <c r="G60" s="423">
        <f t="shared" si="13"/>
        <v>0</v>
      </c>
      <c r="H60" s="424">
        <f t="shared" si="14"/>
        <v>0</v>
      </c>
      <c r="I60" s="424">
        <f t="shared" si="15"/>
        <v>0</v>
      </c>
      <c r="J60" s="284">
        <f t="shared" si="10"/>
      </c>
      <c r="K60" s="284">
        <f t="shared" si="11"/>
      </c>
      <c r="L60" s="378">
        <f t="shared" si="12"/>
      </c>
      <c r="M60" s="46">
        <f t="shared" si="16"/>
      </c>
      <c r="N60" s="43">
        <f>IF(M60="","",IF(OR('Raw FRM data'!R60&lt;3,'Raw FRM data'!R60&gt;200,M60&lt;2),"NOT VALID","ok"))</f>
      </c>
      <c r="O60" s="309">
        <f t="shared" si="17"/>
      </c>
      <c r="P60" s="44">
        <f t="shared" si="18"/>
      </c>
      <c r="Q60" s="414">
        <f t="shared" si="19"/>
      </c>
      <c r="R60" s="95"/>
    </row>
    <row r="61" spans="2:18" ht="12.75">
      <c r="B61" s="376">
        <v>51</v>
      </c>
      <c r="C61" s="84">
        <f>IF(ISBLANK('Raw FRM data'!C61),"",'Raw FRM data'!C61)</f>
      </c>
      <c r="D61" s="85"/>
      <c r="E61" s="85"/>
      <c r="F61" s="89"/>
      <c r="G61" s="423">
        <f aca="true" t="shared" si="20" ref="G61:G124">IF(OR(ISBLANK(D61),ISTEXT(D61)),0,D61)</f>
        <v>0</v>
      </c>
      <c r="H61" s="424">
        <f aca="true" t="shared" si="21" ref="H61:H124">IF(OR(ISBLANK(E61),ISTEXT(E61)),0,E61)</f>
        <v>0</v>
      </c>
      <c r="I61" s="424">
        <f aca="true" t="shared" si="22" ref="I61:I124">IF(OR(ISBLANK(F61),ISTEXT(F61)),0,F61)</f>
        <v>0</v>
      </c>
      <c r="J61" s="284">
        <f aca="true" t="shared" si="23" ref="J61:J124">IF(M61&lt;2,"",IF(OR(G61+H61=0,G61+I61=0),"",IF(AND(OR(2*G61/(G61+H61)&lt;0.93,2*G61/(G61+H61)&gt;1.07),OR(2*G61/(G61+I61)&lt;0.93,2*G61/(G61+I61)&gt;1.07)),"OUT","OK")))</f>
      </c>
      <c r="K61" s="284">
        <f aca="true" t="shared" si="24" ref="K61:K124">IF(M61&lt;2,"",IF(OR(H61+G61=0,H61+I61=0),"",IF(AND(OR(2*H61/(H61+G61)&lt;0.93,2*H61/(H61+G61)&gt;1.07),OR(2*H61/(H61+I61)&lt;0.93,2*H61/(H61+I61)&gt;1.07)),"OUT","OK")))</f>
      </c>
      <c r="L61" s="378">
        <f aca="true" t="shared" si="25" ref="L61:L124">IF(M61&lt;2,"",IF(OR(I61+G61=0,I61+H61=0),"",IF(AND(OR(2*I61/(I61+G61)&lt;0.93,2*I61/(I61+G61)&gt;1.07),OR(2*I61/(I61+H61)&lt;0.93,2*I61/(I61+H61)&gt;1.07)),"OUT","OK")))</f>
      </c>
      <c r="M61" s="46">
        <f aca="true" t="shared" si="26" ref="M61:M124">IF(COUNT(D61:F61),COUNT(D61:F61),"")</f>
      </c>
      <c r="N61" s="43">
        <f>IF(M61="","",IF(OR('Raw FRM data'!R61&lt;3,'Raw FRM data'!R61&gt;200,M61&lt;2),"NOT VALID","ok"))</f>
      </c>
      <c r="O61" s="309">
        <f aca="true" t="shared" si="27" ref="O61:O124">IF(ISERROR(AVERAGE(D61:F61)),"",AVERAGE(D61:F61))</f>
      </c>
      <c r="P61" s="44">
        <f aca="true" t="shared" si="28" ref="P61:P124">IF(M61="","",IF(M61&lt;2,"--  ",STDEV(D61:F61)))</f>
      </c>
      <c r="Q61" s="414">
        <f aca="true" t="shared" si="29" ref="Q61:Q124">IF(P61="","",IF(P61="--  ","--  ",P61/O61))</f>
      </c>
      <c r="R61" s="95"/>
    </row>
    <row r="62" spans="2:18" ht="12.75">
      <c r="B62" s="376">
        <v>52</v>
      </c>
      <c r="C62" s="84">
        <f>IF(ISBLANK('Raw FRM data'!C62),"",'Raw FRM data'!C62)</f>
      </c>
      <c r="D62" s="85"/>
      <c r="E62" s="85"/>
      <c r="F62" s="89"/>
      <c r="G62" s="423">
        <f t="shared" si="20"/>
        <v>0</v>
      </c>
      <c r="H62" s="424">
        <f t="shared" si="21"/>
        <v>0</v>
      </c>
      <c r="I62" s="424">
        <f t="shared" si="22"/>
        <v>0</v>
      </c>
      <c r="J62" s="284">
        <f t="shared" si="23"/>
      </c>
      <c r="K62" s="284">
        <f t="shared" si="24"/>
      </c>
      <c r="L62" s="378">
        <f t="shared" si="25"/>
      </c>
      <c r="M62" s="46">
        <f t="shared" si="26"/>
      </c>
      <c r="N62" s="43">
        <f>IF(M62="","",IF(OR('Raw FRM data'!R62&lt;3,'Raw FRM data'!R62&gt;200,M62&lt;2),"NOT VALID","ok"))</f>
      </c>
      <c r="O62" s="309">
        <f t="shared" si="27"/>
      </c>
      <c r="P62" s="44">
        <f t="shared" si="28"/>
      </c>
      <c r="Q62" s="414">
        <f t="shared" si="29"/>
      </c>
      <c r="R62" s="95"/>
    </row>
    <row r="63" spans="2:18" ht="12.75">
      <c r="B63" s="376">
        <v>53</v>
      </c>
      <c r="C63" s="84">
        <f>IF(ISBLANK('Raw FRM data'!C63),"",'Raw FRM data'!C63)</f>
      </c>
      <c r="D63" s="85"/>
      <c r="E63" s="85"/>
      <c r="F63" s="89"/>
      <c r="G63" s="423">
        <f t="shared" si="20"/>
        <v>0</v>
      </c>
      <c r="H63" s="424">
        <f t="shared" si="21"/>
        <v>0</v>
      </c>
      <c r="I63" s="424">
        <f t="shared" si="22"/>
        <v>0</v>
      </c>
      <c r="J63" s="284">
        <f t="shared" si="23"/>
      </c>
      <c r="K63" s="284">
        <f t="shared" si="24"/>
      </c>
      <c r="L63" s="378">
        <f t="shared" si="25"/>
      </c>
      <c r="M63" s="46">
        <f t="shared" si="26"/>
      </c>
      <c r="N63" s="43">
        <f>IF(M63="","",IF(OR('Raw FRM data'!R63&lt;3,'Raw FRM data'!R63&gt;200,M63&lt;2),"NOT VALID","ok"))</f>
      </c>
      <c r="O63" s="309">
        <f t="shared" si="27"/>
      </c>
      <c r="P63" s="44">
        <f t="shared" si="28"/>
      </c>
      <c r="Q63" s="414">
        <f t="shared" si="29"/>
      </c>
      <c r="R63" s="95"/>
    </row>
    <row r="64" spans="2:18" ht="12.75">
      <c r="B64" s="376">
        <v>54</v>
      </c>
      <c r="C64" s="84">
        <f>IF(ISBLANK('Raw FRM data'!C64),"",'Raw FRM data'!C64)</f>
      </c>
      <c r="D64" s="85"/>
      <c r="E64" s="85"/>
      <c r="F64" s="89"/>
      <c r="G64" s="423">
        <f t="shared" si="20"/>
        <v>0</v>
      </c>
      <c r="H64" s="424">
        <f t="shared" si="21"/>
        <v>0</v>
      </c>
      <c r="I64" s="424">
        <f t="shared" si="22"/>
        <v>0</v>
      </c>
      <c r="J64" s="284">
        <f t="shared" si="23"/>
      </c>
      <c r="K64" s="284">
        <f t="shared" si="24"/>
      </c>
      <c r="L64" s="378">
        <f t="shared" si="25"/>
      </c>
      <c r="M64" s="46">
        <f t="shared" si="26"/>
      </c>
      <c r="N64" s="43">
        <f>IF(M64="","",IF(OR('Raw FRM data'!R64&lt;3,'Raw FRM data'!R64&gt;200,M64&lt;2),"NOT VALID","ok"))</f>
      </c>
      <c r="O64" s="309">
        <f t="shared" si="27"/>
      </c>
      <c r="P64" s="44">
        <f t="shared" si="28"/>
      </c>
      <c r="Q64" s="414">
        <f t="shared" si="29"/>
      </c>
      <c r="R64" s="95"/>
    </row>
    <row r="65" spans="2:18" ht="12.75">
      <c r="B65" s="376">
        <v>55</v>
      </c>
      <c r="C65" s="84">
        <f>IF(ISBLANK('Raw FRM data'!C65),"",'Raw FRM data'!C65)</f>
      </c>
      <c r="D65" s="85"/>
      <c r="E65" s="85"/>
      <c r="F65" s="89"/>
      <c r="G65" s="423">
        <f t="shared" si="20"/>
        <v>0</v>
      </c>
      <c r="H65" s="424">
        <f t="shared" si="21"/>
        <v>0</v>
      </c>
      <c r="I65" s="424">
        <f t="shared" si="22"/>
        <v>0</v>
      </c>
      <c r="J65" s="284">
        <f t="shared" si="23"/>
      </c>
      <c r="K65" s="284">
        <f t="shared" si="24"/>
      </c>
      <c r="L65" s="378">
        <f t="shared" si="25"/>
      </c>
      <c r="M65" s="46">
        <f t="shared" si="26"/>
      </c>
      <c r="N65" s="43">
        <f>IF(M65="","",IF(OR('Raw FRM data'!R65&lt;3,'Raw FRM data'!R65&gt;200,M65&lt;2),"NOT VALID","ok"))</f>
      </c>
      <c r="O65" s="309">
        <f t="shared" si="27"/>
      </c>
      <c r="P65" s="44">
        <f t="shared" si="28"/>
      </c>
      <c r="Q65" s="414">
        <f t="shared" si="29"/>
      </c>
      <c r="R65" s="95"/>
    </row>
    <row r="66" spans="2:18" ht="12.75">
      <c r="B66" s="376">
        <v>56</v>
      </c>
      <c r="C66" s="84">
        <f>IF(ISBLANK('Raw FRM data'!C66),"",'Raw FRM data'!C66)</f>
      </c>
      <c r="D66" s="85"/>
      <c r="E66" s="85"/>
      <c r="F66" s="89"/>
      <c r="G66" s="423">
        <f t="shared" si="20"/>
        <v>0</v>
      </c>
      <c r="H66" s="424">
        <f t="shared" si="21"/>
        <v>0</v>
      </c>
      <c r="I66" s="424">
        <f t="shared" si="22"/>
        <v>0</v>
      </c>
      <c r="J66" s="284">
        <f t="shared" si="23"/>
      </c>
      <c r="K66" s="284">
        <f t="shared" si="24"/>
      </c>
      <c r="L66" s="378">
        <f t="shared" si="25"/>
      </c>
      <c r="M66" s="46">
        <f t="shared" si="26"/>
      </c>
      <c r="N66" s="43">
        <f>IF(M66="","",IF(OR('Raw FRM data'!R66&lt;3,'Raw FRM data'!R66&gt;200,M66&lt;2),"NOT VALID","ok"))</f>
      </c>
      <c r="O66" s="309">
        <f t="shared" si="27"/>
      </c>
      <c r="P66" s="44">
        <f t="shared" si="28"/>
      </c>
      <c r="Q66" s="414">
        <f t="shared" si="29"/>
      </c>
      <c r="R66" s="95"/>
    </row>
    <row r="67" spans="2:18" ht="12.75">
      <c r="B67" s="376">
        <v>57</v>
      </c>
      <c r="C67" s="84">
        <f>IF(ISBLANK('Raw FRM data'!C67),"",'Raw FRM data'!C67)</f>
      </c>
      <c r="D67" s="85"/>
      <c r="E67" s="85"/>
      <c r="F67" s="89"/>
      <c r="G67" s="423">
        <f t="shared" si="20"/>
        <v>0</v>
      </c>
      <c r="H67" s="424">
        <f t="shared" si="21"/>
        <v>0</v>
      </c>
      <c r="I67" s="424">
        <f t="shared" si="22"/>
        <v>0</v>
      </c>
      <c r="J67" s="284">
        <f t="shared" si="23"/>
      </c>
      <c r="K67" s="284">
        <f t="shared" si="24"/>
      </c>
      <c r="L67" s="378">
        <f t="shared" si="25"/>
      </c>
      <c r="M67" s="46">
        <f t="shared" si="26"/>
      </c>
      <c r="N67" s="43">
        <f>IF(M67="","",IF(OR('Raw FRM data'!R67&lt;3,'Raw FRM data'!R67&gt;200,M67&lt;2),"NOT VALID","ok"))</f>
      </c>
      <c r="O67" s="309">
        <f t="shared" si="27"/>
      </c>
      <c r="P67" s="44">
        <f t="shared" si="28"/>
      </c>
      <c r="Q67" s="414">
        <f t="shared" si="29"/>
      </c>
      <c r="R67" s="95"/>
    </row>
    <row r="68" spans="2:18" ht="12.75">
      <c r="B68" s="376">
        <v>58</v>
      </c>
      <c r="C68" s="84">
        <f>IF(ISBLANK('Raw FRM data'!C68),"",'Raw FRM data'!C68)</f>
      </c>
      <c r="D68" s="85"/>
      <c r="E68" s="85"/>
      <c r="F68" s="89"/>
      <c r="G68" s="423">
        <f t="shared" si="20"/>
        <v>0</v>
      </c>
      <c r="H68" s="424">
        <f t="shared" si="21"/>
        <v>0</v>
      </c>
      <c r="I68" s="424">
        <f t="shared" si="22"/>
        <v>0</v>
      </c>
      <c r="J68" s="284">
        <f t="shared" si="23"/>
      </c>
      <c r="K68" s="284">
        <f t="shared" si="24"/>
      </c>
      <c r="L68" s="378">
        <f t="shared" si="25"/>
      </c>
      <c r="M68" s="46">
        <f t="shared" si="26"/>
      </c>
      <c r="N68" s="43">
        <f>IF(M68="","",IF(OR('Raw FRM data'!R68&lt;3,'Raw FRM data'!R68&gt;200,M68&lt;2),"NOT VALID","ok"))</f>
      </c>
      <c r="O68" s="309">
        <f t="shared" si="27"/>
      </c>
      <c r="P68" s="44">
        <f t="shared" si="28"/>
      </c>
      <c r="Q68" s="414">
        <f t="shared" si="29"/>
      </c>
      <c r="R68" s="95"/>
    </row>
    <row r="69" spans="2:18" ht="12.75">
      <c r="B69" s="376">
        <v>59</v>
      </c>
      <c r="C69" s="84">
        <f>IF(ISBLANK('Raw FRM data'!C69),"",'Raw FRM data'!C69)</f>
      </c>
      <c r="D69" s="85"/>
      <c r="E69" s="85"/>
      <c r="F69" s="89"/>
      <c r="G69" s="423">
        <f t="shared" si="20"/>
        <v>0</v>
      </c>
      <c r="H69" s="424">
        <f t="shared" si="21"/>
        <v>0</v>
      </c>
      <c r="I69" s="424">
        <f t="shared" si="22"/>
        <v>0</v>
      </c>
      <c r="J69" s="284">
        <f t="shared" si="23"/>
      </c>
      <c r="K69" s="284">
        <f t="shared" si="24"/>
      </c>
      <c r="L69" s="378">
        <f t="shared" si="25"/>
      </c>
      <c r="M69" s="46">
        <f t="shared" si="26"/>
      </c>
      <c r="N69" s="43">
        <f>IF(M69="","",IF(OR('Raw FRM data'!R69&lt;3,'Raw FRM data'!R69&gt;200,M69&lt;2),"NOT VALID","ok"))</f>
      </c>
      <c r="O69" s="309">
        <f t="shared" si="27"/>
      </c>
      <c r="P69" s="44">
        <f t="shared" si="28"/>
      </c>
      <c r="Q69" s="414">
        <f t="shared" si="29"/>
      </c>
      <c r="R69" s="95"/>
    </row>
    <row r="70" spans="2:18" ht="12.75">
      <c r="B70" s="376">
        <v>60</v>
      </c>
      <c r="C70" s="84">
        <f>IF(ISBLANK('Raw FRM data'!C70),"",'Raw FRM data'!C70)</f>
      </c>
      <c r="D70" s="85"/>
      <c r="E70" s="85"/>
      <c r="F70" s="89"/>
      <c r="G70" s="423">
        <f t="shared" si="20"/>
        <v>0</v>
      </c>
      <c r="H70" s="424">
        <f t="shared" si="21"/>
        <v>0</v>
      </c>
      <c r="I70" s="424">
        <f t="shared" si="22"/>
        <v>0</v>
      </c>
      <c r="J70" s="284">
        <f t="shared" si="23"/>
      </c>
      <c r="K70" s="284">
        <f t="shared" si="24"/>
      </c>
      <c r="L70" s="378">
        <f t="shared" si="25"/>
      </c>
      <c r="M70" s="46">
        <f t="shared" si="26"/>
      </c>
      <c r="N70" s="43">
        <f>IF(M70="","",IF(OR('Raw FRM data'!R70&lt;3,'Raw FRM data'!R70&gt;200,M70&lt;2),"NOT VALID","ok"))</f>
      </c>
      <c r="O70" s="309">
        <f t="shared" si="27"/>
      </c>
      <c r="P70" s="44">
        <f t="shared" si="28"/>
      </c>
      <c r="Q70" s="414">
        <f t="shared" si="29"/>
      </c>
      <c r="R70" s="95"/>
    </row>
    <row r="71" spans="2:18" ht="12.75">
      <c r="B71" s="376">
        <v>61</v>
      </c>
      <c r="C71" s="84">
        <f>IF(ISBLANK('Raw FRM data'!C71),"",'Raw FRM data'!C71)</f>
      </c>
      <c r="D71" s="85"/>
      <c r="E71" s="85"/>
      <c r="F71" s="89"/>
      <c r="G71" s="423">
        <f t="shared" si="20"/>
        <v>0</v>
      </c>
      <c r="H71" s="424">
        <f t="shared" si="21"/>
        <v>0</v>
      </c>
      <c r="I71" s="424">
        <f t="shared" si="22"/>
        <v>0</v>
      </c>
      <c r="J71" s="284">
        <f t="shared" si="23"/>
      </c>
      <c r="K71" s="284">
        <f t="shared" si="24"/>
      </c>
      <c r="L71" s="378">
        <f t="shared" si="25"/>
      </c>
      <c r="M71" s="46">
        <f t="shared" si="26"/>
      </c>
      <c r="N71" s="43">
        <f>IF(M71="","",IF(OR('Raw FRM data'!R71&lt;3,'Raw FRM data'!R71&gt;200,M71&lt;2),"NOT VALID","ok"))</f>
      </c>
      <c r="O71" s="309">
        <f t="shared" si="27"/>
      </c>
      <c r="P71" s="44">
        <f t="shared" si="28"/>
      </c>
      <c r="Q71" s="414">
        <f t="shared" si="29"/>
      </c>
      <c r="R71" s="95"/>
    </row>
    <row r="72" spans="2:18" ht="12.75">
      <c r="B72" s="376">
        <v>62</v>
      </c>
      <c r="C72" s="84">
        <f>IF(ISBLANK('Raw FRM data'!C72),"",'Raw FRM data'!C72)</f>
      </c>
      <c r="D72" s="85"/>
      <c r="E72" s="85"/>
      <c r="F72" s="89"/>
      <c r="G72" s="423">
        <f t="shared" si="20"/>
        <v>0</v>
      </c>
      <c r="H72" s="424">
        <f t="shared" si="21"/>
        <v>0</v>
      </c>
      <c r="I72" s="424">
        <f t="shared" si="22"/>
        <v>0</v>
      </c>
      <c r="J72" s="284">
        <f t="shared" si="23"/>
      </c>
      <c r="K72" s="284">
        <f t="shared" si="24"/>
      </c>
      <c r="L72" s="378">
        <f t="shared" si="25"/>
      </c>
      <c r="M72" s="46">
        <f t="shared" si="26"/>
      </c>
      <c r="N72" s="43">
        <f>IF(M72="","",IF(OR('Raw FRM data'!R72&lt;3,'Raw FRM data'!R72&gt;200,M72&lt;2),"NOT VALID","ok"))</f>
      </c>
      <c r="O72" s="309">
        <f t="shared" si="27"/>
      </c>
      <c r="P72" s="44">
        <f t="shared" si="28"/>
      </c>
      <c r="Q72" s="414">
        <f t="shared" si="29"/>
      </c>
      <c r="R72" s="95"/>
    </row>
    <row r="73" spans="2:18" ht="12.75">
      <c r="B73" s="376">
        <v>63</v>
      </c>
      <c r="C73" s="84">
        <f>IF(ISBLANK('Raw FRM data'!C73),"",'Raw FRM data'!C73)</f>
      </c>
      <c r="D73" s="85"/>
      <c r="E73" s="85"/>
      <c r="F73" s="89"/>
      <c r="G73" s="423">
        <f t="shared" si="20"/>
        <v>0</v>
      </c>
      <c r="H73" s="424">
        <f t="shared" si="21"/>
        <v>0</v>
      </c>
      <c r="I73" s="424">
        <f t="shared" si="22"/>
        <v>0</v>
      </c>
      <c r="J73" s="284">
        <f t="shared" si="23"/>
      </c>
      <c r="K73" s="284">
        <f t="shared" si="24"/>
      </c>
      <c r="L73" s="378">
        <f t="shared" si="25"/>
      </c>
      <c r="M73" s="46">
        <f t="shared" si="26"/>
      </c>
      <c r="N73" s="43">
        <f>IF(M73="","",IF(OR('Raw FRM data'!R73&lt;3,'Raw FRM data'!R73&gt;200,M73&lt;2),"NOT VALID","ok"))</f>
      </c>
      <c r="O73" s="309">
        <f t="shared" si="27"/>
      </c>
      <c r="P73" s="44">
        <f t="shared" si="28"/>
      </c>
      <c r="Q73" s="414">
        <f t="shared" si="29"/>
      </c>
      <c r="R73" s="95"/>
    </row>
    <row r="74" spans="2:18" ht="12.75">
      <c r="B74" s="376">
        <v>64</v>
      </c>
      <c r="C74" s="84">
        <f>IF(ISBLANK('Raw FRM data'!C74),"",'Raw FRM data'!C74)</f>
      </c>
      <c r="D74" s="85"/>
      <c r="E74" s="85"/>
      <c r="F74" s="89"/>
      <c r="G74" s="423">
        <f t="shared" si="20"/>
        <v>0</v>
      </c>
      <c r="H74" s="424">
        <f t="shared" si="21"/>
        <v>0</v>
      </c>
      <c r="I74" s="424">
        <f t="shared" si="22"/>
        <v>0</v>
      </c>
      <c r="J74" s="284">
        <f t="shared" si="23"/>
      </c>
      <c r="K74" s="284">
        <f t="shared" si="24"/>
      </c>
      <c r="L74" s="378">
        <f t="shared" si="25"/>
      </c>
      <c r="M74" s="46">
        <f t="shared" si="26"/>
      </c>
      <c r="N74" s="43">
        <f>IF(M74="","",IF(OR('Raw FRM data'!R74&lt;3,'Raw FRM data'!R74&gt;200,M74&lt;2),"NOT VALID","ok"))</f>
      </c>
      <c r="O74" s="309">
        <f t="shared" si="27"/>
      </c>
      <c r="P74" s="44">
        <f t="shared" si="28"/>
      </c>
      <c r="Q74" s="414">
        <f t="shared" si="29"/>
      </c>
      <c r="R74" s="95"/>
    </row>
    <row r="75" spans="2:18" ht="12.75">
      <c r="B75" s="376">
        <v>65</v>
      </c>
      <c r="C75" s="84">
        <f>IF(ISBLANK('Raw FRM data'!C75),"",'Raw FRM data'!C75)</f>
      </c>
      <c r="D75" s="85"/>
      <c r="E75" s="85"/>
      <c r="F75" s="89"/>
      <c r="G75" s="423">
        <f t="shared" si="20"/>
        <v>0</v>
      </c>
      <c r="H75" s="424">
        <f t="shared" si="21"/>
        <v>0</v>
      </c>
      <c r="I75" s="424">
        <f t="shared" si="22"/>
        <v>0</v>
      </c>
      <c r="J75" s="284">
        <f t="shared" si="23"/>
      </c>
      <c r="K75" s="284">
        <f t="shared" si="24"/>
      </c>
      <c r="L75" s="378">
        <f t="shared" si="25"/>
      </c>
      <c r="M75" s="46">
        <f t="shared" si="26"/>
      </c>
      <c r="N75" s="43">
        <f>IF(M75="","",IF(OR('Raw FRM data'!R75&lt;3,'Raw FRM data'!R75&gt;200,M75&lt;2),"NOT VALID","ok"))</f>
      </c>
      <c r="O75" s="309">
        <f t="shared" si="27"/>
      </c>
      <c r="P75" s="44">
        <f t="shared" si="28"/>
      </c>
      <c r="Q75" s="414">
        <f t="shared" si="29"/>
      </c>
      <c r="R75" s="95"/>
    </row>
    <row r="76" spans="2:18" ht="12.75">
      <c r="B76" s="376">
        <v>66</v>
      </c>
      <c r="C76" s="84">
        <f>IF(ISBLANK('Raw FRM data'!C76),"",'Raw FRM data'!C76)</f>
      </c>
      <c r="D76" s="85"/>
      <c r="E76" s="85"/>
      <c r="F76" s="89"/>
      <c r="G76" s="423">
        <f t="shared" si="20"/>
        <v>0</v>
      </c>
      <c r="H76" s="424">
        <f t="shared" si="21"/>
        <v>0</v>
      </c>
      <c r="I76" s="424">
        <f t="shared" si="22"/>
        <v>0</v>
      </c>
      <c r="J76" s="284">
        <f t="shared" si="23"/>
      </c>
      <c r="K76" s="284">
        <f t="shared" si="24"/>
      </c>
      <c r="L76" s="378">
        <f t="shared" si="25"/>
      </c>
      <c r="M76" s="46">
        <f t="shared" si="26"/>
      </c>
      <c r="N76" s="43">
        <f>IF(M76="","",IF(OR('Raw FRM data'!R76&lt;3,'Raw FRM data'!R76&gt;200,M76&lt;2),"NOT VALID","ok"))</f>
      </c>
      <c r="O76" s="309">
        <f t="shared" si="27"/>
      </c>
      <c r="P76" s="44">
        <f t="shared" si="28"/>
      </c>
      <c r="Q76" s="414">
        <f t="shared" si="29"/>
      </c>
      <c r="R76" s="95"/>
    </row>
    <row r="77" spans="2:18" ht="12.75">
      <c r="B77" s="376">
        <v>67</v>
      </c>
      <c r="C77" s="84">
        <f>IF(ISBLANK('Raw FRM data'!C77),"",'Raw FRM data'!C77)</f>
      </c>
      <c r="D77" s="85"/>
      <c r="E77" s="85"/>
      <c r="F77" s="89"/>
      <c r="G77" s="423">
        <f t="shared" si="20"/>
        <v>0</v>
      </c>
      <c r="H77" s="424">
        <f t="shared" si="21"/>
        <v>0</v>
      </c>
      <c r="I77" s="424">
        <f t="shared" si="22"/>
        <v>0</v>
      </c>
      <c r="J77" s="284">
        <f t="shared" si="23"/>
      </c>
      <c r="K77" s="284">
        <f t="shared" si="24"/>
      </c>
      <c r="L77" s="378">
        <f t="shared" si="25"/>
      </c>
      <c r="M77" s="46">
        <f t="shared" si="26"/>
      </c>
      <c r="N77" s="43">
        <f>IF(M77="","",IF(OR('Raw FRM data'!R77&lt;3,'Raw FRM data'!R77&gt;200,M77&lt;2),"NOT VALID","ok"))</f>
      </c>
      <c r="O77" s="309">
        <f t="shared" si="27"/>
      </c>
      <c r="P77" s="44">
        <f t="shared" si="28"/>
      </c>
      <c r="Q77" s="414">
        <f t="shared" si="29"/>
      </c>
      <c r="R77" s="95"/>
    </row>
    <row r="78" spans="2:18" ht="12.75">
      <c r="B78" s="376">
        <v>68</v>
      </c>
      <c r="C78" s="84">
        <f>IF(ISBLANK('Raw FRM data'!C78),"",'Raw FRM data'!C78)</f>
      </c>
      <c r="D78" s="85"/>
      <c r="E78" s="85"/>
      <c r="F78" s="89"/>
      <c r="G78" s="423">
        <f t="shared" si="20"/>
        <v>0</v>
      </c>
      <c r="H78" s="424">
        <f t="shared" si="21"/>
        <v>0</v>
      </c>
      <c r="I78" s="424">
        <f t="shared" si="22"/>
        <v>0</v>
      </c>
      <c r="J78" s="284">
        <f t="shared" si="23"/>
      </c>
      <c r="K78" s="284">
        <f t="shared" si="24"/>
      </c>
      <c r="L78" s="378">
        <f t="shared" si="25"/>
      </c>
      <c r="M78" s="46">
        <f t="shared" si="26"/>
      </c>
      <c r="N78" s="43">
        <f>IF(M78="","",IF(OR('Raw FRM data'!R78&lt;3,'Raw FRM data'!R78&gt;200,M78&lt;2),"NOT VALID","ok"))</f>
      </c>
      <c r="O78" s="309">
        <f t="shared" si="27"/>
      </c>
      <c r="P78" s="44">
        <f t="shared" si="28"/>
      </c>
      <c r="Q78" s="414">
        <f t="shared" si="29"/>
      </c>
      <c r="R78" s="95"/>
    </row>
    <row r="79" spans="2:18" ht="12.75">
      <c r="B79" s="376">
        <v>69</v>
      </c>
      <c r="C79" s="84">
        <f>IF(ISBLANK('Raw FRM data'!C79),"",'Raw FRM data'!C79)</f>
      </c>
      <c r="D79" s="85"/>
      <c r="E79" s="85"/>
      <c r="F79" s="89"/>
      <c r="G79" s="423">
        <f t="shared" si="20"/>
        <v>0</v>
      </c>
      <c r="H79" s="424">
        <f t="shared" si="21"/>
        <v>0</v>
      </c>
      <c r="I79" s="424">
        <f t="shared" si="22"/>
        <v>0</v>
      </c>
      <c r="J79" s="284">
        <f t="shared" si="23"/>
      </c>
      <c r="K79" s="284">
        <f t="shared" si="24"/>
      </c>
      <c r="L79" s="378">
        <f t="shared" si="25"/>
      </c>
      <c r="M79" s="46">
        <f t="shared" si="26"/>
      </c>
      <c r="N79" s="43">
        <f>IF(M79="","",IF(OR('Raw FRM data'!R79&lt;3,'Raw FRM data'!R79&gt;200,M79&lt;2),"NOT VALID","ok"))</f>
      </c>
      <c r="O79" s="309">
        <f t="shared" si="27"/>
      </c>
      <c r="P79" s="44">
        <f t="shared" si="28"/>
      </c>
      <c r="Q79" s="414">
        <f t="shared" si="29"/>
      </c>
      <c r="R79" s="95"/>
    </row>
    <row r="80" spans="2:18" ht="12.75">
      <c r="B80" s="376">
        <v>70</v>
      </c>
      <c r="C80" s="84">
        <f>IF(ISBLANK('Raw FRM data'!C80),"",'Raw FRM data'!C80)</f>
      </c>
      <c r="D80" s="85"/>
      <c r="E80" s="85"/>
      <c r="F80" s="89"/>
      <c r="G80" s="423">
        <f t="shared" si="20"/>
        <v>0</v>
      </c>
      <c r="H80" s="424">
        <f t="shared" si="21"/>
        <v>0</v>
      </c>
      <c r="I80" s="424">
        <f t="shared" si="22"/>
        <v>0</v>
      </c>
      <c r="J80" s="284">
        <f t="shared" si="23"/>
      </c>
      <c r="K80" s="284">
        <f t="shared" si="24"/>
      </c>
      <c r="L80" s="378">
        <f t="shared" si="25"/>
      </c>
      <c r="M80" s="46">
        <f t="shared" si="26"/>
      </c>
      <c r="N80" s="43">
        <f>IF(M80="","",IF(OR('Raw FRM data'!R80&lt;3,'Raw FRM data'!R80&gt;200,M80&lt;2),"NOT VALID","ok"))</f>
      </c>
      <c r="O80" s="309">
        <f t="shared" si="27"/>
      </c>
      <c r="P80" s="44">
        <f t="shared" si="28"/>
      </c>
      <c r="Q80" s="414">
        <f t="shared" si="29"/>
      </c>
      <c r="R80" s="95"/>
    </row>
    <row r="81" spans="2:18" ht="12.75">
      <c r="B81" s="376">
        <v>71</v>
      </c>
      <c r="C81" s="84">
        <f>IF(ISBLANK('Raw FRM data'!C81),"",'Raw FRM data'!C81)</f>
      </c>
      <c r="D81" s="85"/>
      <c r="E81" s="85"/>
      <c r="F81" s="89"/>
      <c r="G81" s="423">
        <f t="shared" si="20"/>
        <v>0</v>
      </c>
      <c r="H81" s="424">
        <f t="shared" si="21"/>
        <v>0</v>
      </c>
      <c r="I81" s="424">
        <f t="shared" si="22"/>
        <v>0</v>
      </c>
      <c r="J81" s="284">
        <f t="shared" si="23"/>
      </c>
      <c r="K81" s="284">
        <f t="shared" si="24"/>
      </c>
      <c r="L81" s="378">
        <f t="shared" si="25"/>
      </c>
      <c r="M81" s="46">
        <f t="shared" si="26"/>
      </c>
      <c r="N81" s="43">
        <f>IF(M81="","",IF(OR('Raw FRM data'!R81&lt;3,'Raw FRM data'!R81&gt;200,M81&lt;2),"NOT VALID","ok"))</f>
      </c>
      <c r="O81" s="309">
        <f t="shared" si="27"/>
      </c>
      <c r="P81" s="44">
        <f t="shared" si="28"/>
      </c>
      <c r="Q81" s="414">
        <f t="shared" si="29"/>
      </c>
      <c r="R81" s="95"/>
    </row>
    <row r="82" spans="2:18" ht="12.75">
      <c r="B82" s="376">
        <v>72</v>
      </c>
      <c r="C82" s="84">
        <f>IF(ISBLANK('Raw FRM data'!C82),"",'Raw FRM data'!C82)</f>
      </c>
      <c r="D82" s="85"/>
      <c r="E82" s="85"/>
      <c r="F82" s="89"/>
      <c r="G82" s="423">
        <f t="shared" si="20"/>
        <v>0</v>
      </c>
      <c r="H82" s="424">
        <f t="shared" si="21"/>
        <v>0</v>
      </c>
      <c r="I82" s="424">
        <f t="shared" si="22"/>
        <v>0</v>
      </c>
      <c r="J82" s="284">
        <f t="shared" si="23"/>
      </c>
      <c r="K82" s="284">
        <f t="shared" si="24"/>
      </c>
      <c r="L82" s="378">
        <f t="shared" si="25"/>
      </c>
      <c r="M82" s="46">
        <f t="shared" si="26"/>
      </c>
      <c r="N82" s="43">
        <f>IF(M82="","",IF(OR('Raw FRM data'!R82&lt;3,'Raw FRM data'!R82&gt;200,M82&lt;2),"NOT VALID","ok"))</f>
      </c>
      <c r="O82" s="309">
        <f t="shared" si="27"/>
      </c>
      <c r="P82" s="44">
        <f t="shared" si="28"/>
      </c>
      <c r="Q82" s="414">
        <f t="shared" si="29"/>
      </c>
      <c r="R82" s="95"/>
    </row>
    <row r="83" spans="2:18" ht="12.75">
      <c r="B83" s="376">
        <v>73</v>
      </c>
      <c r="C83" s="84">
        <f>IF(ISBLANK('Raw FRM data'!C83),"",'Raw FRM data'!C83)</f>
      </c>
      <c r="D83" s="85"/>
      <c r="E83" s="85"/>
      <c r="F83" s="89"/>
      <c r="G83" s="423">
        <f t="shared" si="20"/>
        <v>0</v>
      </c>
      <c r="H83" s="424">
        <f t="shared" si="21"/>
        <v>0</v>
      </c>
      <c r="I83" s="424">
        <f t="shared" si="22"/>
        <v>0</v>
      </c>
      <c r="J83" s="284">
        <f t="shared" si="23"/>
      </c>
      <c r="K83" s="284">
        <f t="shared" si="24"/>
      </c>
      <c r="L83" s="378">
        <f t="shared" si="25"/>
      </c>
      <c r="M83" s="46">
        <f t="shared" si="26"/>
      </c>
      <c r="N83" s="43">
        <f>IF(M83="","",IF(OR('Raw FRM data'!R83&lt;3,'Raw FRM data'!R83&gt;200,M83&lt;2),"NOT VALID","ok"))</f>
      </c>
      <c r="O83" s="309">
        <f t="shared" si="27"/>
      </c>
      <c r="P83" s="44">
        <f t="shared" si="28"/>
      </c>
      <c r="Q83" s="414">
        <f t="shared" si="29"/>
      </c>
      <c r="R83" s="95"/>
    </row>
    <row r="84" spans="2:18" ht="12.75">
      <c r="B84" s="376">
        <v>74</v>
      </c>
      <c r="C84" s="84">
        <f>IF(ISBLANK('Raw FRM data'!C84),"",'Raw FRM data'!C84)</f>
      </c>
      <c r="D84" s="85"/>
      <c r="E84" s="85"/>
      <c r="F84" s="89"/>
      <c r="G84" s="423">
        <f t="shared" si="20"/>
        <v>0</v>
      </c>
      <c r="H84" s="424">
        <f t="shared" si="21"/>
        <v>0</v>
      </c>
      <c r="I84" s="424">
        <f t="shared" si="22"/>
        <v>0</v>
      </c>
      <c r="J84" s="284">
        <f t="shared" si="23"/>
      </c>
      <c r="K84" s="284">
        <f t="shared" si="24"/>
      </c>
      <c r="L84" s="378">
        <f t="shared" si="25"/>
      </c>
      <c r="M84" s="46">
        <f t="shared" si="26"/>
      </c>
      <c r="N84" s="43">
        <f>IF(M84="","",IF(OR('Raw FRM data'!R84&lt;3,'Raw FRM data'!R84&gt;200,M84&lt;2),"NOT VALID","ok"))</f>
      </c>
      <c r="O84" s="309">
        <f t="shared" si="27"/>
      </c>
      <c r="P84" s="44">
        <f t="shared" si="28"/>
      </c>
      <c r="Q84" s="414">
        <f t="shared" si="29"/>
      </c>
      <c r="R84" s="95"/>
    </row>
    <row r="85" spans="2:18" ht="12.75">
      <c r="B85" s="376">
        <v>75</v>
      </c>
      <c r="C85" s="84">
        <f>IF(ISBLANK('Raw FRM data'!C85),"",'Raw FRM data'!C85)</f>
      </c>
      <c r="D85" s="85"/>
      <c r="E85" s="85"/>
      <c r="F85" s="89"/>
      <c r="G85" s="423">
        <f t="shared" si="20"/>
        <v>0</v>
      </c>
      <c r="H85" s="424">
        <f t="shared" si="21"/>
        <v>0</v>
      </c>
      <c r="I85" s="424">
        <f t="shared" si="22"/>
        <v>0</v>
      </c>
      <c r="J85" s="284">
        <f t="shared" si="23"/>
      </c>
      <c r="K85" s="284">
        <f t="shared" si="24"/>
      </c>
      <c r="L85" s="378">
        <f t="shared" si="25"/>
      </c>
      <c r="M85" s="46">
        <f t="shared" si="26"/>
      </c>
      <c r="N85" s="43">
        <f>IF(M85="","",IF(OR('Raw FRM data'!R85&lt;3,'Raw FRM data'!R85&gt;200,M85&lt;2),"NOT VALID","ok"))</f>
      </c>
      <c r="O85" s="309">
        <f t="shared" si="27"/>
      </c>
      <c r="P85" s="44">
        <f t="shared" si="28"/>
      </c>
      <c r="Q85" s="414">
        <f t="shared" si="29"/>
      </c>
      <c r="R85" s="95"/>
    </row>
    <row r="86" spans="2:18" ht="12.75">
      <c r="B86" s="376">
        <v>76</v>
      </c>
      <c r="C86" s="84">
        <f>IF(ISBLANK('Raw FRM data'!C86),"",'Raw FRM data'!C86)</f>
      </c>
      <c r="D86" s="85"/>
      <c r="E86" s="85"/>
      <c r="F86" s="89"/>
      <c r="G86" s="423">
        <f t="shared" si="20"/>
        <v>0</v>
      </c>
      <c r="H86" s="424">
        <f t="shared" si="21"/>
        <v>0</v>
      </c>
      <c r="I86" s="424">
        <f t="shared" si="22"/>
        <v>0</v>
      </c>
      <c r="J86" s="284">
        <f t="shared" si="23"/>
      </c>
      <c r="K86" s="284">
        <f t="shared" si="24"/>
      </c>
      <c r="L86" s="378">
        <f t="shared" si="25"/>
      </c>
      <c r="M86" s="46">
        <f t="shared" si="26"/>
      </c>
      <c r="N86" s="43">
        <f>IF(M86="","",IF(OR('Raw FRM data'!R86&lt;3,'Raw FRM data'!R86&gt;200,M86&lt;2),"NOT VALID","ok"))</f>
      </c>
      <c r="O86" s="309">
        <f t="shared" si="27"/>
      </c>
      <c r="P86" s="44">
        <f t="shared" si="28"/>
      </c>
      <c r="Q86" s="414">
        <f t="shared" si="29"/>
      </c>
      <c r="R86" s="95"/>
    </row>
    <row r="87" spans="2:18" ht="12.75">
      <c r="B87" s="376">
        <v>77</v>
      </c>
      <c r="C87" s="84">
        <f>IF(ISBLANK('Raw FRM data'!C87),"",'Raw FRM data'!C87)</f>
      </c>
      <c r="D87" s="85"/>
      <c r="E87" s="85"/>
      <c r="F87" s="89"/>
      <c r="G87" s="423">
        <f t="shared" si="20"/>
        <v>0</v>
      </c>
      <c r="H87" s="424">
        <f t="shared" si="21"/>
        <v>0</v>
      </c>
      <c r="I87" s="424">
        <f t="shared" si="22"/>
        <v>0</v>
      </c>
      <c r="J87" s="284">
        <f t="shared" si="23"/>
      </c>
      <c r="K87" s="284">
        <f t="shared" si="24"/>
      </c>
      <c r="L87" s="378">
        <f t="shared" si="25"/>
      </c>
      <c r="M87" s="46">
        <f t="shared" si="26"/>
      </c>
      <c r="N87" s="43">
        <f>IF(M87="","",IF(OR('Raw FRM data'!R87&lt;3,'Raw FRM data'!R87&gt;200,M87&lt;2),"NOT VALID","ok"))</f>
      </c>
      <c r="O87" s="309">
        <f t="shared" si="27"/>
      </c>
      <c r="P87" s="44">
        <f t="shared" si="28"/>
      </c>
      <c r="Q87" s="414">
        <f t="shared" si="29"/>
      </c>
      <c r="R87" s="95"/>
    </row>
    <row r="88" spans="2:18" ht="12.75">
      <c r="B88" s="376">
        <v>78</v>
      </c>
      <c r="C88" s="84">
        <f>IF(ISBLANK('Raw FRM data'!C88),"",'Raw FRM data'!C88)</f>
      </c>
      <c r="D88" s="85"/>
      <c r="E88" s="85"/>
      <c r="F88" s="89"/>
      <c r="G88" s="423">
        <f t="shared" si="20"/>
        <v>0</v>
      </c>
      <c r="H88" s="424">
        <f t="shared" si="21"/>
        <v>0</v>
      </c>
      <c r="I88" s="424">
        <f t="shared" si="22"/>
        <v>0</v>
      </c>
      <c r="J88" s="284">
        <f t="shared" si="23"/>
      </c>
      <c r="K88" s="284">
        <f t="shared" si="24"/>
      </c>
      <c r="L88" s="378">
        <f t="shared" si="25"/>
      </c>
      <c r="M88" s="46">
        <f t="shared" si="26"/>
      </c>
      <c r="N88" s="43">
        <f>IF(M88="","",IF(OR('Raw FRM data'!R88&lt;3,'Raw FRM data'!R88&gt;200,M88&lt;2),"NOT VALID","ok"))</f>
      </c>
      <c r="O88" s="309">
        <f t="shared" si="27"/>
      </c>
      <c r="P88" s="44">
        <f t="shared" si="28"/>
      </c>
      <c r="Q88" s="414">
        <f t="shared" si="29"/>
      </c>
      <c r="R88" s="95"/>
    </row>
    <row r="89" spans="2:18" ht="12.75">
      <c r="B89" s="376">
        <v>79</v>
      </c>
      <c r="C89" s="84">
        <f>IF(ISBLANK('Raw FRM data'!C89),"",'Raw FRM data'!C89)</f>
      </c>
      <c r="D89" s="85"/>
      <c r="E89" s="85"/>
      <c r="F89" s="89"/>
      <c r="G89" s="423">
        <f t="shared" si="20"/>
        <v>0</v>
      </c>
      <c r="H89" s="424">
        <f t="shared" si="21"/>
        <v>0</v>
      </c>
      <c r="I89" s="424">
        <f t="shared" si="22"/>
        <v>0</v>
      </c>
      <c r="J89" s="284">
        <f t="shared" si="23"/>
      </c>
      <c r="K89" s="284">
        <f t="shared" si="24"/>
      </c>
      <c r="L89" s="378">
        <f t="shared" si="25"/>
      </c>
      <c r="M89" s="46">
        <f t="shared" si="26"/>
      </c>
      <c r="N89" s="43">
        <f>IF(M89="","",IF(OR('Raw FRM data'!R89&lt;3,'Raw FRM data'!R89&gt;200,M89&lt;2),"NOT VALID","ok"))</f>
      </c>
      <c r="O89" s="309">
        <f t="shared" si="27"/>
      </c>
      <c r="P89" s="44">
        <f t="shared" si="28"/>
      </c>
      <c r="Q89" s="414">
        <f t="shared" si="29"/>
      </c>
      <c r="R89" s="95"/>
    </row>
    <row r="90" spans="2:18" ht="12.75">
      <c r="B90" s="376">
        <v>80</v>
      </c>
      <c r="C90" s="84">
        <f>IF(ISBLANK('Raw FRM data'!C90),"",'Raw FRM data'!C90)</f>
      </c>
      <c r="D90" s="85"/>
      <c r="E90" s="85"/>
      <c r="F90" s="89"/>
      <c r="G90" s="423">
        <f t="shared" si="20"/>
        <v>0</v>
      </c>
      <c r="H90" s="424">
        <f t="shared" si="21"/>
        <v>0</v>
      </c>
      <c r="I90" s="424">
        <f t="shared" si="22"/>
        <v>0</v>
      </c>
      <c r="J90" s="284">
        <f t="shared" si="23"/>
      </c>
      <c r="K90" s="284">
        <f t="shared" si="24"/>
      </c>
      <c r="L90" s="378">
        <f t="shared" si="25"/>
      </c>
      <c r="M90" s="46">
        <f t="shared" si="26"/>
      </c>
      <c r="N90" s="43">
        <f>IF(M90="","",IF(OR('Raw FRM data'!R90&lt;3,'Raw FRM data'!R90&gt;200,M90&lt;2),"NOT VALID","ok"))</f>
      </c>
      <c r="O90" s="309">
        <f t="shared" si="27"/>
      </c>
      <c r="P90" s="44">
        <f t="shared" si="28"/>
      </c>
      <c r="Q90" s="414">
        <f t="shared" si="29"/>
      </c>
      <c r="R90" s="95"/>
    </row>
    <row r="91" spans="2:18" ht="12.75">
      <c r="B91" s="376">
        <v>81</v>
      </c>
      <c r="C91" s="84">
        <f>IF(ISBLANK('Raw FRM data'!C91),"",'Raw FRM data'!C91)</f>
      </c>
      <c r="D91" s="85"/>
      <c r="E91" s="85"/>
      <c r="F91" s="89"/>
      <c r="G91" s="423">
        <f t="shared" si="20"/>
        <v>0</v>
      </c>
      <c r="H91" s="424">
        <f t="shared" si="21"/>
        <v>0</v>
      </c>
      <c r="I91" s="424">
        <f t="shared" si="22"/>
        <v>0</v>
      </c>
      <c r="J91" s="284">
        <f t="shared" si="23"/>
      </c>
      <c r="K91" s="284">
        <f t="shared" si="24"/>
      </c>
      <c r="L91" s="378">
        <f t="shared" si="25"/>
      </c>
      <c r="M91" s="46">
        <f t="shared" si="26"/>
      </c>
      <c r="N91" s="43">
        <f>IF(M91="","",IF(OR('Raw FRM data'!R91&lt;3,'Raw FRM data'!R91&gt;200,M91&lt;2),"NOT VALID","ok"))</f>
      </c>
      <c r="O91" s="309">
        <f t="shared" si="27"/>
      </c>
      <c r="P91" s="44">
        <f t="shared" si="28"/>
      </c>
      <c r="Q91" s="414">
        <f t="shared" si="29"/>
      </c>
      <c r="R91" s="95"/>
    </row>
    <row r="92" spans="2:18" ht="12.75">
      <c r="B92" s="376">
        <v>82</v>
      </c>
      <c r="C92" s="84">
        <f>IF(ISBLANK('Raw FRM data'!C92),"",'Raw FRM data'!C92)</f>
      </c>
      <c r="D92" s="85"/>
      <c r="E92" s="85"/>
      <c r="F92" s="89"/>
      <c r="G92" s="423">
        <f t="shared" si="20"/>
        <v>0</v>
      </c>
      <c r="H92" s="424">
        <f t="shared" si="21"/>
        <v>0</v>
      </c>
      <c r="I92" s="424">
        <f t="shared" si="22"/>
        <v>0</v>
      </c>
      <c r="J92" s="284">
        <f t="shared" si="23"/>
      </c>
      <c r="K92" s="284">
        <f t="shared" si="24"/>
      </c>
      <c r="L92" s="378">
        <f t="shared" si="25"/>
      </c>
      <c r="M92" s="46">
        <f t="shared" si="26"/>
      </c>
      <c r="N92" s="43">
        <f>IF(M92="","",IF(OR('Raw FRM data'!R92&lt;3,'Raw FRM data'!R92&gt;200,M92&lt;2),"NOT VALID","ok"))</f>
      </c>
      <c r="O92" s="309">
        <f t="shared" si="27"/>
      </c>
      <c r="P92" s="44">
        <f t="shared" si="28"/>
      </c>
      <c r="Q92" s="414">
        <f t="shared" si="29"/>
      </c>
      <c r="R92" s="95"/>
    </row>
    <row r="93" spans="2:18" ht="12.75">
      <c r="B93" s="376">
        <v>83</v>
      </c>
      <c r="C93" s="84">
        <f>IF(ISBLANK('Raw FRM data'!C93),"",'Raw FRM data'!C93)</f>
      </c>
      <c r="D93" s="85"/>
      <c r="E93" s="85"/>
      <c r="F93" s="89"/>
      <c r="G93" s="423">
        <f t="shared" si="20"/>
        <v>0</v>
      </c>
      <c r="H93" s="424">
        <f t="shared" si="21"/>
        <v>0</v>
      </c>
      <c r="I93" s="424">
        <f t="shared" si="22"/>
        <v>0</v>
      </c>
      <c r="J93" s="284">
        <f t="shared" si="23"/>
      </c>
      <c r="K93" s="284">
        <f t="shared" si="24"/>
      </c>
      <c r="L93" s="378">
        <f t="shared" si="25"/>
      </c>
      <c r="M93" s="46">
        <f t="shared" si="26"/>
      </c>
      <c r="N93" s="43">
        <f>IF(M93="","",IF(OR('Raw FRM data'!R93&lt;3,'Raw FRM data'!R93&gt;200,M93&lt;2),"NOT VALID","ok"))</f>
      </c>
      <c r="O93" s="309">
        <f t="shared" si="27"/>
      </c>
      <c r="P93" s="44">
        <f t="shared" si="28"/>
      </c>
      <c r="Q93" s="414">
        <f t="shared" si="29"/>
      </c>
      <c r="R93" s="95"/>
    </row>
    <row r="94" spans="2:18" ht="12.75">
      <c r="B94" s="376">
        <v>84</v>
      </c>
      <c r="C94" s="84">
        <f>IF(ISBLANK('Raw FRM data'!C94),"",'Raw FRM data'!C94)</f>
      </c>
      <c r="D94" s="85"/>
      <c r="E94" s="85"/>
      <c r="F94" s="89"/>
      <c r="G94" s="423">
        <f t="shared" si="20"/>
        <v>0</v>
      </c>
      <c r="H94" s="424">
        <f t="shared" si="21"/>
        <v>0</v>
      </c>
      <c r="I94" s="424">
        <f t="shared" si="22"/>
        <v>0</v>
      </c>
      <c r="J94" s="284">
        <f t="shared" si="23"/>
      </c>
      <c r="K94" s="284">
        <f t="shared" si="24"/>
      </c>
      <c r="L94" s="378">
        <f t="shared" si="25"/>
      </c>
      <c r="M94" s="46">
        <f t="shared" si="26"/>
      </c>
      <c r="N94" s="43">
        <f>IF(M94="","",IF(OR('Raw FRM data'!R94&lt;3,'Raw FRM data'!R94&gt;200,M94&lt;2),"NOT VALID","ok"))</f>
      </c>
      <c r="O94" s="309">
        <f t="shared" si="27"/>
      </c>
      <c r="P94" s="44">
        <f t="shared" si="28"/>
      </c>
      <c r="Q94" s="414">
        <f t="shared" si="29"/>
      </c>
      <c r="R94" s="95"/>
    </row>
    <row r="95" spans="2:18" ht="12.75">
      <c r="B95" s="376">
        <v>85</v>
      </c>
      <c r="C95" s="84">
        <f>IF(ISBLANK('Raw FRM data'!C95),"",'Raw FRM data'!C95)</f>
      </c>
      <c r="D95" s="85"/>
      <c r="E95" s="85"/>
      <c r="F95" s="89"/>
      <c r="G95" s="423">
        <f t="shared" si="20"/>
        <v>0</v>
      </c>
      <c r="H95" s="424">
        <f t="shared" si="21"/>
        <v>0</v>
      </c>
      <c r="I95" s="424">
        <f t="shared" si="22"/>
        <v>0</v>
      </c>
      <c r="J95" s="284">
        <f t="shared" si="23"/>
      </c>
      <c r="K95" s="284">
        <f t="shared" si="24"/>
      </c>
      <c r="L95" s="378">
        <f t="shared" si="25"/>
      </c>
      <c r="M95" s="46">
        <f t="shared" si="26"/>
      </c>
      <c r="N95" s="43">
        <f>IF(M95="","",IF(OR('Raw FRM data'!R95&lt;3,'Raw FRM data'!R95&gt;200,M95&lt;2),"NOT VALID","ok"))</f>
      </c>
      <c r="O95" s="309">
        <f t="shared" si="27"/>
      </c>
      <c r="P95" s="44">
        <f t="shared" si="28"/>
      </c>
      <c r="Q95" s="414">
        <f t="shared" si="29"/>
      </c>
      <c r="R95" s="95"/>
    </row>
    <row r="96" spans="2:18" ht="12.75">
      <c r="B96" s="376">
        <v>86</v>
      </c>
      <c r="C96" s="84">
        <f>IF(ISBLANK('Raw FRM data'!C96),"",'Raw FRM data'!C96)</f>
      </c>
      <c r="D96" s="85"/>
      <c r="E96" s="85"/>
      <c r="F96" s="89"/>
      <c r="G96" s="423">
        <f t="shared" si="20"/>
        <v>0</v>
      </c>
      <c r="H96" s="424">
        <f t="shared" si="21"/>
        <v>0</v>
      </c>
      <c r="I96" s="424">
        <f t="shared" si="22"/>
        <v>0</v>
      </c>
      <c r="J96" s="284">
        <f t="shared" si="23"/>
      </c>
      <c r="K96" s="284">
        <f t="shared" si="24"/>
      </c>
      <c r="L96" s="378">
        <f t="shared" si="25"/>
      </c>
      <c r="M96" s="46">
        <f t="shared" si="26"/>
      </c>
      <c r="N96" s="43">
        <f>IF(M96="","",IF(OR('Raw FRM data'!R96&lt;3,'Raw FRM data'!R96&gt;200,M96&lt;2),"NOT VALID","ok"))</f>
      </c>
      <c r="O96" s="309">
        <f t="shared" si="27"/>
      </c>
      <c r="P96" s="44">
        <f t="shared" si="28"/>
      </c>
      <c r="Q96" s="414">
        <f t="shared" si="29"/>
      </c>
      <c r="R96" s="95"/>
    </row>
    <row r="97" spans="2:18" ht="12.75">
      <c r="B97" s="376">
        <v>87</v>
      </c>
      <c r="C97" s="84">
        <f>IF(ISBLANK('Raw FRM data'!C97),"",'Raw FRM data'!C97)</f>
      </c>
      <c r="D97" s="85"/>
      <c r="E97" s="85"/>
      <c r="F97" s="89"/>
      <c r="G97" s="423">
        <f t="shared" si="20"/>
        <v>0</v>
      </c>
      <c r="H97" s="424">
        <f t="shared" si="21"/>
        <v>0</v>
      </c>
      <c r="I97" s="424">
        <f t="shared" si="22"/>
        <v>0</v>
      </c>
      <c r="J97" s="284">
        <f t="shared" si="23"/>
      </c>
      <c r="K97" s="284">
        <f t="shared" si="24"/>
      </c>
      <c r="L97" s="378">
        <f t="shared" si="25"/>
      </c>
      <c r="M97" s="46">
        <f t="shared" si="26"/>
      </c>
      <c r="N97" s="43">
        <f>IF(M97="","",IF(OR('Raw FRM data'!R97&lt;3,'Raw FRM data'!R97&gt;200,M97&lt;2),"NOT VALID","ok"))</f>
      </c>
      <c r="O97" s="309">
        <f t="shared" si="27"/>
      </c>
      <c r="P97" s="44">
        <f t="shared" si="28"/>
      </c>
      <c r="Q97" s="414">
        <f t="shared" si="29"/>
      </c>
      <c r="R97" s="95"/>
    </row>
    <row r="98" spans="2:18" ht="12.75">
      <c r="B98" s="376">
        <v>88</v>
      </c>
      <c r="C98" s="84">
        <f>IF(ISBLANK('Raw FRM data'!C98),"",'Raw FRM data'!C98)</f>
      </c>
      <c r="D98" s="85"/>
      <c r="E98" s="85"/>
      <c r="F98" s="89"/>
      <c r="G98" s="423">
        <f t="shared" si="20"/>
        <v>0</v>
      </c>
      <c r="H98" s="424">
        <f t="shared" si="21"/>
        <v>0</v>
      </c>
      <c r="I98" s="424">
        <f t="shared" si="22"/>
        <v>0</v>
      </c>
      <c r="J98" s="284">
        <f t="shared" si="23"/>
      </c>
      <c r="K98" s="284">
        <f t="shared" si="24"/>
      </c>
      <c r="L98" s="378">
        <f t="shared" si="25"/>
      </c>
      <c r="M98" s="46">
        <f t="shared" si="26"/>
      </c>
      <c r="N98" s="43">
        <f>IF(M98="","",IF(OR('Raw FRM data'!R98&lt;3,'Raw FRM data'!R98&gt;200,M98&lt;2),"NOT VALID","ok"))</f>
      </c>
      <c r="O98" s="309">
        <f t="shared" si="27"/>
      </c>
      <c r="P98" s="44">
        <f t="shared" si="28"/>
      </c>
      <c r="Q98" s="414">
        <f t="shared" si="29"/>
      </c>
      <c r="R98" s="95"/>
    </row>
    <row r="99" spans="2:18" ht="12.75">
      <c r="B99" s="376">
        <v>89</v>
      </c>
      <c r="C99" s="84">
        <f>IF(ISBLANK('Raw FRM data'!C99),"",'Raw FRM data'!C99)</f>
      </c>
      <c r="D99" s="85"/>
      <c r="E99" s="85"/>
      <c r="F99" s="89"/>
      <c r="G99" s="423">
        <f t="shared" si="20"/>
        <v>0</v>
      </c>
      <c r="H99" s="424">
        <f t="shared" si="21"/>
        <v>0</v>
      </c>
      <c r="I99" s="424">
        <f t="shared" si="22"/>
        <v>0</v>
      </c>
      <c r="J99" s="284">
        <f t="shared" si="23"/>
      </c>
      <c r="K99" s="284">
        <f t="shared" si="24"/>
      </c>
      <c r="L99" s="378">
        <f t="shared" si="25"/>
      </c>
      <c r="M99" s="46">
        <f t="shared" si="26"/>
      </c>
      <c r="N99" s="43">
        <f>IF(M99="","",IF(OR('Raw FRM data'!R99&lt;3,'Raw FRM data'!R99&gt;200,M99&lt;2),"NOT VALID","ok"))</f>
      </c>
      <c r="O99" s="309">
        <f t="shared" si="27"/>
      </c>
      <c r="P99" s="44">
        <f t="shared" si="28"/>
      </c>
      <c r="Q99" s="414">
        <f t="shared" si="29"/>
      </c>
      <c r="R99" s="95"/>
    </row>
    <row r="100" spans="2:18" ht="12.75">
      <c r="B100" s="376">
        <v>90</v>
      </c>
      <c r="C100" s="84">
        <f>IF(ISBLANK('Raw FRM data'!C100),"",'Raw FRM data'!C100)</f>
      </c>
      <c r="D100" s="85"/>
      <c r="E100" s="85"/>
      <c r="F100" s="89"/>
      <c r="G100" s="423">
        <f t="shared" si="20"/>
        <v>0</v>
      </c>
      <c r="H100" s="424">
        <f t="shared" si="21"/>
        <v>0</v>
      </c>
      <c r="I100" s="424">
        <f t="shared" si="22"/>
        <v>0</v>
      </c>
      <c r="J100" s="284">
        <f t="shared" si="23"/>
      </c>
      <c r="K100" s="284">
        <f t="shared" si="24"/>
      </c>
      <c r="L100" s="378">
        <f t="shared" si="25"/>
      </c>
      <c r="M100" s="46">
        <f t="shared" si="26"/>
      </c>
      <c r="N100" s="43">
        <f>IF(M100="","",IF(OR('Raw FRM data'!R100&lt;3,'Raw FRM data'!R100&gt;200,M100&lt;2),"NOT VALID","ok"))</f>
      </c>
      <c r="O100" s="309">
        <f t="shared" si="27"/>
      </c>
      <c r="P100" s="44">
        <f t="shared" si="28"/>
      </c>
      <c r="Q100" s="414">
        <f t="shared" si="29"/>
      </c>
      <c r="R100" s="95"/>
    </row>
    <row r="101" spans="2:18" ht="12.75">
      <c r="B101" s="376">
        <v>91</v>
      </c>
      <c r="C101" s="84">
        <f>IF(ISBLANK('Raw FRM data'!C101),"",'Raw FRM data'!C101)</f>
      </c>
      <c r="D101" s="85"/>
      <c r="E101" s="85"/>
      <c r="F101" s="89"/>
      <c r="G101" s="423">
        <f t="shared" si="20"/>
        <v>0</v>
      </c>
      <c r="H101" s="424">
        <f t="shared" si="21"/>
        <v>0</v>
      </c>
      <c r="I101" s="424">
        <f t="shared" si="22"/>
        <v>0</v>
      </c>
      <c r="J101" s="284">
        <f t="shared" si="23"/>
      </c>
      <c r="K101" s="284">
        <f t="shared" si="24"/>
      </c>
      <c r="L101" s="378">
        <f t="shared" si="25"/>
      </c>
      <c r="M101" s="46">
        <f t="shared" si="26"/>
      </c>
      <c r="N101" s="43">
        <f>IF(M101="","",IF(OR('Raw FRM data'!R101&lt;3,'Raw FRM data'!R101&gt;200,M101&lt;2),"NOT VALID","ok"))</f>
      </c>
      <c r="O101" s="309">
        <f t="shared" si="27"/>
      </c>
      <c r="P101" s="44">
        <f t="shared" si="28"/>
      </c>
      <c r="Q101" s="414">
        <f t="shared" si="29"/>
      </c>
      <c r="R101" s="95"/>
    </row>
    <row r="102" spans="2:18" ht="12.75">
      <c r="B102" s="376">
        <v>92</v>
      </c>
      <c r="C102" s="84">
        <f>IF(ISBLANK('Raw FRM data'!C102),"",'Raw FRM data'!C102)</f>
      </c>
      <c r="D102" s="85"/>
      <c r="E102" s="85"/>
      <c r="F102" s="89"/>
      <c r="G102" s="423">
        <f t="shared" si="20"/>
        <v>0</v>
      </c>
      <c r="H102" s="424">
        <f t="shared" si="21"/>
        <v>0</v>
      </c>
      <c r="I102" s="424">
        <f t="shared" si="22"/>
        <v>0</v>
      </c>
      <c r="J102" s="284">
        <f t="shared" si="23"/>
      </c>
      <c r="K102" s="284">
        <f t="shared" si="24"/>
      </c>
      <c r="L102" s="378">
        <f t="shared" si="25"/>
      </c>
      <c r="M102" s="46">
        <f t="shared" si="26"/>
      </c>
      <c r="N102" s="43">
        <f>IF(M102="","",IF(OR('Raw FRM data'!R102&lt;3,'Raw FRM data'!R102&gt;200,M102&lt;2),"NOT VALID","ok"))</f>
      </c>
      <c r="O102" s="309">
        <f t="shared" si="27"/>
      </c>
      <c r="P102" s="44">
        <f t="shared" si="28"/>
      </c>
      <c r="Q102" s="414">
        <f t="shared" si="29"/>
      </c>
      <c r="R102" s="95"/>
    </row>
    <row r="103" spans="2:18" ht="12.75">
      <c r="B103" s="376">
        <v>93</v>
      </c>
      <c r="C103" s="84">
        <f>IF(ISBLANK('Raw FRM data'!C103),"",'Raw FRM data'!C103)</f>
      </c>
      <c r="D103" s="85"/>
      <c r="E103" s="85"/>
      <c r="F103" s="89"/>
      <c r="G103" s="423">
        <f t="shared" si="20"/>
        <v>0</v>
      </c>
      <c r="H103" s="424">
        <f t="shared" si="21"/>
        <v>0</v>
      </c>
      <c r="I103" s="424">
        <f t="shared" si="22"/>
        <v>0</v>
      </c>
      <c r="J103" s="284">
        <f t="shared" si="23"/>
      </c>
      <c r="K103" s="284">
        <f t="shared" si="24"/>
      </c>
      <c r="L103" s="378">
        <f t="shared" si="25"/>
      </c>
      <c r="M103" s="46">
        <f t="shared" si="26"/>
      </c>
      <c r="N103" s="43">
        <f>IF(M103="","",IF(OR('Raw FRM data'!R103&lt;3,'Raw FRM data'!R103&gt;200,M103&lt;2),"NOT VALID","ok"))</f>
      </c>
      <c r="O103" s="309">
        <f t="shared" si="27"/>
      </c>
      <c r="P103" s="44">
        <f t="shared" si="28"/>
      </c>
      <c r="Q103" s="414">
        <f t="shared" si="29"/>
      </c>
      <c r="R103" s="95"/>
    </row>
    <row r="104" spans="2:18" ht="12.75">
      <c r="B104" s="376">
        <v>94</v>
      </c>
      <c r="C104" s="84">
        <f>IF(ISBLANK('Raw FRM data'!C104),"",'Raw FRM data'!C104)</f>
      </c>
      <c r="D104" s="85"/>
      <c r="E104" s="85"/>
      <c r="F104" s="89"/>
      <c r="G104" s="423">
        <f t="shared" si="20"/>
        <v>0</v>
      </c>
      <c r="H104" s="424">
        <f t="shared" si="21"/>
        <v>0</v>
      </c>
      <c r="I104" s="424">
        <f t="shared" si="22"/>
        <v>0</v>
      </c>
      <c r="J104" s="284">
        <f t="shared" si="23"/>
      </c>
      <c r="K104" s="284">
        <f t="shared" si="24"/>
      </c>
      <c r="L104" s="378">
        <f t="shared" si="25"/>
      </c>
      <c r="M104" s="46">
        <f t="shared" si="26"/>
      </c>
      <c r="N104" s="43">
        <f>IF(M104="","",IF(OR('Raw FRM data'!R104&lt;3,'Raw FRM data'!R104&gt;200,M104&lt;2),"NOT VALID","ok"))</f>
      </c>
      <c r="O104" s="309">
        <f t="shared" si="27"/>
      </c>
      <c r="P104" s="44">
        <f t="shared" si="28"/>
      </c>
      <c r="Q104" s="414">
        <f t="shared" si="29"/>
      </c>
      <c r="R104" s="95"/>
    </row>
    <row r="105" spans="2:18" ht="12.75">
      <c r="B105" s="376">
        <v>95</v>
      </c>
      <c r="C105" s="84">
        <f>IF(ISBLANK('Raw FRM data'!C105),"",'Raw FRM data'!C105)</f>
      </c>
      <c r="D105" s="85"/>
      <c r="E105" s="85"/>
      <c r="F105" s="89"/>
      <c r="G105" s="423">
        <f t="shared" si="20"/>
        <v>0</v>
      </c>
      <c r="H105" s="424">
        <f t="shared" si="21"/>
        <v>0</v>
      </c>
      <c r="I105" s="424">
        <f t="shared" si="22"/>
        <v>0</v>
      </c>
      <c r="J105" s="284">
        <f t="shared" si="23"/>
      </c>
      <c r="K105" s="284">
        <f t="shared" si="24"/>
      </c>
      <c r="L105" s="378">
        <f t="shared" si="25"/>
      </c>
      <c r="M105" s="46">
        <f t="shared" si="26"/>
      </c>
      <c r="N105" s="43">
        <f>IF(M105="","",IF(OR('Raw FRM data'!R105&lt;3,'Raw FRM data'!R105&gt;200,M105&lt;2),"NOT VALID","ok"))</f>
      </c>
      <c r="O105" s="309">
        <f t="shared" si="27"/>
      </c>
      <c r="P105" s="44">
        <f t="shared" si="28"/>
      </c>
      <c r="Q105" s="414">
        <f t="shared" si="29"/>
      </c>
      <c r="R105" s="95"/>
    </row>
    <row r="106" spans="2:18" ht="12.75">
      <c r="B106" s="376">
        <v>96</v>
      </c>
      <c r="C106" s="84">
        <f>IF(ISBLANK('Raw FRM data'!C106),"",'Raw FRM data'!C106)</f>
      </c>
      <c r="D106" s="85"/>
      <c r="E106" s="85"/>
      <c r="F106" s="89"/>
      <c r="G106" s="423">
        <f t="shared" si="20"/>
        <v>0</v>
      </c>
      <c r="H106" s="424">
        <f t="shared" si="21"/>
        <v>0</v>
      </c>
      <c r="I106" s="424">
        <f t="shared" si="22"/>
        <v>0</v>
      </c>
      <c r="J106" s="284">
        <f t="shared" si="23"/>
      </c>
      <c r="K106" s="284">
        <f t="shared" si="24"/>
      </c>
      <c r="L106" s="378">
        <f t="shared" si="25"/>
      </c>
      <c r="M106" s="46">
        <f t="shared" si="26"/>
      </c>
      <c r="N106" s="43">
        <f>IF(M106="","",IF(OR('Raw FRM data'!R106&lt;3,'Raw FRM data'!R106&gt;200,M106&lt;2),"NOT VALID","ok"))</f>
      </c>
      <c r="O106" s="309">
        <f t="shared" si="27"/>
      </c>
      <c r="P106" s="44">
        <f t="shared" si="28"/>
      </c>
      <c r="Q106" s="414">
        <f t="shared" si="29"/>
      </c>
      <c r="R106" s="95"/>
    </row>
    <row r="107" spans="2:18" ht="12.75">
      <c r="B107" s="376">
        <v>97</v>
      </c>
      <c r="C107" s="84">
        <f>IF(ISBLANK('Raw FRM data'!C107),"",'Raw FRM data'!C107)</f>
      </c>
      <c r="D107" s="85"/>
      <c r="E107" s="85"/>
      <c r="F107" s="89"/>
      <c r="G107" s="423">
        <f t="shared" si="20"/>
        <v>0</v>
      </c>
      <c r="H107" s="424">
        <f t="shared" si="21"/>
        <v>0</v>
      </c>
      <c r="I107" s="424">
        <f t="shared" si="22"/>
        <v>0</v>
      </c>
      <c r="J107" s="284">
        <f t="shared" si="23"/>
      </c>
      <c r="K107" s="284">
        <f t="shared" si="24"/>
      </c>
      <c r="L107" s="378">
        <f t="shared" si="25"/>
      </c>
      <c r="M107" s="46">
        <f t="shared" si="26"/>
      </c>
      <c r="N107" s="43">
        <f>IF(M107="","",IF(OR('Raw FRM data'!R107&lt;3,'Raw FRM data'!R107&gt;200,M107&lt;2),"NOT VALID","ok"))</f>
      </c>
      <c r="O107" s="309">
        <f t="shared" si="27"/>
      </c>
      <c r="P107" s="44">
        <f t="shared" si="28"/>
      </c>
      <c r="Q107" s="414">
        <f t="shared" si="29"/>
      </c>
      <c r="R107" s="95"/>
    </row>
    <row r="108" spans="2:18" ht="12.75">
      <c r="B108" s="376">
        <v>98</v>
      </c>
      <c r="C108" s="84">
        <f>IF(ISBLANK('Raw FRM data'!C108),"",'Raw FRM data'!C108)</f>
      </c>
      <c r="D108" s="85"/>
      <c r="E108" s="85"/>
      <c r="F108" s="89"/>
      <c r="G108" s="423">
        <f t="shared" si="20"/>
        <v>0</v>
      </c>
      <c r="H108" s="424">
        <f t="shared" si="21"/>
        <v>0</v>
      </c>
      <c r="I108" s="424">
        <f t="shared" si="22"/>
        <v>0</v>
      </c>
      <c r="J108" s="284">
        <f t="shared" si="23"/>
      </c>
      <c r="K108" s="284">
        <f t="shared" si="24"/>
      </c>
      <c r="L108" s="378">
        <f t="shared" si="25"/>
      </c>
      <c r="M108" s="46">
        <f t="shared" si="26"/>
      </c>
      <c r="N108" s="43">
        <f>IF(M108="","",IF(OR('Raw FRM data'!R108&lt;3,'Raw FRM data'!R108&gt;200,M108&lt;2),"NOT VALID","ok"))</f>
      </c>
      <c r="O108" s="309">
        <f t="shared" si="27"/>
      </c>
      <c r="P108" s="44">
        <f t="shared" si="28"/>
      </c>
      <c r="Q108" s="414">
        <f t="shared" si="29"/>
      </c>
      <c r="R108" s="95"/>
    </row>
    <row r="109" spans="2:18" ht="12.75">
      <c r="B109" s="376">
        <v>99</v>
      </c>
      <c r="C109" s="84">
        <f>IF(ISBLANK('Raw FRM data'!C109),"",'Raw FRM data'!C109)</f>
      </c>
      <c r="D109" s="85"/>
      <c r="E109" s="85"/>
      <c r="F109" s="89"/>
      <c r="G109" s="423">
        <f t="shared" si="20"/>
        <v>0</v>
      </c>
      <c r="H109" s="424">
        <f t="shared" si="21"/>
        <v>0</v>
      </c>
      <c r="I109" s="424">
        <f t="shared" si="22"/>
        <v>0</v>
      </c>
      <c r="J109" s="284">
        <f t="shared" si="23"/>
      </c>
      <c r="K109" s="284">
        <f t="shared" si="24"/>
      </c>
      <c r="L109" s="378">
        <f t="shared" si="25"/>
      </c>
      <c r="M109" s="46">
        <f t="shared" si="26"/>
      </c>
      <c r="N109" s="43">
        <f>IF(M109="","",IF(OR('Raw FRM data'!R109&lt;3,'Raw FRM data'!R109&gt;200,M109&lt;2),"NOT VALID","ok"))</f>
      </c>
      <c r="O109" s="309">
        <f t="shared" si="27"/>
      </c>
      <c r="P109" s="44">
        <f t="shared" si="28"/>
      </c>
      <c r="Q109" s="414">
        <f t="shared" si="29"/>
      </c>
      <c r="R109" s="95"/>
    </row>
    <row r="110" spans="2:18" ht="12.75">
      <c r="B110" s="376">
        <v>100</v>
      </c>
      <c r="C110" s="84">
        <f>IF(ISBLANK('Raw FRM data'!C110),"",'Raw FRM data'!C110)</f>
      </c>
      <c r="D110" s="85"/>
      <c r="E110" s="85"/>
      <c r="F110" s="89"/>
      <c r="G110" s="423">
        <f t="shared" si="20"/>
        <v>0</v>
      </c>
      <c r="H110" s="424">
        <f t="shared" si="21"/>
        <v>0</v>
      </c>
      <c r="I110" s="424">
        <f t="shared" si="22"/>
        <v>0</v>
      </c>
      <c r="J110" s="284">
        <f t="shared" si="23"/>
      </c>
      <c r="K110" s="284">
        <f t="shared" si="24"/>
      </c>
      <c r="L110" s="378">
        <f t="shared" si="25"/>
      </c>
      <c r="M110" s="46">
        <f t="shared" si="26"/>
      </c>
      <c r="N110" s="43">
        <f>IF(M110="","",IF(OR('Raw FRM data'!R110&lt;3,'Raw FRM data'!R110&gt;200,M110&lt;2),"NOT VALID","ok"))</f>
      </c>
      <c r="O110" s="309">
        <f t="shared" si="27"/>
      </c>
      <c r="P110" s="44">
        <f t="shared" si="28"/>
      </c>
      <c r="Q110" s="414">
        <f t="shared" si="29"/>
      </c>
      <c r="R110" s="95"/>
    </row>
    <row r="111" spans="2:18" ht="12.75">
      <c r="B111" s="376">
        <v>101</v>
      </c>
      <c r="C111" s="84">
        <f>IF(ISBLANK('Raw FRM data'!C111),"",'Raw FRM data'!C111)</f>
      </c>
      <c r="D111" s="85"/>
      <c r="E111" s="85"/>
      <c r="F111" s="89"/>
      <c r="G111" s="423">
        <f t="shared" si="20"/>
        <v>0</v>
      </c>
      <c r="H111" s="424">
        <f t="shared" si="21"/>
        <v>0</v>
      </c>
      <c r="I111" s="424">
        <f t="shared" si="22"/>
        <v>0</v>
      </c>
      <c r="J111" s="284">
        <f t="shared" si="23"/>
      </c>
      <c r="K111" s="284">
        <f t="shared" si="24"/>
      </c>
      <c r="L111" s="378">
        <f t="shared" si="25"/>
      </c>
      <c r="M111" s="46">
        <f t="shared" si="26"/>
      </c>
      <c r="N111" s="43">
        <f>IF(M111="","",IF(OR('Raw FRM data'!R111&lt;3,'Raw FRM data'!R111&gt;200,M111&lt;2),"NOT VALID","ok"))</f>
      </c>
      <c r="O111" s="309">
        <f t="shared" si="27"/>
      </c>
      <c r="P111" s="44">
        <f t="shared" si="28"/>
      </c>
      <c r="Q111" s="414">
        <f t="shared" si="29"/>
      </c>
      <c r="R111" s="95"/>
    </row>
    <row r="112" spans="2:18" ht="12.75">
      <c r="B112" s="376">
        <v>102</v>
      </c>
      <c r="C112" s="84">
        <f>IF(ISBLANK('Raw FRM data'!C112),"",'Raw FRM data'!C112)</f>
      </c>
      <c r="D112" s="85"/>
      <c r="E112" s="85"/>
      <c r="F112" s="89"/>
      <c r="G112" s="423">
        <f t="shared" si="20"/>
        <v>0</v>
      </c>
      <c r="H112" s="424">
        <f t="shared" si="21"/>
        <v>0</v>
      </c>
      <c r="I112" s="424">
        <f t="shared" si="22"/>
        <v>0</v>
      </c>
      <c r="J112" s="284">
        <f t="shared" si="23"/>
      </c>
      <c r="K112" s="284">
        <f t="shared" si="24"/>
      </c>
      <c r="L112" s="378">
        <f t="shared" si="25"/>
      </c>
      <c r="M112" s="46">
        <f t="shared" si="26"/>
      </c>
      <c r="N112" s="43">
        <f>IF(M112="","",IF(OR('Raw FRM data'!R112&lt;3,'Raw FRM data'!R112&gt;200,M112&lt;2),"NOT VALID","ok"))</f>
      </c>
      <c r="O112" s="309">
        <f t="shared" si="27"/>
      </c>
      <c r="P112" s="44">
        <f t="shared" si="28"/>
      </c>
      <c r="Q112" s="414">
        <f t="shared" si="29"/>
      </c>
      <c r="R112" s="95"/>
    </row>
    <row r="113" spans="2:18" ht="12.75">
      <c r="B113" s="376">
        <v>103</v>
      </c>
      <c r="C113" s="84">
        <f>IF(ISBLANK('Raw FRM data'!C113),"",'Raw FRM data'!C113)</f>
      </c>
      <c r="D113" s="85"/>
      <c r="E113" s="85"/>
      <c r="F113" s="89"/>
      <c r="G113" s="423">
        <f t="shared" si="20"/>
        <v>0</v>
      </c>
      <c r="H113" s="424">
        <f t="shared" si="21"/>
        <v>0</v>
      </c>
      <c r="I113" s="424">
        <f t="shared" si="22"/>
        <v>0</v>
      </c>
      <c r="J113" s="284">
        <f t="shared" si="23"/>
      </c>
      <c r="K113" s="284">
        <f t="shared" si="24"/>
      </c>
      <c r="L113" s="378">
        <f t="shared" si="25"/>
      </c>
      <c r="M113" s="46">
        <f t="shared" si="26"/>
      </c>
      <c r="N113" s="43">
        <f>IF(M113="","",IF(OR('Raw FRM data'!R113&lt;3,'Raw FRM data'!R113&gt;200,M113&lt;2),"NOT VALID","ok"))</f>
      </c>
      <c r="O113" s="309">
        <f t="shared" si="27"/>
      </c>
      <c r="P113" s="44">
        <f t="shared" si="28"/>
      </c>
      <c r="Q113" s="414">
        <f t="shared" si="29"/>
      </c>
      <c r="R113" s="95"/>
    </row>
    <row r="114" spans="2:18" ht="12.75">
      <c r="B114" s="376">
        <v>104</v>
      </c>
      <c r="C114" s="84">
        <f>IF(ISBLANK('Raw FRM data'!C114),"",'Raw FRM data'!C114)</f>
      </c>
      <c r="D114" s="85"/>
      <c r="E114" s="85"/>
      <c r="F114" s="89"/>
      <c r="G114" s="423">
        <f t="shared" si="20"/>
        <v>0</v>
      </c>
      <c r="H114" s="424">
        <f t="shared" si="21"/>
        <v>0</v>
      </c>
      <c r="I114" s="424">
        <f t="shared" si="22"/>
        <v>0</v>
      </c>
      <c r="J114" s="284">
        <f t="shared" si="23"/>
      </c>
      <c r="K114" s="284">
        <f t="shared" si="24"/>
      </c>
      <c r="L114" s="378">
        <f t="shared" si="25"/>
      </c>
      <c r="M114" s="46">
        <f t="shared" si="26"/>
      </c>
      <c r="N114" s="43">
        <f>IF(M114="","",IF(OR('Raw FRM data'!R114&lt;3,'Raw FRM data'!R114&gt;200,M114&lt;2),"NOT VALID","ok"))</f>
      </c>
      <c r="O114" s="309">
        <f t="shared" si="27"/>
      </c>
      <c r="P114" s="44">
        <f t="shared" si="28"/>
      </c>
      <c r="Q114" s="414">
        <f t="shared" si="29"/>
      </c>
      <c r="R114" s="95"/>
    </row>
    <row r="115" spans="2:18" ht="12.75">
      <c r="B115" s="376">
        <v>105</v>
      </c>
      <c r="C115" s="84">
        <f>IF(ISBLANK('Raw FRM data'!C115),"",'Raw FRM data'!C115)</f>
      </c>
      <c r="D115" s="85"/>
      <c r="E115" s="85"/>
      <c r="F115" s="89"/>
      <c r="G115" s="423">
        <f t="shared" si="20"/>
        <v>0</v>
      </c>
      <c r="H115" s="424">
        <f t="shared" si="21"/>
        <v>0</v>
      </c>
      <c r="I115" s="424">
        <f t="shared" si="22"/>
        <v>0</v>
      </c>
      <c r="J115" s="284">
        <f t="shared" si="23"/>
      </c>
      <c r="K115" s="284">
        <f t="shared" si="24"/>
      </c>
      <c r="L115" s="378">
        <f t="shared" si="25"/>
      </c>
      <c r="M115" s="46">
        <f t="shared" si="26"/>
      </c>
      <c r="N115" s="43">
        <f>IF(M115="","",IF(OR('Raw FRM data'!R115&lt;3,'Raw FRM data'!R115&gt;200,M115&lt;2),"NOT VALID","ok"))</f>
      </c>
      <c r="O115" s="309">
        <f t="shared" si="27"/>
      </c>
      <c r="P115" s="44">
        <f t="shared" si="28"/>
      </c>
      <c r="Q115" s="414">
        <f t="shared" si="29"/>
      </c>
      <c r="R115" s="95"/>
    </row>
    <row r="116" spans="2:18" ht="12.75">
      <c r="B116" s="376">
        <v>106</v>
      </c>
      <c r="C116" s="84">
        <f>IF(ISBLANK('Raw FRM data'!C116),"",'Raw FRM data'!C116)</f>
      </c>
      <c r="D116" s="85"/>
      <c r="E116" s="85"/>
      <c r="F116" s="89"/>
      <c r="G116" s="423">
        <f t="shared" si="20"/>
        <v>0</v>
      </c>
      <c r="H116" s="424">
        <f t="shared" si="21"/>
        <v>0</v>
      </c>
      <c r="I116" s="424">
        <f t="shared" si="22"/>
        <v>0</v>
      </c>
      <c r="J116" s="284">
        <f t="shared" si="23"/>
      </c>
      <c r="K116" s="284">
        <f t="shared" si="24"/>
      </c>
      <c r="L116" s="378">
        <f t="shared" si="25"/>
      </c>
      <c r="M116" s="46">
        <f t="shared" si="26"/>
      </c>
      <c r="N116" s="43">
        <f>IF(M116="","",IF(OR('Raw FRM data'!R116&lt;3,'Raw FRM data'!R116&gt;200,M116&lt;2),"NOT VALID","ok"))</f>
      </c>
      <c r="O116" s="309">
        <f t="shared" si="27"/>
      </c>
      <c r="P116" s="44">
        <f t="shared" si="28"/>
      </c>
      <c r="Q116" s="414">
        <f t="shared" si="29"/>
      </c>
      <c r="R116" s="95"/>
    </row>
    <row r="117" spans="2:18" ht="12.75">
      <c r="B117" s="376">
        <v>107</v>
      </c>
      <c r="C117" s="84">
        <f>IF(ISBLANK('Raw FRM data'!C117),"",'Raw FRM data'!C117)</f>
      </c>
      <c r="D117" s="85"/>
      <c r="E117" s="85"/>
      <c r="F117" s="89"/>
      <c r="G117" s="423">
        <f t="shared" si="20"/>
        <v>0</v>
      </c>
      <c r="H117" s="424">
        <f t="shared" si="21"/>
        <v>0</v>
      </c>
      <c r="I117" s="424">
        <f t="shared" si="22"/>
        <v>0</v>
      </c>
      <c r="J117" s="284">
        <f t="shared" si="23"/>
      </c>
      <c r="K117" s="284">
        <f t="shared" si="24"/>
      </c>
      <c r="L117" s="378">
        <f t="shared" si="25"/>
      </c>
      <c r="M117" s="46">
        <f t="shared" si="26"/>
      </c>
      <c r="N117" s="43">
        <f>IF(M117="","",IF(OR('Raw FRM data'!R117&lt;3,'Raw FRM data'!R117&gt;200,M117&lt;2),"NOT VALID","ok"))</f>
      </c>
      <c r="O117" s="309">
        <f t="shared" si="27"/>
      </c>
      <c r="P117" s="44">
        <f t="shared" si="28"/>
      </c>
      <c r="Q117" s="414">
        <f t="shared" si="29"/>
      </c>
      <c r="R117" s="95"/>
    </row>
    <row r="118" spans="2:18" ht="12.75">
      <c r="B118" s="376">
        <v>108</v>
      </c>
      <c r="C118" s="84">
        <f>IF(ISBLANK('Raw FRM data'!C118),"",'Raw FRM data'!C118)</f>
      </c>
      <c r="D118" s="85"/>
      <c r="E118" s="85"/>
      <c r="F118" s="89"/>
      <c r="G118" s="423">
        <f t="shared" si="20"/>
        <v>0</v>
      </c>
      <c r="H118" s="424">
        <f t="shared" si="21"/>
        <v>0</v>
      </c>
      <c r="I118" s="424">
        <f t="shared" si="22"/>
        <v>0</v>
      </c>
      <c r="J118" s="284">
        <f t="shared" si="23"/>
      </c>
      <c r="K118" s="284">
        <f t="shared" si="24"/>
      </c>
      <c r="L118" s="378">
        <f t="shared" si="25"/>
      </c>
      <c r="M118" s="46">
        <f t="shared" si="26"/>
      </c>
      <c r="N118" s="43">
        <f>IF(M118="","",IF(OR('Raw FRM data'!R118&lt;3,'Raw FRM data'!R118&gt;200,M118&lt;2),"NOT VALID","ok"))</f>
      </c>
      <c r="O118" s="309">
        <f t="shared" si="27"/>
      </c>
      <c r="P118" s="44">
        <f t="shared" si="28"/>
      </c>
      <c r="Q118" s="414">
        <f t="shared" si="29"/>
      </c>
      <c r="R118" s="95"/>
    </row>
    <row r="119" spans="2:18" ht="12.75">
      <c r="B119" s="376">
        <v>109</v>
      </c>
      <c r="C119" s="84">
        <f>IF(ISBLANK('Raw FRM data'!C119),"",'Raw FRM data'!C119)</f>
      </c>
      <c r="D119" s="85"/>
      <c r="E119" s="85"/>
      <c r="F119" s="89"/>
      <c r="G119" s="423">
        <f t="shared" si="20"/>
        <v>0</v>
      </c>
      <c r="H119" s="424">
        <f t="shared" si="21"/>
        <v>0</v>
      </c>
      <c r="I119" s="424">
        <f t="shared" si="22"/>
        <v>0</v>
      </c>
      <c r="J119" s="284">
        <f t="shared" si="23"/>
      </c>
      <c r="K119" s="284">
        <f t="shared" si="24"/>
      </c>
      <c r="L119" s="378">
        <f t="shared" si="25"/>
      </c>
      <c r="M119" s="46">
        <f t="shared" si="26"/>
      </c>
      <c r="N119" s="43">
        <f>IF(M119="","",IF(OR('Raw FRM data'!R119&lt;3,'Raw FRM data'!R119&gt;200,M119&lt;2),"NOT VALID","ok"))</f>
      </c>
      <c r="O119" s="309">
        <f t="shared" si="27"/>
      </c>
      <c r="P119" s="44">
        <f t="shared" si="28"/>
      </c>
      <c r="Q119" s="414">
        <f t="shared" si="29"/>
      </c>
      <c r="R119" s="95"/>
    </row>
    <row r="120" spans="2:18" ht="12.75">
      <c r="B120" s="376">
        <v>110</v>
      </c>
      <c r="C120" s="84">
        <f>IF(ISBLANK('Raw FRM data'!C120),"",'Raw FRM data'!C120)</f>
      </c>
      <c r="D120" s="85"/>
      <c r="E120" s="85"/>
      <c r="F120" s="89"/>
      <c r="G120" s="423">
        <f t="shared" si="20"/>
        <v>0</v>
      </c>
      <c r="H120" s="424">
        <f t="shared" si="21"/>
        <v>0</v>
      </c>
      <c r="I120" s="424">
        <f t="shared" si="22"/>
        <v>0</v>
      </c>
      <c r="J120" s="284">
        <f t="shared" si="23"/>
      </c>
      <c r="K120" s="284">
        <f t="shared" si="24"/>
      </c>
      <c r="L120" s="378">
        <f t="shared" si="25"/>
      </c>
      <c r="M120" s="46">
        <f t="shared" si="26"/>
      </c>
      <c r="N120" s="43">
        <f>IF(M120="","",IF(OR('Raw FRM data'!R120&lt;3,'Raw FRM data'!R120&gt;200,M120&lt;2),"NOT VALID","ok"))</f>
      </c>
      <c r="O120" s="309">
        <f t="shared" si="27"/>
      </c>
      <c r="P120" s="44">
        <f t="shared" si="28"/>
      </c>
      <c r="Q120" s="414">
        <f t="shared" si="29"/>
      </c>
      <c r="R120" s="95"/>
    </row>
    <row r="121" spans="2:18" ht="12.75">
      <c r="B121" s="376">
        <v>111</v>
      </c>
      <c r="C121" s="84">
        <f>IF(ISBLANK('Raw FRM data'!C121),"",'Raw FRM data'!C121)</f>
      </c>
      <c r="D121" s="85"/>
      <c r="E121" s="85"/>
      <c r="F121" s="89"/>
      <c r="G121" s="423">
        <f t="shared" si="20"/>
        <v>0</v>
      </c>
      <c r="H121" s="424">
        <f t="shared" si="21"/>
        <v>0</v>
      </c>
      <c r="I121" s="424">
        <f t="shared" si="22"/>
        <v>0</v>
      </c>
      <c r="J121" s="284">
        <f t="shared" si="23"/>
      </c>
      <c r="K121" s="284">
        <f t="shared" si="24"/>
      </c>
      <c r="L121" s="378">
        <f t="shared" si="25"/>
      </c>
      <c r="M121" s="46">
        <f t="shared" si="26"/>
      </c>
      <c r="N121" s="43">
        <f>IF(M121="","",IF(OR('Raw FRM data'!R121&lt;3,'Raw FRM data'!R121&gt;200,M121&lt;2),"NOT VALID","ok"))</f>
      </c>
      <c r="O121" s="309">
        <f t="shared" si="27"/>
      </c>
      <c r="P121" s="44">
        <f t="shared" si="28"/>
      </c>
      <c r="Q121" s="414">
        <f t="shared" si="29"/>
      </c>
      <c r="R121" s="95"/>
    </row>
    <row r="122" spans="2:18" ht="12.75">
      <c r="B122" s="376">
        <v>112</v>
      </c>
      <c r="C122" s="84">
        <f>IF(ISBLANK('Raw FRM data'!C122),"",'Raw FRM data'!C122)</f>
      </c>
      <c r="D122" s="85"/>
      <c r="E122" s="85"/>
      <c r="F122" s="89"/>
      <c r="G122" s="423">
        <f t="shared" si="20"/>
        <v>0</v>
      </c>
      <c r="H122" s="424">
        <f t="shared" si="21"/>
        <v>0</v>
      </c>
      <c r="I122" s="424">
        <f t="shared" si="22"/>
        <v>0</v>
      </c>
      <c r="J122" s="284">
        <f t="shared" si="23"/>
      </c>
      <c r="K122" s="284">
        <f t="shared" si="24"/>
      </c>
      <c r="L122" s="378">
        <f t="shared" si="25"/>
      </c>
      <c r="M122" s="46">
        <f t="shared" si="26"/>
      </c>
      <c r="N122" s="43">
        <f>IF(M122="","",IF(OR('Raw FRM data'!R122&lt;3,'Raw FRM data'!R122&gt;200,M122&lt;2),"NOT VALID","ok"))</f>
      </c>
      <c r="O122" s="309">
        <f t="shared" si="27"/>
      </c>
      <c r="P122" s="44">
        <f t="shared" si="28"/>
      </c>
      <c r="Q122" s="414">
        <f t="shared" si="29"/>
      </c>
      <c r="R122" s="95"/>
    </row>
    <row r="123" spans="2:18" ht="12.75">
      <c r="B123" s="376">
        <v>113</v>
      </c>
      <c r="C123" s="84">
        <f>IF(ISBLANK('Raw FRM data'!C123),"",'Raw FRM data'!C123)</f>
      </c>
      <c r="D123" s="85"/>
      <c r="E123" s="85"/>
      <c r="F123" s="89"/>
      <c r="G123" s="423">
        <f t="shared" si="20"/>
        <v>0</v>
      </c>
      <c r="H123" s="424">
        <f t="shared" si="21"/>
        <v>0</v>
      </c>
      <c r="I123" s="424">
        <f t="shared" si="22"/>
        <v>0</v>
      </c>
      <c r="J123" s="284">
        <f t="shared" si="23"/>
      </c>
      <c r="K123" s="284">
        <f t="shared" si="24"/>
      </c>
      <c r="L123" s="378">
        <f t="shared" si="25"/>
      </c>
      <c r="M123" s="46">
        <f t="shared" si="26"/>
      </c>
      <c r="N123" s="43">
        <f>IF(M123="","",IF(OR('Raw FRM data'!R123&lt;3,'Raw FRM data'!R123&gt;200,M123&lt;2),"NOT VALID","ok"))</f>
      </c>
      <c r="O123" s="309">
        <f t="shared" si="27"/>
      </c>
      <c r="P123" s="44">
        <f t="shared" si="28"/>
      </c>
      <c r="Q123" s="414">
        <f t="shared" si="29"/>
      </c>
      <c r="R123" s="95"/>
    </row>
    <row r="124" spans="2:18" ht="12.75">
      <c r="B124" s="376">
        <v>114</v>
      </c>
      <c r="C124" s="84">
        <f>IF(ISBLANK('Raw FRM data'!C124),"",'Raw FRM data'!C124)</f>
      </c>
      <c r="D124" s="85"/>
      <c r="E124" s="85"/>
      <c r="F124" s="89"/>
      <c r="G124" s="423">
        <f t="shared" si="20"/>
        <v>0</v>
      </c>
      <c r="H124" s="424">
        <f t="shared" si="21"/>
        <v>0</v>
      </c>
      <c r="I124" s="424">
        <f t="shared" si="22"/>
        <v>0</v>
      </c>
      <c r="J124" s="284">
        <f t="shared" si="23"/>
      </c>
      <c r="K124" s="284">
        <f t="shared" si="24"/>
      </c>
      <c r="L124" s="378">
        <f t="shared" si="25"/>
      </c>
      <c r="M124" s="46">
        <f t="shared" si="26"/>
      </c>
      <c r="N124" s="43">
        <f>IF(M124="","",IF(OR('Raw FRM data'!R124&lt;3,'Raw FRM data'!R124&gt;200,M124&lt;2),"NOT VALID","ok"))</f>
      </c>
      <c r="O124" s="309">
        <f t="shared" si="27"/>
      </c>
      <c r="P124" s="44">
        <f t="shared" si="28"/>
      </c>
      <c r="Q124" s="414">
        <f t="shared" si="29"/>
      </c>
      <c r="R124" s="95"/>
    </row>
    <row r="125" spans="2:18" ht="12.75">
      <c r="B125" s="376">
        <v>115</v>
      </c>
      <c r="C125" s="84">
        <f>IF(ISBLANK('Raw FRM data'!C125),"",'Raw FRM data'!C125)</f>
      </c>
      <c r="D125" s="85"/>
      <c r="E125" s="85"/>
      <c r="F125" s="89"/>
      <c r="G125" s="423">
        <f aca="true" t="shared" si="30" ref="G125:G188">IF(OR(ISBLANK(D125),ISTEXT(D125)),0,D125)</f>
        <v>0</v>
      </c>
      <c r="H125" s="424">
        <f aca="true" t="shared" si="31" ref="H125:H188">IF(OR(ISBLANK(E125),ISTEXT(E125)),0,E125)</f>
        <v>0</v>
      </c>
      <c r="I125" s="424">
        <f aca="true" t="shared" si="32" ref="I125:I188">IF(OR(ISBLANK(F125),ISTEXT(F125)),0,F125)</f>
        <v>0</v>
      </c>
      <c r="J125" s="284">
        <f aca="true" t="shared" si="33" ref="J125:J188">IF(M125&lt;2,"",IF(OR(G125+H125=0,G125+I125=0),"",IF(AND(OR(2*G125/(G125+H125)&lt;0.93,2*G125/(G125+H125)&gt;1.07),OR(2*G125/(G125+I125)&lt;0.93,2*G125/(G125+I125)&gt;1.07)),"OUT","OK")))</f>
      </c>
      <c r="K125" s="284">
        <f aca="true" t="shared" si="34" ref="K125:K188">IF(M125&lt;2,"",IF(OR(H125+G125=0,H125+I125=0),"",IF(AND(OR(2*H125/(H125+G125)&lt;0.93,2*H125/(H125+G125)&gt;1.07),OR(2*H125/(H125+I125)&lt;0.93,2*H125/(H125+I125)&gt;1.07)),"OUT","OK")))</f>
      </c>
      <c r="L125" s="378">
        <f aca="true" t="shared" si="35" ref="L125:L188">IF(M125&lt;2,"",IF(OR(I125+G125=0,I125+H125=0),"",IF(AND(OR(2*I125/(I125+G125)&lt;0.93,2*I125/(I125+G125)&gt;1.07),OR(2*I125/(I125+H125)&lt;0.93,2*I125/(I125+H125)&gt;1.07)),"OUT","OK")))</f>
      </c>
      <c r="M125" s="46">
        <f aca="true" t="shared" si="36" ref="M125:M188">IF(COUNT(D125:F125),COUNT(D125:F125),"")</f>
      </c>
      <c r="N125" s="43">
        <f>IF(M125="","",IF(OR('Raw FRM data'!R125&lt;3,'Raw FRM data'!R125&gt;200,M125&lt;2),"NOT VALID","ok"))</f>
      </c>
      <c r="O125" s="309">
        <f aca="true" t="shared" si="37" ref="O125:O188">IF(ISERROR(AVERAGE(D125:F125)),"",AVERAGE(D125:F125))</f>
      </c>
      <c r="P125" s="44">
        <f aca="true" t="shared" si="38" ref="P125:P188">IF(M125="","",IF(M125&lt;2,"--  ",STDEV(D125:F125)))</f>
      </c>
      <c r="Q125" s="414">
        <f aca="true" t="shared" si="39" ref="Q125:Q188">IF(P125="","",IF(P125="--  ","--  ",P125/O125))</f>
      </c>
      <c r="R125" s="95"/>
    </row>
    <row r="126" spans="2:18" ht="12.75">
      <c r="B126" s="376">
        <v>116</v>
      </c>
      <c r="C126" s="84">
        <f>IF(ISBLANK('Raw FRM data'!C126),"",'Raw FRM data'!C126)</f>
      </c>
      <c r="D126" s="85"/>
      <c r="E126" s="85"/>
      <c r="F126" s="89"/>
      <c r="G126" s="423">
        <f t="shared" si="30"/>
        <v>0</v>
      </c>
      <c r="H126" s="424">
        <f t="shared" si="31"/>
        <v>0</v>
      </c>
      <c r="I126" s="424">
        <f t="shared" si="32"/>
        <v>0</v>
      </c>
      <c r="J126" s="284">
        <f t="shared" si="33"/>
      </c>
      <c r="K126" s="284">
        <f t="shared" si="34"/>
      </c>
      <c r="L126" s="378">
        <f t="shared" si="35"/>
      </c>
      <c r="M126" s="46">
        <f t="shared" si="36"/>
      </c>
      <c r="N126" s="43">
        <f>IF(M126="","",IF(OR('Raw FRM data'!R126&lt;3,'Raw FRM data'!R126&gt;200,M126&lt;2),"NOT VALID","ok"))</f>
      </c>
      <c r="O126" s="309">
        <f t="shared" si="37"/>
      </c>
      <c r="P126" s="44">
        <f t="shared" si="38"/>
      </c>
      <c r="Q126" s="414">
        <f t="shared" si="39"/>
      </c>
      <c r="R126" s="95"/>
    </row>
    <row r="127" spans="2:18" ht="12.75">
      <c r="B127" s="376">
        <v>117</v>
      </c>
      <c r="C127" s="84">
        <f>IF(ISBLANK('Raw FRM data'!C127),"",'Raw FRM data'!C127)</f>
      </c>
      <c r="D127" s="85"/>
      <c r="E127" s="85"/>
      <c r="F127" s="89"/>
      <c r="G127" s="423">
        <f t="shared" si="30"/>
        <v>0</v>
      </c>
      <c r="H127" s="424">
        <f t="shared" si="31"/>
        <v>0</v>
      </c>
      <c r="I127" s="424">
        <f t="shared" si="32"/>
        <v>0</v>
      </c>
      <c r="J127" s="284">
        <f t="shared" si="33"/>
      </c>
      <c r="K127" s="284">
        <f t="shared" si="34"/>
      </c>
      <c r="L127" s="378">
        <f t="shared" si="35"/>
      </c>
      <c r="M127" s="46">
        <f t="shared" si="36"/>
      </c>
      <c r="N127" s="43">
        <f>IF(M127="","",IF(OR('Raw FRM data'!R127&lt;3,'Raw FRM data'!R127&gt;200,M127&lt;2),"NOT VALID","ok"))</f>
      </c>
      <c r="O127" s="309">
        <f t="shared" si="37"/>
      </c>
      <c r="P127" s="44">
        <f t="shared" si="38"/>
      </c>
      <c r="Q127" s="414">
        <f t="shared" si="39"/>
      </c>
      <c r="R127" s="95"/>
    </row>
    <row r="128" spans="2:18" ht="12.75">
      <c r="B128" s="376">
        <v>118</v>
      </c>
      <c r="C128" s="84">
        <f>IF(ISBLANK('Raw FRM data'!C128),"",'Raw FRM data'!C128)</f>
      </c>
      <c r="D128" s="85"/>
      <c r="E128" s="85"/>
      <c r="F128" s="89"/>
      <c r="G128" s="423">
        <f t="shared" si="30"/>
        <v>0</v>
      </c>
      <c r="H128" s="424">
        <f t="shared" si="31"/>
        <v>0</v>
      </c>
      <c r="I128" s="424">
        <f t="shared" si="32"/>
        <v>0</v>
      </c>
      <c r="J128" s="284">
        <f t="shared" si="33"/>
      </c>
      <c r="K128" s="284">
        <f t="shared" si="34"/>
      </c>
      <c r="L128" s="378">
        <f t="shared" si="35"/>
      </c>
      <c r="M128" s="46">
        <f t="shared" si="36"/>
      </c>
      <c r="N128" s="43">
        <f>IF(M128="","",IF(OR('Raw FRM data'!R128&lt;3,'Raw FRM data'!R128&gt;200,M128&lt;2),"NOT VALID","ok"))</f>
      </c>
      <c r="O128" s="309">
        <f t="shared" si="37"/>
      </c>
      <c r="P128" s="44">
        <f t="shared" si="38"/>
      </c>
      <c r="Q128" s="414">
        <f t="shared" si="39"/>
      </c>
      <c r="R128" s="95"/>
    </row>
    <row r="129" spans="2:18" ht="12.75">
      <c r="B129" s="376">
        <v>119</v>
      </c>
      <c r="C129" s="84">
        <f>IF(ISBLANK('Raw FRM data'!C129),"",'Raw FRM data'!C129)</f>
      </c>
      <c r="D129" s="85"/>
      <c r="E129" s="85"/>
      <c r="F129" s="89"/>
      <c r="G129" s="423">
        <f t="shared" si="30"/>
        <v>0</v>
      </c>
      <c r="H129" s="424">
        <f t="shared" si="31"/>
        <v>0</v>
      </c>
      <c r="I129" s="424">
        <f t="shared" si="32"/>
        <v>0</v>
      </c>
      <c r="J129" s="284">
        <f t="shared" si="33"/>
      </c>
      <c r="K129" s="284">
        <f t="shared" si="34"/>
      </c>
      <c r="L129" s="378">
        <f t="shared" si="35"/>
      </c>
      <c r="M129" s="46">
        <f t="shared" si="36"/>
      </c>
      <c r="N129" s="43">
        <f>IF(M129="","",IF(OR('Raw FRM data'!R129&lt;3,'Raw FRM data'!R129&gt;200,M129&lt;2),"NOT VALID","ok"))</f>
      </c>
      <c r="O129" s="309">
        <f t="shared" si="37"/>
      </c>
      <c r="P129" s="44">
        <f t="shared" si="38"/>
      </c>
      <c r="Q129" s="414">
        <f t="shared" si="39"/>
      </c>
      <c r="R129" s="95"/>
    </row>
    <row r="130" spans="2:18" ht="12.75">
      <c r="B130" s="376">
        <v>120</v>
      </c>
      <c r="C130" s="84">
        <f>IF(ISBLANK('Raw FRM data'!C130),"",'Raw FRM data'!C130)</f>
      </c>
      <c r="D130" s="85"/>
      <c r="E130" s="85"/>
      <c r="F130" s="89"/>
      <c r="G130" s="423">
        <f t="shared" si="30"/>
        <v>0</v>
      </c>
      <c r="H130" s="424">
        <f t="shared" si="31"/>
        <v>0</v>
      </c>
      <c r="I130" s="424">
        <f t="shared" si="32"/>
        <v>0</v>
      </c>
      <c r="J130" s="284">
        <f t="shared" si="33"/>
      </c>
      <c r="K130" s="284">
        <f t="shared" si="34"/>
      </c>
      <c r="L130" s="378">
        <f t="shared" si="35"/>
      </c>
      <c r="M130" s="46">
        <f t="shared" si="36"/>
      </c>
      <c r="N130" s="43">
        <f>IF(M130="","",IF(OR('Raw FRM data'!R130&lt;3,'Raw FRM data'!R130&gt;200,M130&lt;2),"NOT VALID","ok"))</f>
      </c>
      <c r="O130" s="309">
        <f t="shared" si="37"/>
      </c>
      <c r="P130" s="44">
        <f t="shared" si="38"/>
      </c>
      <c r="Q130" s="414">
        <f t="shared" si="39"/>
      </c>
      <c r="R130" s="95"/>
    </row>
    <row r="131" spans="2:18" ht="12.75">
      <c r="B131" s="376">
        <v>121</v>
      </c>
      <c r="C131" s="84">
        <f>IF(ISBLANK('Raw FRM data'!C131),"",'Raw FRM data'!C131)</f>
      </c>
      <c r="D131" s="85"/>
      <c r="E131" s="85"/>
      <c r="F131" s="89"/>
      <c r="G131" s="423">
        <f t="shared" si="30"/>
        <v>0</v>
      </c>
      <c r="H131" s="424">
        <f t="shared" si="31"/>
        <v>0</v>
      </c>
      <c r="I131" s="424">
        <f t="shared" si="32"/>
        <v>0</v>
      </c>
      <c r="J131" s="284">
        <f t="shared" si="33"/>
      </c>
      <c r="K131" s="284">
        <f t="shared" si="34"/>
      </c>
      <c r="L131" s="378">
        <f t="shared" si="35"/>
      </c>
      <c r="M131" s="46">
        <f t="shared" si="36"/>
      </c>
      <c r="N131" s="43">
        <f>IF(M131="","",IF(OR('Raw FRM data'!R131&lt;3,'Raw FRM data'!R131&gt;200,M131&lt;2),"NOT VALID","ok"))</f>
      </c>
      <c r="O131" s="309">
        <f t="shared" si="37"/>
      </c>
      <c r="P131" s="44">
        <f t="shared" si="38"/>
      </c>
      <c r="Q131" s="414">
        <f t="shared" si="39"/>
      </c>
      <c r="R131" s="95"/>
    </row>
    <row r="132" spans="2:18" ht="12.75">
      <c r="B132" s="376">
        <v>122</v>
      </c>
      <c r="C132" s="84">
        <f>IF(ISBLANK('Raw FRM data'!C132),"",'Raw FRM data'!C132)</f>
      </c>
      <c r="D132" s="85"/>
      <c r="E132" s="85"/>
      <c r="F132" s="89"/>
      <c r="G132" s="423">
        <f t="shared" si="30"/>
        <v>0</v>
      </c>
      <c r="H132" s="424">
        <f t="shared" si="31"/>
        <v>0</v>
      </c>
      <c r="I132" s="424">
        <f t="shared" si="32"/>
        <v>0</v>
      </c>
      <c r="J132" s="284">
        <f t="shared" si="33"/>
      </c>
      <c r="K132" s="284">
        <f t="shared" si="34"/>
      </c>
      <c r="L132" s="378">
        <f t="shared" si="35"/>
      </c>
      <c r="M132" s="46">
        <f t="shared" si="36"/>
      </c>
      <c r="N132" s="43">
        <f>IF(M132="","",IF(OR('Raw FRM data'!R132&lt;3,'Raw FRM data'!R132&gt;200,M132&lt;2),"NOT VALID","ok"))</f>
      </c>
      <c r="O132" s="309">
        <f t="shared" si="37"/>
      </c>
      <c r="P132" s="44">
        <f t="shared" si="38"/>
      </c>
      <c r="Q132" s="414">
        <f t="shared" si="39"/>
      </c>
      <c r="R132" s="95"/>
    </row>
    <row r="133" spans="2:18" ht="12.75">
      <c r="B133" s="376">
        <v>123</v>
      </c>
      <c r="C133" s="84">
        <f>IF(ISBLANK('Raw FRM data'!C133),"",'Raw FRM data'!C133)</f>
      </c>
      <c r="D133" s="85"/>
      <c r="E133" s="85"/>
      <c r="F133" s="89"/>
      <c r="G133" s="423">
        <f t="shared" si="30"/>
        <v>0</v>
      </c>
      <c r="H133" s="424">
        <f t="shared" si="31"/>
        <v>0</v>
      </c>
      <c r="I133" s="424">
        <f t="shared" si="32"/>
        <v>0</v>
      </c>
      <c r="J133" s="284">
        <f t="shared" si="33"/>
      </c>
      <c r="K133" s="284">
        <f t="shared" si="34"/>
      </c>
      <c r="L133" s="378">
        <f t="shared" si="35"/>
      </c>
      <c r="M133" s="46">
        <f t="shared" si="36"/>
      </c>
      <c r="N133" s="43">
        <f>IF(M133="","",IF(OR('Raw FRM data'!R133&lt;3,'Raw FRM data'!R133&gt;200,M133&lt;2),"NOT VALID","ok"))</f>
      </c>
      <c r="O133" s="309">
        <f t="shared" si="37"/>
      </c>
      <c r="P133" s="44">
        <f t="shared" si="38"/>
      </c>
      <c r="Q133" s="414">
        <f t="shared" si="39"/>
      </c>
      <c r="R133" s="95"/>
    </row>
    <row r="134" spans="2:18" ht="12.75">
      <c r="B134" s="376">
        <v>124</v>
      </c>
      <c r="C134" s="84">
        <f>IF(ISBLANK('Raw FRM data'!C134),"",'Raw FRM data'!C134)</f>
      </c>
      <c r="D134" s="85"/>
      <c r="E134" s="85"/>
      <c r="F134" s="89"/>
      <c r="G134" s="423">
        <f t="shared" si="30"/>
        <v>0</v>
      </c>
      <c r="H134" s="424">
        <f t="shared" si="31"/>
        <v>0</v>
      </c>
      <c r="I134" s="424">
        <f t="shared" si="32"/>
        <v>0</v>
      </c>
      <c r="J134" s="284">
        <f t="shared" si="33"/>
      </c>
      <c r="K134" s="284">
        <f t="shared" si="34"/>
      </c>
      <c r="L134" s="378">
        <f t="shared" si="35"/>
      </c>
      <c r="M134" s="46">
        <f t="shared" si="36"/>
      </c>
      <c r="N134" s="43">
        <f>IF(M134="","",IF(OR('Raw FRM data'!R134&lt;3,'Raw FRM data'!R134&gt;200,M134&lt;2),"NOT VALID","ok"))</f>
      </c>
      <c r="O134" s="309">
        <f t="shared" si="37"/>
      </c>
      <c r="P134" s="44">
        <f t="shared" si="38"/>
      </c>
      <c r="Q134" s="414">
        <f t="shared" si="39"/>
      </c>
      <c r="R134" s="95"/>
    </row>
    <row r="135" spans="2:18" ht="12.75">
      <c r="B135" s="376">
        <v>125</v>
      </c>
      <c r="C135" s="84">
        <f>IF(ISBLANK('Raw FRM data'!C135),"",'Raw FRM data'!C135)</f>
      </c>
      <c r="D135" s="85"/>
      <c r="E135" s="85"/>
      <c r="F135" s="89"/>
      <c r="G135" s="423">
        <f t="shared" si="30"/>
        <v>0</v>
      </c>
      <c r="H135" s="424">
        <f t="shared" si="31"/>
        <v>0</v>
      </c>
      <c r="I135" s="424">
        <f t="shared" si="32"/>
        <v>0</v>
      </c>
      <c r="J135" s="284">
        <f t="shared" si="33"/>
      </c>
      <c r="K135" s="284">
        <f t="shared" si="34"/>
      </c>
      <c r="L135" s="378">
        <f t="shared" si="35"/>
      </c>
      <c r="M135" s="46">
        <f t="shared" si="36"/>
      </c>
      <c r="N135" s="43">
        <f>IF(M135="","",IF(OR('Raw FRM data'!R135&lt;3,'Raw FRM data'!R135&gt;200,M135&lt;2),"NOT VALID","ok"))</f>
      </c>
      <c r="O135" s="309">
        <f t="shared" si="37"/>
      </c>
      <c r="P135" s="44">
        <f t="shared" si="38"/>
      </c>
      <c r="Q135" s="414">
        <f t="shared" si="39"/>
      </c>
      <c r="R135" s="95"/>
    </row>
    <row r="136" spans="2:18" ht="12.75">
      <c r="B136" s="376">
        <v>126</v>
      </c>
      <c r="C136" s="84">
        <f>IF(ISBLANK('Raw FRM data'!C136),"",'Raw FRM data'!C136)</f>
      </c>
      <c r="D136" s="85"/>
      <c r="E136" s="85"/>
      <c r="F136" s="89"/>
      <c r="G136" s="423">
        <f t="shared" si="30"/>
        <v>0</v>
      </c>
      <c r="H136" s="424">
        <f t="shared" si="31"/>
        <v>0</v>
      </c>
      <c r="I136" s="424">
        <f t="shared" si="32"/>
        <v>0</v>
      </c>
      <c r="J136" s="284">
        <f t="shared" si="33"/>
      </c>
      <c r="K136" s="284">
        <f t="shared" si="34"/>
      </c>
      <c r="L136" s="378">
        <f t="shared" si="35"/>
      </c>
      <c r="M136" s="46">
        <f t="shared" si="36"/>
      </c>
      <c r="N136" s="43">
        <f>IF(M136="","",IF(OR('Raw FRM data'!R136&lt;3,'Raw FRM data'!R136&gt;200,M136&lt;2),"NOT VALID","ok"))</f>
      </c>
      <c r="O136" s="309">
        <f t="shared" si="37"/>
      </c>
      <c r="P136" s="44">
        <f t="shared" si="38"/>
      </c>
      <c r="Q136" s="414">
        <f t="shared" si="39"/>
      </c>
      <c r="R136" s="95"/>
    </row>
    <row r="137" spans="2:18" ht="12.75">
      <c r="B137" s="376">
        <v>127</v>
      </c>
      <c r="C137" s="84">
        <f>IF(ISBLANK('Raw FRM data'!C137),"",'Raw FRM data'!C137)</f>
      </c>
      <c r="D137" s="85"/>
      <c r="E137" s="85"/>
      <c r="F137" s="89"/>
      <c r="G137" s="423">
        <f t="shared" si="30"/>
        <v>0</v>
      </c>
      <c r="H137" s="424">
        <f t="shared" si="31"/>
        <v>0</v>
      </c>
      <c r="I137" s="424">
        <f t="shared" si="32"/>
        <v>0</v>
      </c>
      <c r="J137" s="284">
        <f t="shared" si="33"/>
      </c>
      <c r="K137" s="284">
        <f t="shared" si="34"/>
      </c>
      <c r="L137" s="378">
        <f t="shared" si="35"/>
      </c>
      <c r="M137" s="46">
        <f t="shared" si="36"/>
      </c>
      <c r="N137" s="43">
        <f>IF(M137="","",IF(OR('Raw FRM data'!R137&lt;3,'Raw FRM data'!R137&gt;200,M137&lt;2),"NOT VALID","ok"))</f>
      </c>
      <c r="O137" s="309">
        <f t="shared" si="37"/>
      </c>
      <c r="P137" s="44">
        <f t="shared" si="38"/>
      </c>
      <c r="Q137" s="414">
        <f t="shared" si="39"/>
      </c>
      <c r="R137" s="95"/>
    </row>
    <row r="138" spans="2:18" ht="12.75">
      <c r="B138" s="376">
        <v>128</v>
      </c>
      <c r="C138" s="84">
        <f>IF(ISBLANK('Raw FRM data'!C138),"",'Raw FRM data'!C138)</f>
      </c>
      <c r="D138" s="85"/>
      <c r="E138" s="85"/>
      <c r="F138" s="89"/>
      <c r="G138" s="423">
        <f t="shared" si="30"/>
        <v>0</v>
      </c>
      <c r="H138" s="424">
        <f t="shared" si="31"/>
        <v>0</v>
      </c>
      <c r="I138" s="424">
        <f t="shared" si="32"/>
        <v>0</v>
      </c>
      <c r="J138" s="284">
        <f t="shared" si="33"/>
      </c>
      <c r="K138" s="284">
        <f t="shared" si="34"/>
      </c>
      <c r="L138" s="378">
        <f t="shared" si="35"/>
      </c>
      <c r="M138" s="46">
        <f t="shared" si="36"/>
      </c>
      <c r="N138" s="43">
        <f>IF(M138="","",IF(OR('Raw FRM data'!R138&lt;3,'Raw FRM data'!R138&gt;200,M138&lt;2),"NOT VALID","ok"))</f>
      </c>
      <c r="O138" s="309">
        <f t="shared" si="37"/>
      </c>
      <c r="P138" s="44">
        <f t="shared" si="38"/>
      </c>
      <c r="Q138" s="414">
        <f t="shared" si="39"/>
      </c>
      <c r="R138" s="95"/>
    </row>
    <row r="139" spans="2:18" ht="12.75">
      <c r="B139" s="376">
        <v>129</v>
      </c>
      <c r="C139" s="84">
        <f>IF(ISBLANK('Raw FRM data'!C139),"",'Raw FRM data'!C139)</f>
      </c>
      <c r="D139" s="85"/>
      <c r="E139" s="85"/>
      <c r="F139" s="89"/>
      <c r="G139" s="423">
        <f t="shared" si="30"/>
        <v>0</v>
      </c>
      <c r="H139" s="424">
        <f t="shared" si="31"/>
        <v>0</v>
      </c>
      <c r="I139" s="424">
        <f t="shared" si="32"/>
        <v>0</v>
      </c>
      <c r="J139" s="284">
        <f t="shared" si="33"/>
      </c>
      <c r="K139" s="284">
        <f t="shared" si="34"/>
      </c>
      <c r="L139" s="378">
        <f t="shared" si="35"/>
      </c>
      <c r="M139" s="46">
        <f t="shared" si="36"/>
      </c>
      <c r="N139" s="43">
        <f>IF(M139="","",IF(OR('Raw FRM data'!R139&lt;3,'Raw FRM data'!R139&gt;200,M139&lt;2),"NOT VALID","ok"))</f>
      </c>
      <c r="O139" s="309">
        <f t="shared" si="37"/>
      </c>
      <c r="P139" s="44">
        <f t="shared" si="38"/>
      </c>
      <c r="Q139" s="414">
        <f t="shared" si="39"/>
      </c>
      <c r="R139" s="95"/>
    </row>
    <row r="140" spans="2:18" ht="12.75">
      <c r="B140" s="376">
        <v>130</v>
      </c>
      <c r="C140" s="84">
        <f>IF(ISBLANK('Raw FRM data'!C140),"",'Raw FRM data'!C140)</f>
      </c>
      <c r="D140" s="85"/>
      <c r="E140" s="85"/>
      <c r="F140" s="89"/>
      <c r="G140" s="423">
        <f t="shared" si="30"/>
        <v>0</v>
      </c>
      <c r="H140" s="424">
        <f t="shared" si="31"/>
        <v>0</v>
      </c>
      <c r="I140" s="424">
        <f t="shared" si="32"/>
        <v>0</v>
      </c>
      <c r="J140" s="284">
        <f t="shared" si="33"/>
      </c>
      <c r="K140" s="284">
        <f t="shared" si="34"/>
      </c>
      <c r="L140" s="378">
        <f t="shared" si="35"/>
      </c>
      <c r="M140" s="46">
        <f t="shared" si="36"/>
      </c>
      <c r="N140" s="43">
        <f>IF(M140="","",IF(OR('Raw FRM data'!R140&lt;3,'Raw FRM data'!R140&gt;200,M140&lt;2),"NOT VALID","ok"))</f>
      </c>
      <c r="O140" s="309">
        <f t="shared" si="37"/>
      </c>
      <c r="P140" s="44">
        <f t="shared" si="38"/>
      </c>
      <c r="Q140" s="414">
        <f t="shared" si="39"/>
      </c>
      <c r="R140" s="95"/>
    </row>
    <row r="141" spans="2:18" ht="12.75">
      <c r="B141" s="376">
        <v>131</v>
      </c>
      <c r="C141" s="84">
        <f>IF(ISBLANK('Raw FRM data'!C141),"",'Raw FRM data'!C141)</f>
      </c>
      <c r="D141" s="85"/>
      <c r="E141" s="85"/>
      <c r="F141" s="89"/>
      <c r="G141" s="423">
        <f t="shared" si="30"/>
        <v>0</v>
      </c>
      <c r="H141" s="424">
        <f t="shared" si="31"/>
        <v>0</v>
      </c>
      <c r="I141" s="424">
        <f t="shared" si="32"/>
        <v>0</v>
      </c>
      <c r="J141" s="284">
        <f t="shared" si="33"/>
      </c>
      <c r="K141" s="284">
        <f t="shared" si="34"/>
      </c>
      <c r="L141" s="378">
        <f t="shared" si="35"/>
      </c>
      <c r="M141" s="46">
        <f t="shared" si="36"/>
      </c>
      <c r="N141" s="43">
        <f>IF(M141="","",IF(OR('Raw FRM data'!R141&lt;3,'Raw FRM data'!R141&gt;200,M141&lt;2),"NOT VALID","ok"))</f>
      </c>
      <c r="O141" s="309">
        <f t="shared" si="37"/>
      </c>
      <c r="P141" s="44">
        <f t="shared" si="38"/>
      </c>
      <c r="Q141" s="414">
        <f t="shared" si="39"/>
      </c>
      <c r="R141" s="95"/>
    </row>
    <row r="142" spans="2:18" ht="12.75">
      <c r="B142" s="376">
        <v>132</v>
      </c>
      <c r="C142" s="84">
        <f>IF(ISBLANK('Raw FRM data'!C142),"",'Raw FRM data'!C142)</f>
      </c>
      <c r="D142" s="85"/>
      <c r="E142" s="85"/>
      <c r="F142" s="89"/>
      <c r="G142" s="423">
        <f t="shared" si="30"/>
        <v>0</v>
      </c>
      <c r="H142" s="424">
        <f t="shared" si="31"/>
        <v>0</v>
      </c>
      <c r="I142" s="424">
        <f t="shared" si="32"/>
        <v>0</v>
      </c>
      <c r="J142" s="284">
        <f t="shared" si="33"/>
      </c>
      <c r="K142" s="284">
        <f t="shared" si="34"/>
      </c>
      <c r="L142" s="378">
        <f t="shared" si="35"/>
      </c>
      <c r="M142" s="46">
        <f t="shared" si="36"/>
      </c>
      <c r="N142" s="43">
        <f>IF(M142="","",IF(OR('Raw FRM data'!R142&lt;3,'Raw FRM data'!R142&gt;200,M142&lt;2),"NOT VALID","ok"))</f>
      </c>
      <c r="O142" s="309">
        <f t="shared" si="37"/>
      </c>
      <c r="P142" s="44">
        <f t="shared" si="38"/>
      </c>
      <c r="Q142" s="414">
        <f t="shared" si="39"/>
      </c>
      <c r="R142" s="95"/>
    </row>
    <row r="143" spans="2:18" ht="12.75">
      <c r="B143" s="376">
        <v>133</v>
      </c>
      <c r="C143" s="84">
        <f>IF(ISBLANK('Raw FRM data'!C143),"",'Raw FRM data'!C143)</f>
      </c>
      <c r="D143" s="85"/>
      <c r="E143" s="85"/>
      <c r="F143" s="89"/>
      <c r="G143" s="423">
        <f t="shared" si="30"/>
        <v>0</v>
      </c>
      <c r="H143" s="424">
        <f t="shared" si="31"/>
        <v>0</v>
      </c>
      <c r="I143" s="424">
        <f t="shared" si="32"/>
        <v>0</v>
      </c>
      <c r="J143" s="284">
        <f t="shared" si="33"/>
      </c>
      <c r="K143" s="284">
        <f t="shared" si="34"/>
      </c>
      <c r="L143" s="378">
        <f t="shared" si="35"/>
      </c>
      <c r="M143" s="46">
        <f t="shared" si="36"/>
      </c>
      <c r="N143" s="43">
        <f>IF(M143="","",IF(OR('Raw FRM data'!R143&lt;3,'Raw FRM data'!R143&gt;200,M143&lt;2),"NOT VALID","ok"))</f>
      </c>
      <c r="O143" s="309">
        <f t="shared" si="37"/>
      </c>
      <c r="P143" s="44">
        <f t="shared" si="38"/>
      </c>
      <c r="Q143" s="414">
        <f t="shared" si="39"/>
      </c>
      <c r="R143" s="95"/>
    </row>
    <row r="144" spans="2:18" ht="12.75">
      <c r="B144" s="376">
        <v>134</v>
      </c>
      <c r="C144" s="84">
        <f>IF(ISBLANK('Raw FRM data'!C144),"",'Raw FRM data'!C144)</f>
      </c>
      <c r="D144" s="85"/>
      <c r="E144" s="85"/>
      <c r="F144" s="89"/>
      <c r="G144" s="423">
        <f t="shared" si="30"/>
        <v>0</v>
      </c>
      <c r="H144" s="424">
        <f t="shared" si="31"/>
        <v>0</v>
      </c>
      <c r="I144" s="424">
        <f t="shared" si="32"/>
        <v>0</v>
      </c>
      <c r="J144" s="284">
        <f t="shared" si="33"/>
      </c>
      <c r="K144" s="284">
        <f t="shared" si="34"/>
      </c>
      <c r="L144" s="378">
        <f t="shared" si="35"/>
      </c>
      <c r="M144" s="46">
        <f t="shared" si="36"/>
      </c>
      <c r="N144" s="43">
        <f>IF(M144="","",IF(OR('Raw FRM data'!R144&lt;3,'Raw FRM data'!R144&gt;200,M144&lt;2),"NOT VALID","ok"))</f>
      </c>
      <c r="O144" s="309">
        <f t="shared" si="37"/>
      </c>
      <c r="P144" s="44">
        <f t="shared" si="38"/>
      </c>
      <c r="Q144" s="414">
        <f t="shared" si="39"/>
      </c>
      <c r="R144" s="95"/>
    </row>
    <row r="145" spans="2:18" ht="12.75">
      <c r="B145" s="376">
        <v>135</v>
      </c>
      <c r="C145" s="84">
        <f>IF(ISBLANK('Raw FRM data'!C145),"",'Raw FRM data'!C145)</f>
      </c>
      <c r="D145" s="85"/>
      <c r="E145" s="85"/>
      <c r="F145" s="89"/>
      <c r="G145" s="423">
        <f t="shared" si="30"/>
        <v>0</v>
      </c>
      <c r="H145" s="424">
        <f t="shared" si="31"/>
        <v>0</v>
      </c>
      <c r="I145" s="424">
        <f t="shared" si="32"/>
        <v>0</v>
      </c>
      <c r="J145" s="284">
        <f t="shared" si="33"/>
      </c>
      <c r="K145" s="284">
        <f t="shared" si="34"/>
      </c>
      <c r="L145" s="378">
        <f t="shared" si="35"/>
      </c>
      <c r="M145" s="46">
        <f t="shared" si="36"/>
      </c>
      <c r="N145" s="43">
        <f>IF(M145="","",IF(OR('Raw FRM data'!R145&lt;3,'Raw FRM data'!R145&gt;200,M145&lt;2),"NOT VALID","ok"))</f>
      </c>
      <c r="O145" s="309">
        <f t="shared" si="37"/>
      </c>
      <c r="P145" s="44">
        <f t="shared" si="38"/>
      </c>
      <c r="Q145" s="414">
        <f t="shared" si="39"/>
      </c>
      <c r="R145" s="95"/>
    </row>
    <row r="146" spans="2:18" ht="12.75">
      <c r="B146" s="376">
        <v>136</v>
      </c>
      <c r="C146" s="84">
        <f>IF(ISBLANK('Raw FRM data'!C146),"",'Raw FRM data'!C146)</f>
      </c>
      <c r="D146" s="85"/>
      <c r="E146" s="85"/>
      <c r="F146" s="89"/>
      <c r="G146" s="423">
        <f t="shared" si="30"/>
        <v>0</v>
      </c>
      <c r="H146" s="424">
        <f t="shared" si="31"/>
        <v>0</v>
      </c>
      <c r="I146" s="424">
        <f t="shared" si="32"/>
        <v>0</v>
      </c>
      <c r="J146" s="284">
        <f t="shared" si="33"/>
      </c>
      <c r="K146" s="284">
        <f t="shared" si="34"/>
      </c>
      <c r="L146" s="378">
        <f t="shared" si="35"/>
      </c>
      <c r="M146" s="46">
        <f t="shared" si="36"/>
      </c>
      <c r="N146" s="43">
        <f>IF(M146="","",IF(OR('Raw FRM data'!R146&lt;3,'Raw FRM data'!R146&gt;200,M146&lt;2),"NOT VALID","ok"))</f>
      </c>
      <c r="O146" s="309">
        <f t="shared" si="37"/>
      </c>
      <c r="P146" s="44">
        <f t="shared" si="38"/>
      </c>
      <c r="Q146" s="414">
        <f t="shared" si="39"/>
      </c>
      <c r="R146" s="95"/>
    </row>
    <row r="147" spans="2:18" ht="12.75">
      <c r="B147" s="376">
        <v>137</v>
      </c>
      <c r="C147" s="84">
        <f>IF(ISBLANK('Raw FRM data'!C147),"",'Raw FRM data'!C147)</f>
      </c>
      <c r="D147" s="85"/>
      <c r="E147" s="85"/>
      <c r="F147" s="89"/>
      <c r="G147" s="423">
        <f t="shared" si="30"/>
        <v>0</v>
      </c>
      <c r="H147" s="424">
        <f t="shared" si="31"/>
        <v>0</v>
      </c>
      <c r="I147" s="424">
        <f t="shared" si="32"/>
        <v>0</v>
      </c>
      <c r="J147" s="284">
        <f t="shared" si="33"/>
      </c>
      <c r="K147" s="284">
        <f t="shared" si="34"/>
      </c>
      <c r="L147" s="378">
        <f t="shared" si="35"/>
      </c>
      <c r="M147" s="46">
        <f t="shared" si="36"/>
      </c>
      <c r="N147" s="43">
        <f>IF(M147="","",IF(OR('Raw FRM data'!R147&lt;3,'Raw FRM data'!R147&gt;200,M147&lt;2),"NOT VALID","ok"))</f>
      </c>
      <c r="O147" s="309">
        <f t="shared" si="37"/>
      </c>
      <c r="P147" s="44">
        <f t="shared" si="38"/>
      </c>
      <c r="Q147" s="414">
        <f t="shared" si="39"/>
      </c>
      <c r="R147" s="95"/>
    </row>
    <row r="148" spans="2:18" ht="12.75">
      <c r="B148" s="376">
        <v>138</v>
      </c>
      <c r="C148" s="84">
        <f>IF(ISBLANK('Raw FRM data'!C148),"",'Raw FRM data'!C148)</f>
      </c>
      <c r="D148" s="85"/>
      <c r="E148" s="85"/>
      <c r="F148" s="89"/>
      <c r="G148" s="423">
        <f t="shared" si="30"/>
        <v>0</v>
      </c>
      <c r="H148" s="424">
        <f t="shared" si="31"/>
        <v>0</v>
      </c>
      <c r="I148" s="424">
        <f t="shared" si="32"/>
        <v>0</v>
      </c>
      <c r="J148" s="284">
        <f t="shared" si="33"/>
      </c>
      <c r="K148" s="284">
        <f t="shared" si="34"/>
      </c>
      <c r="L148" s="378">
        <f t="shared" si="35"/>
      </c>
      <c r="M148" s="46">
        <f t="shared" si="36"/>
      </c>
      <c r="N148" s="43">
        <f>IF(M148="","",IF(OR('Raw FRM data'!R148&lt;3,'Raw FRM data'!R148&gt;200,M148&lt;2),"NOT VALID","ok"))</f>
      </c>
      <c r="O148" s="309">
        <f t="shared" si="37"/>
      </c>
      <c r="P148" s="44">
        <f t="shared" si="38"/>
      </c>
      <c r="Q148" s="414">
        <f t="shared" si="39"/>
      </c>
      <c r="R148" s="95"/>
    </row>
    <row r="149" spans="2:18" ht="12.75">
      <c r="B149" s="376">
        <v>139</v>
      </c>
      <c r="C149" s="84">
        <f>IF(ISBLANK('Raw FRM data'!C149),"",'Raw FRM data'!C149)</f>
      </c>
      <c r="D149" s="85"/>
      <c r="E149" s="85"/>
      <c r="F149" s="89"/>
      <c r="G149" s="423">
        <f t="shared" si="30"/>
        <v>0</v>
      </c>
      <c r="H149" s="424">
        <f t="shared" si="31"/>
        <v>0</v>
      </c>
      <c r="I149" s="424">
        <f t="shared" si="32"/>
        <v>0</v>
      </c>
      <c r="J149" s="284">
        <f t="shared" si="33"/>
      </c>
      <c r="K149" s="284">
        <f t="shared" si="34"/>
      </c>
      <c r="L149" s="378">
        <f t="shared" si="35"/>
      </c>
      <c r="M149" s="46">
        <f t="shared" si="36"/>
      </c>
      <c r="N149" s="43">
        <f>IF(M149="","",IF(OR('Raw FRM data'!R149&lt;3,'Raw FRM data'!R149&gt;200,M149&lt;2),"NOT VALID","ok"))</f>
      </c>
      <c r="O149" s="309">
        <f t="shared" si="37"/>
      </c>
      <c r="P149" s="44">
        <f t="shared" si="38"/>
      </c>
      <c r="Q149" s="414">
        <f t="shared" si="39"/>
      </c>
      <c r="R149" s="95"/>
    </row>
    <row r="150" spans="2:18" ht="12.75">
      <c r="B150" s="376">
        <v>140</v>
      </c>
      <c r="C150" s="84">
        <f>IF(ISBLANK('Raw FRM data'!C150),"",'Raw FRM data'!C150)</f>
      </c>
      <c r="D150" s="85"/>
      <c r="E150" s="85"/>
      <c r="F150" s="89"/>
      <c r="G150" s="423">
        <f t="shared" si="30"/>
        <v>0</v>
      </c>
      <c r="H150" s="424">
        <f t="shared" si="31"/>
        <v>0</v>
      </c>
      <c r="I150" s="424">
        <f t="shared" si="32"/>
        <v>0</v>
      </c>
      <c r="J150" s="284">
        <f t="shared" si="33"/>
      </c>
      <c r="K150" s="284">
        <f t="shared" si="34"/>
      </c>
      <c r="L150" s="378">
        <f t="shared" si="35"/>
      </c>
      <c r="M150" s="46">
        <f t="shared" si="36"/>
      </c>
      <c r="N150" s="43">
        <f>IF(M150="","",IF(OR('Raw FRM data'!R150&lt;3,'Raw FRM data'!R150&gt;200,M150&lt;2),"NOT VALID","ok"))</f>
      </c>
      <c r="O150" s="309">
        <f t="shared" si="37"/>
      </c>
      <c r="P150" s="44">
        <f t="shared" si="38"/>
      </c>
      <c r="Q150" s="414">
        <f t="shared" si="39"/>
      </c>
      <c r="R150" s="95"/>
    </row>
    <row r="151" spans="2:18" ht="12.75">
      <c r="B151" s="376">
        <v>141</v>
      </c>
      <c r="C151" s="84">
        <f>IF(ISBLANK('Raw FRM data'!C151),"",'Raw FRM data'!C151)</f>
      </c>
      <c r="D151" s="85"/>
      <c r="E151" s="85"/>
      <c r="F151" s="89"/>
      <c r="G151" s="423">
        <f t="shared" si="30"/>
        <v>0</v>
      </c>
      <c r="H151" s="424">
        <f t="shared" si="31"/>
        <v>0</v>
      </c>
      <c r="I151" s="424">
        <f t="shared" si="32"/>
        <v>0</v>
      </c>
      <c r="J151" s="284">
        <f t="shared" si="33"/>
      </c>
      <c r="K151" s="284">
        <f t="shared" si="34"/>
      </c>
      <c r="L151" s="378">
        <f t="shared" si="35"/>
      </c>
      <c r="M151" s="46">
        <f t="shared" si="36"/>
      </c>
      <c r="N151" s="43">
        <f>IF(M151="","",IF(OR('Raw FRM data'!R151&lt;3,'Raw FRM data'!R151&gt;200,M151&lt;2),"NOT VALID","ok"))</f>
      </c>
      <c r="O151" s="309">
        <f t="shared" si="37"/>
      </c>
      <c r="P151" s="44">
        <f t="shared" si="38"/>
      </c>
      <c r="Q151" s="414">
        <f t="shared" si="39"/>
      </c>
      <c r="R151" s="95"/>
    </row>
    <row r="152" spans="2:18" ht="12.75">
      <c r="B152" s="376">
        <v>142</v>
      </c>
      <c r="C152" s="84">
        <f>IF(ISBLANK('Raw FRM data'!C152),"",'Raw FRM data'!C152)</f>
      </c>
      <c r="D152" s="85"/>
      <c r="E152" s="85"/>
      <c r="F152" s="89"/>
      <c r="G152" s="423">
        <f t="shared" si="30"/>
        <v>0</v>
      </c>
      <c r="H152" s="424">
        <f t="shared" si="31"/>
        <v>0</v>
      </c>
      <c r="I152" s="424">
        <f t="shared" si="32"/>
        <v>0</v>
      </c>
      <c r="J152" s="284">
        <f t="shared" si="33"/>
      </c>
      <c r="K152" s="284">
        <f t="shared" si="34"/>
      </c>
      <c r="L152" s="378">
        <f t="shared" si="35"/>
      </c>
      <c r="M152" s="46">
        <f t="shared" si="36"/>
      </c>
      <c r="N152" s="43">
        <f>IF(M152="","",IF(OR('Raw FRM data'!R152&lt;3,'Raw FRM data'!R152&gt;200,M152&lt;2),"NOT VALID","ok"))</f>
      </c>
      <c r="O152" s="309">
        <f t="shared" si="37"/>
      </c>
      <c r="P152" s="44">
        <f t="shared" si="38"/>
      </c>
      <c r="Q152" s="414">
        <f t="shared" si="39"/>
      </c>
      <c r="R152" s="95"/>
    </row>
    <row r="153" spans="2:18" ht="12.75">
      <c r="B153" s="376">
        <v>143</v>
      </c>
      <c r="C153" s="84">
        <f>IF(ISBLANK('Raw FRM data'!C153),"",'Raw FRM data'!C153)</f>
      </c>
      <c r="D153" s="85"/>
      <c r="E153" s="85"/>
      <c r="F153" s="89"/>
      <c r="G153" s="423">
        <f t="shared" si="30"/>
        <v>0</v>
      </c>
      <c r="H153" s="424">
        <f t="shared" si="31"/>
        <v>0</v>
      </c>
      <c r="I153" s="424">
        <f t="shared" si="32"/>
        <v>0</v>
      </c>
      <c r="J153" s="284">
        <f t="shared" si="33"/>
      </c>
      <c r="K153" s="284">
        <f t="shared" si="34"/>
      </c>
      <c r="L153" s="378">
        <f t="shared" si="35"/>
      </c>
      <c r="M153" s="46">
        <f t="shared" si="36"/>
      </c>
      <c r="N153" s="43">
        <f>IF(M153="","",IF(OR('Raw FRM data'!R153&lt;3,'Raw FRM data'!R153&gt;200,M153&lt;2),"NOT VALID","ok"))</f>
      </c>
      <c r="O153" s="309">
        <f t="shared" si="37"/>
      </c>
      <c r="P153" s="44">
        <f t="shared" si="38"/>
      </c>
      <c r="Q153" s="414">
        <f t="shared" si="39"/>
      </c>
      <c r="R153" s="95"/>
    </row>
    <row r="154" spans="2:18" ht="12.75">
      <c r="B154" s="376">
        <v>144</v>
      </c>
      <c r="C154" s="84">
        <f>IF(ISBLANK('Raw FRM data'!C154),"",'Raw FRM data'!C154)</f>
      </c>
      <c r="D154" s="85"/>
      <c r="E154" s="85"/>
      <c r="F154" s="89"/>
      <c r="G154" s="423">
        <f t="shared" si="30"/>
        <v>0</v>
      </c>
      <c r="H154" s="424">
        <f t="shared" si="31"/>
        <v>0</v>
      </c>
      <c r="I154" s="424">
        <f t="shared" si="32"/>
        <v>0</v>
      </c>
      <c r="J154" s="284">
        <f t="shared" si="33"/>
      </c>
      <c r="K154" s="284">
        <f t="shared" si="34"/>
      </c>
      <c r="L154" s="378">
        <f t="shared" si="35"/>
      </c>
      <c r="M154" s="46">
        <f t="shared" si="36"/>
      </c>
      <c r="N154" s="43">
        <f>IF(M154="","",IF(OR('Raw FRM data'!R154&lt;3,'Raw FRM data'!R154&gt;200,M154&lt;2),"NOT VALID","ok"))</f>
      </c>
      <c r="O154" s="309">
        <f t="shared" si="37"/>
      </c>
      <c r="P154" s="44">
        <f t="shared" si="38"/>
      </c>
      <c r="Q154" s="414">
        <f t="shared" si="39"/>
      </c>
      <c r="R154" s="95"/>
    </row>
    <row r="155" spans="2:18" ht="12.75">
      <c r="B155" s="376">
        <v>145</v>
      </c>
      <c r="C155" s="84">
        <f>IF(ISBLANK('Raw FRM data'!C155),"",'Raw FRM data'!C155)</f>
      </c>
      <c r="D155" s="85"/>
      <c r="E155" s="85"/>
      <c r="F155" s="89"/>
      <c r="G155" s="423">
        <f t="shared" si="30"/>
        <v>0</v>
      </c>
      <c r="H155" s="424">
        <f t="shared" si="31"/>
        <v>0</v>
      </c>
      <c r="I155" s="424">
        <f t="shared" si="32"/>
        <v>0</v>
      </c>
      <c r="J155" s="284">
        <f t="shared" si="33"/>
      </c>
      <c r="K155" s="284">
        <f t="shared" si="34"/>
      </c>
      <c r="L155" s="378">
        <f t="shared" si="35"/>
      </c>
      <c r="M155" s="46">
        <f t="shared" si="36"/>
      </c>
      <c r="N155" s="43">
        <f>IF(M155="","",IF(OR('Raw FRM data'!R155&lt;3,'Raw FRM data'!R155&gt;200,M155&lt;2),"NOT VALID","ok"))</f>
      </c>
      <c r="O155" s="309">
        <f t="shared" si="37"/>
      </c>
      <c r="P155" s="44">
        <f t="shared" si="38"/>
      </c>
      <c r="Q155" s="414">
        <f t="shared" si="39"/>
      </c>
      <c r="R155" s="95"/>
    </row>
    <row r="156" spans="2:18" ht="12.75">
      <c r="B156" s="376">
        <v>146</v>
      </c>
      <c r="C156" s="84">
        <f>IF(ISBLANK('Raw FRM data'!C156),"",'Raw FRM data'!C156)</f>
      </c>
      <c r="D156" s="85"/>
      <c r="E156" s="85"/>
      <c r="F156" s="89"/>
      <c r="G156" s="423">
        <f t="shared" si="30"/>
        <v>0</v>
      </c>
      <c r="H156" s="424">
        <f t="shared" si="31"/>
        <v>0</v>
      </c>
      <c r="I156" s="424">
        <f t="shared" si="32"/>
        <v>0</v>
      </c>
      <c r="J156" s="284">
        <f t="shared" si="33"/>
      </c>
      <c r="K156" s="284">
        <f t="shared" si="34"/>
      </c>
      <c r="L156" s="378">
        <f t="shared" si="35"/>
      </c>
      <c r="M156" s="46">
        <f t="shared" si="36"/>
      </c>
      <c r="N156" s="43">
        <f>IF(M156="","",IF(OR('Raw FRM data'!R156&lt;3,'Raw FRM data'!R156&gt;200,M156&lt;2),"NOT VALID","ok"))</f>
      </c>
      <c r="O156" s="309">
        <f t="shared" si="37"/>
      </c>
      <c r="P156" s="44">
        <f t="shared" si="38"/>
      </c>
      <c r="Q156" s="414">
        <f t="shared" si="39"/>
      </c>
      <c r="R156" s="95"/>
    </row>
    <row r="157" spans="2:18" ht="12.75">
      <c r="B157" s="376">
        <v>147</v>
      </c>
      <c r="C157" s="84">
        <f>IF(ISBLANK('Raw FRM data'!C157),"",'Raw FRM data'!C157)</f>
      </c>
      <c r="D157" s="85"/>
      <c r="E157" s="85"/>
      <c r="F157" s="89"/>
      <c r="G157" s="423">
        <f t="shared" si="30"/>
        <v>0</v>
      </c>
      <c r="H157" s="424">
        <f t="shared" si="31"/>
        <v>0</v>
      </c>
      <c r="I157" s="424">
        <f t="shared" si="32"/>
        <v>0</v>
      </c>
      <c r="J157" s="284">
        <f t="shared" si="33"/>
      </c>
      <c r="K157" s="284">
        <f t="shared" si="34"/>
      </c>
      <c r="L157" s="378">
        <f t="shared" si="35"/>
      </c>
      <c r="M157" s="46">
        <f t="shared" si="36"/>
      </c>
      <c r="N157" s="43">
        <f>IF(M157="","",IF(OR('Raw FRM data'!R157&lt;3,'Raw FRM data'!R157&gt;200,M157&lt;2),"NOT VALID","ok"))</f>
      </c>
      <c r="O157" s="309">
        <f t="shared" si="37"/>
      </c>
      <c r="P157" s="44">
        <f t="shared" si="38"/>
      </c>
      <c r="Q157" s="414">
        <f t="shared" si="39"/>
      </c>
      <c r="R157" s="95"/>
    </row>
    <row r="158" spans="2:18" ht="12.75">
      <c r="B158" s="376">
        <v>148</v>
      </c>
      <c r="C158" s="84">
        <f>IF(ISBLANK('Raw FRM data'!C158),"",'Raw FRM data'!C158)</f>
      </c>
      <c r="D158" s="85"/>
      <c r="E158" s="85"/>
      <c r="F158" s="89"/>
      <c r="G158" s="423">
        <f t="shared" si="30"/>
        <v>0</v>
      </c>
      <c r="H158" s="424">
        <f t="shared" si="31"/>
        <v>0</v>
      </c>
      <c r="I158" s="424">
        <f t="shared" si="32"/>
        <v>0</v>
      </c>
      <c r="J158" s="284">
        <f t="shared" si="33"/>
      </c>
      <c r="K158" s="284">
        <f t="shared" si="34"/>
      </c>
      <c r="L158" s="378">
        <f t="shared" si="35"/>
      </c>
      <c r="M158" s="46">
        <f t="shared" si="36"/>
      </c>
      <c r="N158" s="43">
        <f>IF(M158="","",IF(OR('Raw FRM data'!R158&lt;3,'Raw FRM data'!R158&gt;200,M158&lt;2),"NOT VALID","ok"))</f>
      </c>
      <c r="O158" s="309">
        <f t="shared" si="37"/>
      </c>
      <c r="P158" s="44">
        <f t="shared" si="38"/>
      </c>
      <c r="Q158" s="414">
        <f t="shared" si="39"/>
      </c>
      <c r="R158" s="95"/>
    </row>
    <row r="159" spans="2:18" ht="12.75">
      <c r="B159" s="376">
        <v>149</v>
      </c>
      <c r="C159" s="84">
        <f>IF(ISBLANK('Raw FRM data'!C159),"",'Raw FRM data'!C159)</f>
      </c>
      <c r="D159" s="85"/>
      <c r="E159" s="85"/>
      <c r="F159" s="89"/>
      <c r="G159" s="423">
        <f t="shared" si="30"/>
        <v>0</v>
      </c>
      <c r="H159" s="424">
        <f t="shared" si="31"/>
        <v>0</v>
      </c>
      <c r="I159" s="424">
        <f t="shared" si="32"/>
        <v>0</v>
      </c>
      <c r="J159" s="284">
        <f t="shared" si="33"/>
      </c>
      <c r="K159" s="284">
        <f t="shared" si="34"/>
      </c>
      <c r="L159" s="378">
        <f t="shared" si="35"/>
      </c>
      <c r="M159" s="46">
        <f t="shared" si="36"/>
      </c>
      <c r="N159" s="43">
        <f>IF(M159="","",IF(OR('Raw FRM data'!R159&lt;3,'Raw FRM data'!R159&gt;200,M159&lt;2),"NOT VALID","ok"))</f>
      </c>
      <c r="O159" s="309">
        <f t="shared" si="37"/>
      </c>
      <c r="P159" s="44">
        <f t="shared" si="38"/>
      </c>
      <c r="Q159" s="414">
        <f t="shared" si="39"/>
      </c>
      <c r="R159" s="95"/>
    </row>
    <row r="160" spans="2:18" ht="12.75">
      <c r="B160" s="376">
        <v>150</v>
      </c>
      <c r="C160" s="84">
        <f>IF(ISBLANK('Raw FRM data'!C160),"",'Raw FRM data'!C160)</f>
      </c>
      <c r="D160" s="85"/>
      <c r="E160" s="85"/>
      <c r="F160" s="89"/>
      <c r="G160" s="423">
        <f t="shared" si="30"/>
        <v>0</v>
      </c>
      <c r="H160" s="424">
        <f t="shared" si="31"/>
        <v>0</v>
      </c>
      <c r="I160" s="424">
        <f t="shared" si="32"/>
        <v>0</v>
      </c>
      <c r="J160" s="284">
        <f t="shared" si="33"/>
      </c>
      <c r="K160" s="284">
        <f t="shared" si="34"/>
      </c>
      <c r="L160" s="378">
        <f t="shared" si="35"/>
      </c>
      <c r="M160" s="46">
        <f t="shared" si="36"/>
      </c>
      <c r="N160" s="43">
        <f>IF(M160="","",IF(OR('Raw FRM data'!R160&lt;3,'Raw FRM data'!R160&gt;200,M160&lt;2),"NOT VALID","ok"))</f>
      </c>
      <c r="O160" s="309">
        <f t="shared" si="37"/>
      </c>
      <c r="P160" s="44">
        <f t="shared" si="38"/>
      </c>
      <c r="Q160" s="414">
        <f t="shared" si="39"/>
      </c>
      <c r="R160" s="95"/>
    </row>
    <row r="161" spans="2:18" ht="12.75">
      <c r="B161" s="376">
        <v>151</v>
      </c>
      <c r="C161" s="84">
        <f>IF(ISBLANK('Raw FRM data'!C161),"",'Raw FRM data'!C161)</f>
      </c>
      <c r="D161" s="85"/>
      <c r="E161" s="85"/>
      <c r="F161" s="89"/>
      <c r="G161" s="423">
        <f t="shared" si="30"/>
        <v>0</v>
      </c>
      <c r="H161" s="424">
        <f t="shared" si="31"/>
        <v>0</v>
      </c>
      <c r="I161" s="424">
        <f t="shared" si="32"/>
        <v>0</v>
      </c>
      <c r="J161" s="284">
        <f t="shared" si="33"/>
      </c>
      <c r="K161" s="284">
        <f t="shared" si="34"/>
      </c>
      <c r="L161" s="378">
        <f t="shared" si="35"/>
      </c>
      <c r="M161" s="46">
        <f t="shared" si="36"/>
      </c>
      <c r="N161" s="43">
        <f>IF(M161="","",IF(OR('Raw FRM data'!R161&lt;3,'Raw FRM data'!R161&gt;200,M161&lt;2),"NOT VALID","ok"))</f>
      </c>
      <c r="O161" s="309">
        <f t="shared" si="37"/>
      </c>
      <c r="P161" s="44">
        <f t="shared" si="38"/>
      </c>
      <c r="Q161" s="414">
        <f t="shared" si="39"/>
      </c>
      <c r="R161" s="95"/>
    </row>
    <row r="162" spans="2:18" ht="12.75">
      <c r="B162" s="376">
        <v>152</v>
      </c>
      <c r="C162" s="84">
        <f>IF(ISBLANK('Raw FRM data'!C162),"",'Raw FRM data'!C162)</f>
      </c>
      <c r="D162" s="85"/>
      <c r="E162" s="85"/>
      <c r="F162" s="89"/>
      <c r="G162" s="423">
        <f t="shared" si="30"/>
        <v>0</v>
      </c>
      <c r="H162" s="424">
        <f t="shared" si="31"/>
        <v>0</v>
      </c>
      <c r="I162" s="424">
        <f t="shared" si="32"/>
        <v>0</v>
      </c>
      <c r="J162" s="284">
        <f t="shared" si="33"/>
      </c>
      <c r="K162" s="284">
        <f t="shared" si="34"/>
      </c>
      <c r="L162" s="378">
        <f t="shared" si="35"/>
      </c>
      <c r="M162" s="46">
        <f t="shared" si="36"/>
      </c>
      <c r="N162" s="43">
        <f>IF(M162="","",IF(OR('Raw FRM data'!R162&lt;3,'Raw FRM data'!R162&gt;200,M162&lt;2),"NOT VALID","ok"))</f>
      </c>
      <c r="O162" s="309">
        <f t="shared" si="37"/>
      </c>
      <c r="P162" s="44">
        <f t="shared" si="38"/>
      </c>
      <c r="Q162" s="414">
        <f t="shared" si="39"/>
      </c>
      <c r="R162" s="95"/>
    </row>
    <row r="163" spans="2:18" ht="12.75">
      <c r="B163" s="376">
        <v>153</v>
      </c>
      <c r="C163" s="84">
        <f>IF(ISBLANK('Raw FRM data'!C163),"",'Raw FRM data'!C163)</f>
      </c>
      <c r="D163" s="85"/>
      <c r="E163" s="85"/>
      <c r="F163" s="89"/>
      <c r="G163" s="423">
        <f t="shared" si="30"/>
        <v>0</v>
      </c>
      <c r="H163" s="424">
        <f t="shared" si="31"/>
        <v>0</v>
      </c>
      <c r="I163" s="424">
        <f t="shared" si="32"/>
        <v>0</v>
      </c>
      <c r="J163" s="284">
        <f t="shared" si="33"/>
      </c>
      <c r="K163" s="284">
        <f t="shared" si="34"/>
      </c>
      <c r="L163" s="378">
        <f t="shared" si="35"/>
      </c>
      <c r="M163" s="46">
        <f t="shared" si="36"/>
      </c>
      <c r="N163" s="43">
        <f>IF(M163="","",IF(OR('Raw FRM data'!R163&lt;3,'Raw FRM data'!R163&gt;200,M163&lt;2),"NOT VALID","ok"))</f>
      </c>
      <c r="O163" s="309">
        <f t="shared" si="37"/>
      </c>
      <c r="P163" s="44">
        <f t="shared" si="38"/>
      </c>
      <c r="Q163" s="414">
        <f t="shared" si="39"/>
      </c>
      <c r="R163" s="95"/>
    </row>
    <row r="164" spans="2:18" ht="12.75">
      <c r="B164" s="376">
        <v>154</v>
      </c>
      <c r="C164" s="84">
        <f>IF(ISBLANK('Raw FRM data'!C164),"",'Raw FRM data'!C164)</f>
      </c>
      <c r="D164" s="85"/>
      <c r="E164" s="85"/>
      <c r="F164" s="89"/>
      <c r="G164" s="423">
        <f t="shared" si="30"/>
        <v>0</v>
      </c>
      <c r="H164" s="424">
        <f t="shared" si="31"/>
        <v>0</v>
      </c>
      <c r="I164" s="424">
        <f t="shared" si="32"/>
        <v>0</v>
      </c>
      <c r="J164" s="284">
        <f t="shared" si="33"/>
      </c>
      <c r="K164" s="284">
        <f t="shared" si="34"/>
      </c>
      <c r="L164" s="378">
        <f t="shared" si="35"/>
      </c>
      <c r="M164" s="46">
        <f t="shared" si="36"/>
      </c>
      <c r="N164" s="43">
        <f>IF(M164="","",IF(OR('Raw FRM data'!R164&lt;3,'Raw FRM data'!R164&gt;200,M164&lt;2),"NOT VALID","ok"))</f>
      </c>
      <c r="O164" s="309">
        <f t="shared" si="37"/>
      </c>
      <c r="P164" s="44">
        <f t="shared" si="38"/>
      </c>
      <c r="Q164" s="414">
        <f t="shared" si="39"/>
      </c>
      <c r="R164" s="95"/>
    </row>
    <row r="165" spans="2:18" ht="12.75">
      <c r="B165" s="376">
        <v>155</v>
      </c>
      <c r="C165" s="84">
        <f>IF(ISBLANK('Raw FRM data'!C165),"",'Raw FRM data'!C165)</f>
      </c>
      <c r="D165" s="85"/>
      <c r="E165" s="85"/>
      <c r="F165" s="89"/>
      <c r="G165" s="423">
        <f t="shared" si="30"/>
        <v>0</v>
      </c>
      <c r="H165" s="424">
        <f t="shared" si="31"/>
        <v>0</v>
      </c>
      <c r="I165" s="424">
        <f t="shared" si="32"/>
        <v>0</v>
      </c>
      <c r="J165" s="284">
        <f t="shared" si="33"/>
      </c>
      <c r="K165" s="284">
        <f t="shared" si="34"/>
      </c>
      <c r="L165" s="378">
        <f t="shared" si="35"/>
      </c>
      <c r="M165" s="46">
        <f t="shared" si="36"/>
      </c>
      <c r="N165" s="43">
        <f>IF(M165="","",IF(OR('Raw FRM data'!R165&lt;3,'Raw FRM data'!R165&gt;200,M165&lt;2),"NOT VALID","ok"))</f>
      </c>
      <c r="O165" s="309">
        <f t="shared" si="37"/>
      </c>
      <c r="P165" s="44">
        <f t="shared" si="38"/>
      </c>
      <c r="Q165" s="414">
        <f t="shared" si="39"/>
      </c>
      <c r="R165" s="95"/>
    </row>
    <row r="166" spans="2:18" ht="12.75">
      <c r="B166" s="376">
        <v>156</v>
      </c>
      <c r="C166" s="84">
        <f>IF(ISBLANK('Raw FRM data'!C166),"",'Raw FRM data'!C166)</f>
      </c>
      <c r="D166" s="85"/>
      <c r="E166" s="85"/>
      <c r="F166" s="89"/>
      <c r="G166" s="423">
        <f t="shared" si="30"/>
        <v>0</v>
      </c>
      <c r="H166" s="424">
        <f t="shared" si="31"/>
        <v>0</v>
      </c>
      <c r="I166" s="424">
        <f t="shared" si="32"/>
        <v>0</v>
      </c>
      <c r="J166" s="284">
        <f t="shared" si="33"/>
      </c>
      <c r="K166" s="284">
        <f t="shared" si="34"/>
      </c>
      <c r="L166" s="378">
        <f t="shared" si="35"/>
      </c>
      <c r="M166" s="46">
        <f t="shared" si="36"/>
      </c>
      <c r="N166" s="43">
        <f>IF(M166="","",IF(OR('Raw FRM data'!R166&lt;3,'Raw FRM data'!R166&gt;200,M166&lt;2),"NOT VALID","ok"))</f>
      </c>
      <c r="O166" s="309">
        <f t="shared" si="37"/>
      </c>
      <c r="P166" s="44">
        <f t="shared" si="38"/>
      </c>
      <c r="Q166" s="414">
        <f t="shared" si="39"/>
      </c>
      <c r="R166" s="95"/>
    </row>
    <row r="167" spans="2:18" ht="12.75">
      <c r="B167" s="376">
        <v>157</v>
      </c>
      <c r="C167" s="84">
        <f>IF(ISBLANK('Raw FRM data'!C167),"",'Raw FRM data'!C167)</f>
      </c>
      <c r="D167" s="85"/>
      <c r="E167" s="85"/>
      <c r="F167" s="89"/>
      <c r="G167" s="423">
        <f t="shared" si="30"/>
        <v>0</v>
      </c>
      <c r="H167" s="424">
        <f t="shared" si="31"/>
        <v>0</v>
      </c>
      <c r="I167" s="424">
        <f t="shared" si="32"/>
        <v>0</v>
      </c>
      <c r="J167" s="284">
        <f t="shared" si="33"/>
      </c>
      <c r="K167" s="284">
        <f t="shared" si="34"/>
      </c>
      <c r="L167" s="378">
        <f t="shared" si="35"/>
      </c>
      <c r="M167" s="46">
        <f t="shared" si="36"/>
      </c>
      <c r="N167" s="43">
        <f>IF(M167="","",IF(OR('Raw FRM data'!R167&lt;3,'Raw FRM data'!R167&gt;200,M167&lt;2),"NOT VALID","ok"))</f>
      </c>
      <c r="O167" s="309">
        <f t="shared" si="37"/>
      </c>
      <c r="P167" s="44">
        <f t="shared" si="38"/>
      </c>
      <c r="Q167" s="414">
        <f t="shared" si="39"/>
      </c>
      <c r="R167" s="95"/>
    </row>
    <row r="168" spans="2:18" ht="12.75">
      <c r="B168" s="376">
        <v>158</v>
      </c>
      <c r="C168" s="84">
        <f>IF(ISBLANK('Raw FRM data'!C168),"",'Raw FRM data'!C168)</f>
      </c>
      <c r="D168" s="85"/>
      <c r="E168" s="85"/>
      <c r="F168" s="89"/>
      <c r="G168" s="423">
        <f t="shared" si="30"/>
        <v>0</v>
      </c>
      <c r="H168" s="424">
        <f t="shared" si="31"/>
        <v>0</v>
      </c>
      <c r="I168" s="424">
        <f t="shared" si="32"/>
        <v>0</v>
      </c>
      <c r="J168" s="284">
        <f t="shared" si="33"/>
      </c>
      <c r="K168" s="284">
        <f t="shared" si="34"/>
      </c>
      <c r="L168" s="378">
        <f t="shared" si="35"/>
      </c>
      <c r="M168" s="46">
        <f t="shared" si="36"/>
      </c>
      <c r="N168" s="43">
        <f>IF(M168="","",IF(OR('Raw FRM data'!R168&lt;3,'Raw FRM data'!R168&gt;200,M168&lt;2),"NOT VALID","ok"))</f>
      </c>
      <c r="O168" s="309">
        <f t="shared" si="37"/>
      </c>
      <c r="P168" s="44">
        <f t="shared" si="38"/>
      </c>
      <c r="Q168" s="414">
        <f t="shared" si="39"/>
      </c>
      <c r="R168" s="95"/>
    </row>
    <row r="169" spans="2:18" ht="12.75">
      <c r="B169" s="376">
        <v>159</v>
      </c>
      <c r="C169" s="84">
        <f>IF(ISBLANK('Raw FRM data'!C169),"",'Raw FRM data'!C169)</f>
      </c>
      <c r="D169" s="85"/>
      <c r="E169" s="85"/>
      <c r="F169" s="89"/>
      <c r="G169" s="423">
        <f t="shared" si="30"/>
        <v>0</v>
      </c>
      <c r="H169" s="424">
        <f t="shared" si="31"/>
        <v>0</v>
      </c>
      <c r="I169" s="424">
        <f t="shared" si="32"/>
        <v>0</v>
      </c>
      <c r="J169" s="284">
        <f t="shared" si="33"/>
      </c>
      <c r="K169" s="284">
        <f t="shared" si="34"/>
      </c>
      <c r="L169" s="378">
        <f t="shared" si="35"/>
      </c>
      <c r="M169" s="46">
        <f t="shared" si="36"/>
      </c>
      <c r="N169" s="43">
        <f>IF(M169="","",IF(OR('Raw FRM data'!R169&lt;3,'Raw FRM data'!R169&gt;200,M169&lt;2),"NOT VALID","ok"))</f>
      </c>
      <c r="O169" s="309">
        <f t="shared" si="37"/>
      </c>
      <c r="P169" s="44">
        <f t="shared" si="38"/>
      </c>
      <c r="Q169" s="414">
        <f t="shared" si="39"/>
      </c>
      <c r="R169" s="95"/>
    </row>
    <row r="170" spans="2:18" ht="12.75">
      <c r="B170" s="376">
        <v>160</v>
      </c>
      <c r="C170" s="84">
        <f>IF(ISBLANK('Raw FRM data'!C170),"",'Raw FRM data'!C170)</f>
      </c>
      <c r="D170" s="85"/>
      <c r="E170" s="85"/>
      <c r="F170" s="89"/>
      <c r="G170" s="423">
        <f t="shared" si="30"/>
        <v>0</v>
      </c>
      <c r="H170" s="424">
        <f t="shared" si="31"/>
        <v>0</v>
      </c>
      <c r="I170" s="424">
        <f t="shared" si="32"/>
        <v>0</v>
      </c>
      <c r="J170" s="284">
        <f t="shared" si="33"/>
      </c>
      <c r="K170" s="284">
        <f t="shared" si="34"/>
      </c>
      <c r="L170" s="378">
        <f t="shared" si="35"/>
      </c>
      <c r="M170" s="46">
        <f t="shared" si="36"/>
      </c>
      <c r="N170" s="43">
        <f>IF(M170="","",IF(OR('Raw FRM data'!R170&lt;3,'Raw FRM data'!R170&gt;200,M170&lt;2),"NOT VALID","ok"))</f>
      </c>
      <c r="O170" s="309">
        <f t="shared" si="37"/>
      </c>
      <c r="P170" s="44">
        <f t="shared" si="38"/>
      </c>
      <c r="Q170" s="414">
        <f t="shared" si="39"/>
      </c>
      <c r="R170" s="95"/>
    </row>
    <row r="171" spans="2:18" ht="12.75">
      <c r="B171" s="376">
        <v>161</v>
      </c>
      <c r="C171" s="84">
        <f>IF(ISBLANK('Raw FRM data'!C171),"",'Raw FRM data'!C171)</f>
      </c>
      <c r="D171" s="85"/>
      <c r="E171" s="85"/>
      <c r="F171" s="89"/>
      <c r="G171" s="423">
        <f t="shared" si="30"/>
        <v>0</v>
      </c>
      <c r="H171" s="424">
        <f t="shared" si="31"/>
        <v>0</v>
      </c>
      <c r="I171" s="424">
        <f t="shared" si="32"/>
        <v>0</v>
      </c>
      <c r="J171" s="284">
        <f t="shared" si="33"/>
      </c>
      <c r="K171" s="284">
        <f t="shared" si="34"/>
      </c>
      <c r="L171" s="378">
        <f t="shared" si="35"/>
      </c>
      <c r="M171" s="46">
        <f t="shared" si="36"/>
      </c>
      <c r="N171" s="43">
        <f>IF(M171="","",IF(OR('Raw FRM data'!R171&lt;3,'Raw FRM data'!R171&gt;200,M171&lt;2),"NOT VALID","ok"))</f>
      </c>
      <c r="O171" s="309">
        <f t="shared" si="37"/>
      </c>
      <c r="P171" s="44">
        <f t="shared" si="38"/>
      </c>
      <c r="Q171" s="414">
        <f t="shared" si="39"/>
      </c>
      <c r="R171" s="95"/>
    </row>
    <row r="172" spans="2:18" ht="12.75">
      <c r="B172" s="376">
        <v>162</v>
      </c>
      <c r="C172" s="84">
        <f>IF(ISBLANK('Raw FRM data'!C172),"",'Raw FRM data'!C172)</f>
      </c>
      <c r="D172" s="85"/>
      <c r="E172" s="85"/>
      <c r="F172" s="89"/>
      <c r="G172" s="423">
        <f t="shared" si="30"/>
        <v>0</v>
      </c>
      <c r="H172" s="424">
        <f t="shared" si="31"/>
        <v>0</v>
      </c>
      <c r="I172" s="424">
        <f t="shared" si="32"/>
        <v>0</v>
      </c>
      <c r="J172" s="284">
        <f t="shared" si="33"/>
      </c>
      <c r="K172" s="284">
        <f t="shared" si="34"/>
      </c>
      <c r="L172" s="378">
        <f t="shared" si="35"/>
      </c>
      <c r="M172" s="46">
        <f t="shared" si="36"/>
      </c>
      <c r="N172" s="43">
        <f>IF(M172="","",IF(OR('Raw FRM data'!R172&lt;3,'Raw FRM data'!R172&gt;200,M172&lt;2),"NOT VALID","ok"))</f>
      </c>
      <c r="O172" s="309">
        <f t="shared" si="37"/>
      </c>
      <c r="P172" s="44">
        <f t="shared" si="38"/>
      </c>
      <c r="Q172" s="414">
        <f t="shared" si="39"/>
      </c>
      <c r="R172" s="95"/>
    </row>
    <row r="173" spans="2:18" ht="12.75">
      <c r="B173" s="376">
        <v>163</v>
      </c>
      <c r="C173" s="84">
        <f>IF(ISBLANK('Raw FRM data'!C173),"",'Raw FRM data'!C173)</f>
      </c>
      <c r="D173" s="85"/>
      <c r="E173" s="85"/>
      <c r="F173" s="89"/>
      <c r="G173" s="423">
        <f t="shared" si="30"/>
        <v>0</v>
      </c>
      <c r="H173" s="424">
        <f t="shared" si="31"/>
        <v>0</v>
      </c>
      <c r="I173" s="424">
        <f t="shared" si="32"/>
        <v>0</v>
      </c>
      <c r="J173" s="284">
        <f t="shared" si="33"/>
      </c>
      <c r="K173" s="284">
        <f t="shared" si="34"/>
      </c>
      <c r="L173" s="378">
        <f t="shared" si="35"/>
      </c>
      <c r="M173" s="46">
        <f t="shared" si="36"/>
      </c>
      <c r="N173" s="43">
        <f>IF(M173="","",IF(OR('Raw FRM data'!R173&lt;3,'Raw FRM data'!R173&gt;200,M173&lt;2),"NOT VALID","ok"))</f>
      </c>
      <c r="O173" s="309">
        <f t="shared" si="37"/>
      </c>
      <c r="P173" s="44">
        <f t="shared" si="38"/>
      </c>
      <c r="Q173" s="414">
        <f t="shared" si="39"/>
      </c>
      <c r="R173" s="95"/>
    </row>
    <row r="174" spans="2:18" ht="12.75">
      <c r="B174" s="376">
        <v>164</v>
      </c>
      <c r="C174" s="84">
        <f>IF(ISBLANK('Raw FRM data'!C174),"",'Raw FRM data'!C174)</f>
      </c>
      <c r="D174" s="85"/>
      <c r="E174" s="85"/>
      <c r="F174" s="89"/>
      <c r="G174" s="423">
        <f t="shared" si="30"/>
        <v>0</v>
      </c>
      <c r="H174" s="424">
        <f t="shared" si="31"/>
        <v>0</v>
      </c>
      <c r="I174" s="424">
        <f t="shared" si="32"/>
        <v>0</v>
      </c>
      <c r="J174" s="284">
        <f t="shared" si="33"/>
      </c>
      <c r="K174" s="284">
        <f t="shared" si="34"/>
      </c>
      <c r="L174" s="378">
        <f t="shared" si="35"/>
      </c>
      <c r="M174" s="46">
        <f t="shared" si="36"/>
      </c>
      <c r="N174" s="43">
        <f>IF(M174="","",IF(OR('Raw FRM data'!R174&lt;3,'Raw FRM data'!R174&gt;200,M174&lt;2),"NOT VALID","ok"))</f>
      </c>
      <c r="O174" s="309">
        <f t="shared" si="37"/>
      </c>
      <c r="P174" s="44">
        <f t="shared" si="38"/>
      </c>
      <c r="Q174" s="414">
        <f t="shared" si="39"/>
      </c>
      <c r="R174" s="95"/>
    </row>
    <row r="175" spans="2:18" ht="12.75">
      <c r="B175" s="376">
        <v>165</v>
      </c>
      <c r="C175" s="84">
        <f>IF(ISBLANK('Raw FRM data'!C175),"",'Raw FRM data'!C175)</f>
      </c>
      <c r="D175" s="85"/>
      <c r="E175" s="85"/>
      <c r="F175" s="89"/>
      <c r="G175" s="423">
        <f t="shared" si="30"/>
        <v>0</v>
      </c>
      <c r="H175" s="424">
        <f t="shared" si="31"/>
        <v>0</v>
      </c>
      <c r="I175" s="424">
        <f t="shared" si="32"/>
        <v>0</v>
      </c>
      <c r="J175" s="284">
        <f t="shared" si="33"/>
      </c>
      <c r="K175" s="284">
        <f t="shared" si="34"/>
      </c>
      <c r="L175" s="378">
        <f t="shared" si="35"/>
      </c>
      <c r="M175" s="46">
        <f t="shared" si="36"/>
      </c>
      <c r="N175" s="43">
        <f>IF(M175="","",IF(OR('Raw FRM data'!R175&lt;3,'Raw FRM data'!R175&gt;200,M175&lt;2),"NOT VALID","ok"))</f>
      </c>
      <c r="O175" s="309">
        <f t="shared" si="37"/>
      </c>
      <c r="P175" s="44">
        <f t="shared" si="38"/>
      </c>
      <c r="Q175" s="414">
        <f t="shared" si="39"/>
      </c>
      <c r="R175" s="95"/>
    </row>
    <row r="176" spans="2:18" ht="12.75">
      <c r="B176" s="376">
        <v>166</v>
      </c>
      <c r="C176" s="84">
        <f>IF(ISBLANK('Raw FRM data'!C176),"",'Raw FRM data'!C176)</f>
      </c>
      <c r="D176" s="85"/>
      <c r="E176" s="85"/>
      <c r="F176" s="89"/>
      <c r="G176" s="423">
        <f t="shared" si="30"/>
        <v>0</v>
      </c>
      <c r="H176" s="424">
        <f t="shared" si="31"/>
        <v>0</v>
      </c>
      <c r="I176" s="424">
        <f t="shared" si="32"/>
        <v>0</v>
      </c>
      <c r="J176" s="284">
        <f t="shared" si="33"/>
      </c>
      <c r="K176" s="284">
        <f t="shared" si="34"/>
      </c>
      <c r="L176" s="378">
        <f t="shared" si="35"/>
      </c>
      <c r="M176" s="46">
        <f t="shared" si="36"/>
      </c>
      <c r="N176" s="43">
        <f>IF(M176="","",IF(OR('Raw FRM data'!R176&lt;3,'Raw FRM data'!R176&gt;200,M176&lt;2),"NOT VALID","ok"))</f>
      </c>
      <c r="O176" s="309">
        <f t="shared" si="37"/>
      </c>
      <c r="P176" s="44">
        <f t="shared" si="38"/>
      </c>
      <c r="Q176" s="414">
        <f t="shared" si="39"/>
      </c>
      <c r="R176" s="95"/>
    </row>
    <row r="177" spans="2:18" ht="12.75">
      <c r="B177" s="376">
        <v>167</v>
      </c>
      <c r="C177" s="84">
        <f>IF(ISBLANK('Raw FRM data'!C177),"",'Raw FRM data'!C177)</f>
      </c>
      <c r="D177" s="85"/>
      <c r="E177" s="85"/>
      <c r="F177" s="89"/>
      <c r="G177" s="423">
        <f t="shared" si="30"/>
        <v>0</v>
      </c>
      <c r="H177" s="424">
        <f t="shared" si="31"/>
        <v>0</v>
      </c>
      <c r="I177" s="424">
        <f t="shared" si="32"/>
        <v>0</v>
      </c>
      <c r="J177" s="284">
        <f t="shared" si="33"/>
      </c>
      <c r="K177" s="284">
        <f t="shared" si="34"/>
      </c>
      <c r="L177" s="378">
        <f t="shared" si="35"/>
      </c>
      <c r="M177" s="46">
        <f t="shared" si="36"/>
      </c>
      <c r="N177" s="43">
        <f>IF(M177="","",IF(OR('Raw FRM data'!R177&lt;3,'Raw FRM data'!R177&gt;200,M177&lt;2),"NOT VALID","ok"))</f>
      </c>
      <c r="O177" s="309">
        <f t="shared" si="37"/>
      </c>
      <c r="P177" s="44">
        <f t="shared" si="38"/>
      </c>
      <c r="Q177" s="414">
        <f t="shared" si="39"/>
      </c>
      <c r="R177" s="95"/>
    </row>
    <row r="178" spans="2:18" ht="12.75">
      <c r="B178" s="376">
        <v>168</v>
      </c>
      <c r="C178" s="84">
        <f>IF(ISBLANK('Raw FRM data'!C178),"",'Raw FRM data'!C178)</f>
      </c>
      <c r="D178" s="85"/>
      <c r="E178" s="85"/>
      <c r="F178" s="89"/>
      <c r="G178" s="423">
        <f t="shared" si="30"/>
        <v>0</v>
      </c>
      <c r="H178" s="424">
        <f t="shared" si="31"/>
        <v>0</v>
      </c>
      <c r="I178" s="424">
        <f t="shared" si="32"/>
        <v>0</v>
      </c>
      <c r="J178" s="284">
        <f t="shared" si="33"/>
      </c>
      <c r="K178" s="284">
        <f t="shared" si="34"/>
      </c>
      <c r="L178" s="378">
        <f t="shared" si="35"/>
      </c>
      <c r="M178" s="46">
        <f t="shared" si="36"/>
      </c>
      <c r="N178" s="43">
        <f>IF(M178="","",IF(OR('Raw FRM data'!R178&lt;3,'Raw FRM data'!R178&gt;200,M178&lt;2),"NOT VALID","ok"))</f>
      </c>
      <c r="O178" s="309">
        <f t="shared" si="37"/>
      </c>
      <c r="P178" s="44">
        <f t="shared" si="38"/>
      </c>
      <c r="Q178" s="414">
        <f t="shared" si="39"/>
      </c>
      <c r="R178" s="95"/>
    </row>
    <row r="179" spans="2:18" ht="12.75">
      <c r="B179" s="376">
        <v>169</v>
      </c>
      <c r="C179" s="84">
        <f>IF(ISBLANK('Raw FRM data'!C179),"",'Raw FRM data'!C179)</f>
      </c>
      <c r="D179" s="85"/>
      <c r="E179" s="85"/>
      <c r="F179" s="89"/>
      <c r="G179" s="423">
        <f t="shared" si="30"/>
        <v>0</v>
      </c>
      <c r="H179" s="424">
        <f t="shared" si="31"/>
        <v>0</v>
      </c>
      <c r="I179" s="424">
        <f t="shared" si="32"/>
        <v>0</v>
      </c>
      <c r="J179" s="284">
        <f t="shared" si="33"/>
      </c>
      <c r="K179" s="284">
        <f t="shared" si="34"/>
      </c>
      <c r="L179" s="378">
        <f t="shared" si="35"/>
      </c>
      <c r="M179" s="46">
        <f t="shared" si="36"/>
      </c>
      <c r="N179" s="43">
        <f>IF(M179="","",IF(OR('Raw FRM data'!R179&lt;3,'Raw FRM data'!R179&gt;200,M179&lt;2),"NOT VALID","ok"))</f>
      </c>
      <c r="O179" s="309">
        <f t="shared" si="37"/>
      </c>
      <c r="P179" s="44">
        <f t="shared" si="38"/>
      </c>
      <c r="Q179" s="414">
        <f t="shared" si="39"/>
      </c>
      <c r="R179" s="95"/>
    </row>
    <row r="180" spans="2:18" ht="12.75">
      <c r="B180" s="376">
        <v>170</v>
      </c>
      <c r="C180" s="84">
        <f>IF(ISBLANK('Raw FRM data'!C180),"",'Raw FRM data'!C180)</f>
      </c>
      <c r="D180" s="85"/>
      <c r="E180" s="85"/>
      <c r="F180" s="89"/>
      <c r="G180" s="423">
        <f t="shared" si="30"/>
        <v>0</v>
      </c>
      <c r="H180" s="424">
        <f t="shared" si="31"/>
        <v>0</v>
      </c>
      <c r="I180" s="424">
        <f t="shared" si="32"/>
        <v>0</v>
      </c>
      <c r="J180" s="284">
        <f t="shared" si="33"/>
      </c>
      <c r="K180" s="284">
        <f t="shared" si="34"/>
      </c>
      <c r="L180" s="378">
        <f t="shared" si="35"/>
      </c>
      <c r="M180" s="46">
        <f t="shared" si="36"/>
      </c>
      <c r="N180" s="43">
        <f>IF(M180="","",IF(OR('Raw FRM data'!R180&lt;3,'Raw FRM data'!R180&gt;200,M180&lt;2),"NOT VALID","ok"))</f>
      </c>
      <c r="O180" s="309">
        <f t="shared" si="37"/>
      </c>
      <c r="P180" s="44">
        <f t="shared" si="38"/>
      </c>
      <c r="Q180" s="414">
        <f t="shared" si="39"/>
      </c>
      <c r="R180" s="95"/>
    </row>
    <row r="181" spans="2:18" ht="12.75">
      <c r="B181" s="376">
        <v>171</v>
      </c>
      <c r="C181" s="84">
        <f>IF(ISBLANK('Raw FRM data'!C181),"",'Raw FRM data'!C181)</f>
      </c>
      <c r="D181" s="85"/>
      <c r="E181" s="85"/>
      <c r="F181" s="89"/>
      <c r="G181" s="423">
        <f t="shared" si="30"/>
        <v>0</v>
      </c>
      <c r="H181" s="424">
        <f t="shared" si="31"/>
        <v>0</v>
      </c>
      <c r="I181" s="424">
        <f t="shared" si="32"/>
        <v>0</v>
      </c>
      <c r="J181" s="284">
        <f t="shared" si="33"/>
      </c>
      <c r="K181" s="284">
        <f t="shared" si="34"/>
      </c>
      <c r="L181" s="378">
        <f t="shared" si="35"/>
      </c>
      <c r="M181" s="46">
        <f t="shared" si="36"/>
      </c>
      <c r="N181" s="43">
        <f>IF(M181="","",IF(OR('Raw FRM data'!R181&lt;3,'Raw FRM data'!R181&gt;200,M181&lt;2),"NOT VALID","ok"))</f>
      </c>
      <c r="O181" s="309">
        <f t="shared" si="37"/>
      </c>
      <c r="P181" s="44">
        <f t="shared" si="38"/>
      </c>
      <c r="Q181" s="414">
        <f t="shared" si="39"/>
      </c>
      <c r="R181" s="95"/>
    </row>
    <row r="182" spans="2:18" ht="12.75">
      <c r="B182" s="376">
        <v>172</v>
      </c>
      <c r="C182" s="84">
        <f>IF(ISBLANK('Raw FRM data'!C182),"",'Raw FRM data'!C182)</f>
      </c>
      <c r="D182" s="85"/>
      <c r="E182" s="85"/>
      <c r="F182" s="89"/>
      <c r="G182" s="423">
        <f t="shared" si="30"/>
        <v>0</v>
      </c>
      <c r="H182" s="424">
        <f t="shared" si="31"/>
        <v>0</v>
      </c>
      <c r="I182" s="424">
        <f t="shared" si="32"/>
        <v>0</v>
      </c>
      <c r="J182" s="284">
        <f t="shared" si="33"/>
      </c>
      <c r="K182" s="284">
        <f t="shared" si="34"/>
      </c>
      <c r="L182" s="378">
        <f t="shared" si="35"/>
      </c>
      <c r="M182" s="46">
        <f t="shared" si="36"/>
      </c>
      <c r="N182" s="43">
        <f>IF(M182="","",IF(OR('Raw FRM data'!R182&lt;3,'Raw FRM data'!R182&gt;200,M182&lt;2),"NOT VALID","ok"))</f>
      </c>
      <c r="O182" s="309">
        <f t="shared" si="37"/>
      </c>
      <c r="P182" s="44">
        <f t="shared" si="38"/>
      </c>
      <c r="Q182" s="414">
        <f t="shared" si="39"/>
      </c>
      <c r="R182" s="95"/>
    </row>
    <row r="183" spans="2:18" ht="12.75">
      <c r="B183" s="376">
        <v>173</v>
      </c>
      <c r="C183" s="84">
        <f>IF(ISBLANK('Raw FRM data'!C183),"",'Raw FRM data'!C183)</f>
      </c>
      <c r="D183" s="85"/>
      <c r="E183" s="85"/>
      <c r="F183" s="89"/>
      <c r="G183" s="423">
        <f t="shared" si="30"/>
        <v>0</v>
      </c>
      <c r="H183" s="424">
        <f t="shared" si="31"/>
        <v>0</v>
      </c>
      <c r="I183" s="424">
        <f t="shared" si="32"/>
        <v>0</v>
      </c>
      <c r="J183" s="284">
        <f t="shared" si="33"/>
      </c>
      <c r="K183" s="284">
        <f t="shared" si="34"/>
      </c>
      <c r="L183" s="378">
        <f t="shared" si="35"/>
      </c>
      <c r="M183" s="46">
        <f t="shared" si="36"/>
      </c>
      <c r="N183" s="43">
        <f>IF(M183="","",IF(OR('Raw FRM data'!R183&lt;3,'Raw FRM data'!R183&gt;200,M183&lt;2),"NOT VALID","ok"))</f>
      </c>
      <c r="O183" s="309">
        <f t="shared" si="37"/>
      </c>
      <c r="P183" s="44">
        <f t="shared" si="38"/>
      </c>
      <c r="Q183" s="414">
        <f t="shared" si="39"/>
      </c>
      <c r="R183" s="95"/>
    </row>
    <row r="184" spans="2:18" ht="12.75">
      <c r="B184" s="376">
        <v>174</v>
      </c>
      <c r="C184" s="84">
        <f>IF(ISBLANK('Raw FRM data'!C184),"",'Raw FRM data'!C184)</f>
      </c>
      <c r="D184" s="85"/>
      <c r="E184" s="85"/>
      <c r="F184" s="89"/>
      <c r="G184" s="423">
        <f t="shared" si="30"/>
        <v>0</v>
      </c>
      <c r="H184" s="424">
        <f t="shared" si="31"/>
        <v>0</v>
      </c>
      <c r="I184" s="424">
        <f t="shared" si="32"/>
        <v>0</v>
      </c>
      <c r="J184" s="284">
        <f t="shared" si="33"/>
      </c>
      <c r="K184" s="284">
        <f t="shared" si="34"/>
      </c>
      <c r="L184" s="378">
        <f t="shared" si="35"/>
      </c>
      <c r="M184" s="46">
        <f t="shared" si="36"/>
      </c>
      <c r="N184" s="43">
        <f>IF(M184="","",IF(OR('Raw FRM data'!R184&lt;3,'Raw FRM data'!R184&gt;200,M184&lt;2),"NOT VALID","ok"))</f>
      </c>
      <c r="O184" s="309">
        <f t="shared" si="37"/>
      </c>
      <c r="P184" s="44">
        <f t="shared" si="38"/>
      </c>
      <c r="Q184" s="414">
        <f t="shared" si="39"/>
      </c>
      <c r="R184" s="95"/>
    </row>
    <row r="185" spans="2:18" ht="12.75">
      <c r="B185" s="376">
        <v>175</v>
      </c>
      <c r="C185" s="84">
        <f>IF(ISBLANK('Raw FRM data'!C185),"",'Raw FRM data'!C185)</f>
      </c>
      <c r="D185" s="85"/>
      <c r="E185" s="85"/>
      <c r="F185" s="89"/>
      <c r="G185" s="423">
        <f t="shared" si="30"/>
        <v>0</v>
      </c>
      <c r="H185" s="424">
        <f t="shared" si="31"/>
        <v>0</v>
      </c>
      <c r="I185" s="424">
        <f t="shared" si="32"/>
        <v>0</v>
      </c>
      <c r="J185" s="284">
        <f t="shared" si="33"/>
      </c>
      <c r="K185" s="284">
        <f t="shared" si="34"/>
      </c>
      <c r="L185" s="378">
        <f t="shared" si="35"/>
      </c>
      <c r="M185" s="46">
        <f t="shared" si="36"/>
      </c>
      <c r="N185" s="43">
        <f>IF(M185="","",IF(OR('Raw FRM data'!R185&lt;3,'Raw FRM data'!R185&gt;200,M185&lt;2),"NOT VALID","ok"))</f>
      </c>
      <c r="O185" s="309">
        <f t="shared" si="37"/>
      </c>
      <c r="P185" s="44">
        <f t="shared" si="38"/>
      </c>
      <c r="Q185" s="414">
        <f t="shared" si="39"/>
      </c>
      <c r="R185" s="95"/>
    </row>
    <row r="186" spans="2:18" ht="12.75">
      <c r="B186" s="376">
        <v>176</v>
      </c>
      <c r="C186" s="84">
        <f>IF(ISBLANK('Raw FRM data'!C186),"",'Raw FRM data'!C186)</f>
      </c>
      <c r="D186" s="85"/>
      <c r="E186" s="85"/>
      <c r="F186" s="89"/>
      <c r="G186" s="423">
        <f t="shared" si="30"/>
        <v>0</v>
      </c>
      <c r="H186" s="424">
        <f t="shared" si="31"/>
        <v>0</v>
      </c>
      <c r="I186" s="424">
        <f t="shared" si="32"/>
        <v>0</v>
      </c>
      <c r="J186" s="284">
        <f t="shared" si="33"/>
      </c>
      <c r="K186" s="284">
        <f t="shared" si="34"/>
      </c>
      <c r="L186" s="378">
        <f t="shared" si="35"/>
      </c>
      <c r="M186" s="46">
        <f t="shared" si="36"/>
      </c>
      <c r="N186" s="43">
        <f>IF(M186="","",IF(OR('Raw FRM data'!R186&lt;3,'Raw FRM data'!R186&gt;200,M186&lt;2),"NOT VALID","ok"))</f>
      </c>
      <c r="O186" s="309">
        <f t="shared" si="37"/>
      </c>
      <c r="P186" s="44">
        <f t="shared" si="38"/>
      </c>
      <c r="Q186" s="414">
        <f t="shared" si="39"/>
      </c>
      <c r="R186" s="95"/>
    </row>
    <row r="187" spans="2:18" ht="12.75">
      <c r="B187" s="376">
        <v>177</v>
      </c>
      <c r="C187" s="84">
        <f>IF(ISBLANK('Raw FRM data'!C187),"",'Raw FRM data'!C187)</f>
      </c>
      <c r="D187" s="85"/>
      <c r="E187" s="85"/>
      <c r="F187" s="89"/>
      <c r="G187" s="423">
        <f t="shared" si="30"/>
        <v>0</v>
      </c>
      <c r="H187" s="424">
        <f t="shared" si="31"/>
        <v>0</v>
      </c>
      <c r="I187" s="424">
        <f t="shared" si="32"/>
        <v>0</v>
      </c>
      <c r="J187" s="284">
        <f t="shared" si="33"/>
      </c>
      <c r="K187" s="284">
        <f t="shared" si="34"/>
      </c>
      <c r="L187" s="378">
        <f t="shared" si="35"/>
      </c>
      <c r="M187" s="46">
        <f t="shared" si="36"/>
      </c>
      <c r="N187" s="43">
        <f>IF(M187="","",IF(OR('Raw FRM data'!R187&lt;3,'Raw FRM data'!R187&gt;200,M187&lt;2),"NOT VALID","ok"))</f>
      </c>
      <c r="O187" s="309">
        <f t="shared" si="37"/>
      </c>
      <c r="P187" s="44">
        <f t="shared" si="38"/>
      </c>
      <c r="Q187" s="414">
        <f t="shared" si="39"/>
      </c>
      <c r="R187" s="95"/>
    </row>
    <row r="188" spans="2:18" ht="12.75">
      <c r="B188" s="376">
        <v>178</v>
      </c>
      <c r="C188" s="84">
        <f>IF(ISBLANK('Raw FRM data'!C188),"",'Raw FRM data'!C188)</f>
      </c>
      <c r="D188" s="85"/>
      <c r="E188" s="85"/>
      <c r="F188" s="89"/>
      <c r="G188" s="423">
        <f t="shared" si="30"/>
        <v>0</v>
      </c>
      <c r="H188" s="424">
        <f t="shared" si="31"/>
        <v>0</v>
      </c>
      <c r="I188" s="424">
        <f t="shared" si="32"/>
        <v>0</v>
      </c>
      <c r="J188" s="284">
        <f t="shared" si="33"/>
      </c>
      <c r="K188" s="284">
        <f t="shared" si="34"/>
      </c>
      <c r="L188" s="378">
        <f t="shared" si="35"/>
      </c>
      <c r="M188" s="46">
        <f t="shared" si="36"/>
      </c>
      <c r="N188" s="43">
        <f>IF(M188="","",IF(OR('Raw FRM data'!R188&lt;3,'Raw FRM data'!R188&gt;200,M188&lt;2),"NOT VALID","ok"))</f>
      </c>
      <c r="O188" s="309">
        <f t="shared" si="37"/>
      </c>
      <c r="P188" s="44">
        <f t="shared" si="38"/>
      </c>
      <c r="Q188" s="414">
        <f t="shared" si="39"/>
      </c>
      <c r="R188" s="95"/>
    </row>
    <row r="189" spans="2:18" ht="12.75">
      <c r="B189" s="376">
        <v>179</v>
      </c>
      <c r="C189" s="84">
        <f>IF(ISBLANK('Raw FRM data'!C189),"",'Raw FRM data'!C189)</f>
      </c>
      <c r="D189" s="85"/>
      <c r="E189" s="85"/>
      <c r="F189" s="89"/>
      <c r="G189" s="423">
        <f aca="true" t="shared" si="40" ref="G189:G209">IF(OR(ISBLANK(D189),ISTEXT(D189)),0,D189)</f>
        <v>0</v>
      </c>
      <c r="H189" s="424">
        <f aca="true" t="shared" si="41" ref="H189:H209">IF(OR(ISBLANK(E189),ISTEXT(E189)),0,E189)</f>
        <v>0</v>
      </c>
      <c r="I189" s="424">
        <f aca="true" t="shared" si="42" ref="I189:I209">IF(OR(ISBLANK(F189),ISTEXT(F189)),0,F189)</f>
        <v>0</v>
      </c>
      <c r="J189" s="284">
        <f aca="true" t="shared" si="43" ref="J189:J209">IF(M189&lt;2,"",IF(OR(G189+H189=0,G189+I189=0),"",IF(AND(OR(2*G189/(G189+H189)&lt;0.93,2*G189/(G189+H189)&gt;1.07),OR(2*G189/(G189+I189)&lt;0.93,2*G189/(G189+I189)&gt;1.07)),"OUT","OK")))</f>
      </c>
      <c r="K189" s="284">
        <f aca="true" t="shared" si="44" ref="K189:K209">IF(M189&lt;2,"",IF(OR(H189+G189=0,H189+I189=0),"",IF(AND(OR(2*H189/(H189+G189)&lt;0.93,2*H189/(H189+G189)&gt;1.07),OR(2*H189/(H189+I189)&lt;0.93,2*H189/(H189+I189)&gt;1.07)),"OUT","OK")))</f>
      </c>
      <c r="L189" s="378">
        <f aca="true" t="shared" si="45" ref="L189:L209">IF(M189&lt;2,"",IF(OR(I189+G189=0,I189+H189=0),"",IF(AND(OR(2*I189/(I189+G189)&lt;0.93,2*I189/(I189+G189)&gt;1.07),OR(2*I189/(I189+H189)&lt;0.93,2*I189/(I189+H189)&gt;1.07)),"OUT","OK")))</f>
      </c>
      <c r="M189" s="46">
        <f aca="true" t="shared" si="46" ref="M189:M209">IF(COUNT(D189:F189),COUNT(D189:F189),"")</f>
      </c>
      <c r="N189" s="43">
        <f>IF(M189="","",IF(OR('Raw FRM data'!R189&lt;3,'Raw FRM data'!R189&gt;200,M189&lt;2),"NOT VALID","ok"))</f>
      </c>
      <c r="O189" s="309">
        <f aca="true" t="shared" si="47" ref="O189:O209">IF(ISERROR(AVERAGE(D189:F189)),"",AVERAGE(D189:F189))</f>
      </c>
      <c r="P189" s="44">
        <f aca="true" t="shared" si="48" ref="P189:P209">IF(M189="","",IF(M189&lt;2,"--  ",STDEV(D189:F189)))</f>
      </c>
      <c r="Q189" s="414">
        <f aca="true" t="shared" si="49" ref="Q189:Q209">IF(P189="","",IF(P189="--  ","--  ",P189/O189))</f>
      </c>
      <c r="R189" s="95"/>
    </row>
    <row r="190" spans="2:18" ht="12.75">
      <c r="B190" s="376">
        <v>180</v>
      </c>
      <c r="C190" s="84">
        <f>IF(ISBLANK('Raw FRM data'!C190),"",'Raw FRM data'!C190)</f>
      </c>
      <c r="D190" s="85"/>
      <c r="E190" s="85"/>
      <c r="F190" s="89"/>
      <c r="G190" s="423">
        <f t="shared" si="40"/>
        <v>0</v>
      </c>
      <c r="H190" s="424">
        <f t="shared" si="41"/>
        <v>0</v>
      </c>
      <c r="I190" s="424">
        <f t="shared" si="42"/>
        <v>0</v>
      </c>
      <c r="J190" s="284">
        <f t="shared" si="43"/>
      </c>
      <c r="K190" s="284">
        <f t="shared" si="44"/>
      </c>
      <c r="L190" s="378">
        <f t="shared" si="45"/>
      </c>
      <c r="M190" s="46">
        <f t="shared" si="46"/>
      </c>
      <c r="N190" s="43">
        <f>IF(M190="","",IF(OR('Raw FRM data'!R190&lt;3,'Raw FRM data'!R190&gt;200,M190&lt;2),"NOT VALID","ok"))</f>
      </c>
      <c r="O190" s="309">
        <f t="shared" si="47"/>
      </c>
      <c r="P190" s="44">
        <f t="shared" si="48"/>
      </c>
      <c r="Q190" s="414">
        <f t="shared" si="49"/>
      </c>
      <c r="R190" s="95"/>
    </row>
    <row r="191" spans="2:18" ht="12.75">
      <c r="B191" s="376">
        <v>181</v>
      </c>
      <c r="C191" s="84">
        <f>IF(ISBLANK('Raw FRM data'!C191),"",'Raw FRM data'!C191)</f>
      </c>
      <c r="D191" s="85"/>
      <c r="E191" s="85"/>
      <c r="F191" s="89"/>
      <c r="G191" s="423">
        <f t="shared" si="40"/>
        <v>0</v>
      </c>
      <c r="H191" s="424">
        <f t="shared" si="41"/>
        <v>0</v>
      </c>
      <c r="I191" s="424">
        <f t="shared" si="42"/>
        <v>0</v>
      </c>
      <c r="J191" s="284">
        <f t="shared" si="43"/>
      </c>
      <c r="K191" s="284">
        <f t="shared" si="44"/>
      </c>
      <c r="L191" s="378">
        <f t="shared" si="45"/>
      </c>
      <c r="M191" s="46">
        <f t="shared" si="46"/>
      </c>
      <c r="N191" s="43">
        <f>IF(M191="","",IF(OR('Raw FRM data'!R191&lt;3,'Raw FRM data'!R191&gt;200,M191&lt;2),"NOT VALID","ok"))</f>
      </c>
      <c r="O191" s="309">
        <f t="shared" si="47"/>
      </c>
      <c r="P191" s="44">
        <f t="shared" si="48"/>
      </c>
      <c r="Q191" s="414">
        <f t="shared" si="49"/>
      </c>
      <c r="R191" s="95"/>
    </row>
    <row r="192" spans="2:18" ht="12.75">
      <c r="B192" s="376">
        <v>182</v>
      </c>
      <c r="C192" s="84">
        <f>IF(ISBLANK('Raw FRM data'!C192),"",'Raw FRM data'!C192)</f>
      </c>
      <c r="D192" s="85"/>
      <c r="E192" s="85"/>
      <c r="F192" s="89"/>
      <c r="G192" s="423">
        <f t="shared" si="40"/>
        <v>0</v>
      </c>
      <c r="H192" s="424">
        <f t="shared" si="41"/>
        <v>0</v>
      </c>
      <c r="I192" s="424">
        <f t="shared" si="42"/>
        <v>0</v>
      </c>
      <c r="J192" s="284">
        <f t="shared" si="43"/>
      </c>
      <c r="K192" s="284">
        <f t="shared" si="44"/>
      </c>
      <c r="L192" s="378">
        <f t="shared" si="45"/>
      </c>
      <c r="M192" s="46">
        <f t="shared" si="46"/>
      </c>
      <c r="N192" s="43">
        <f>IF(M192="","",IF(OR('Raw FRM data'!R192&lt;3,'Raw FRM data'!R192&gt;200,M192&lt;2),"NOT VALID","ok"))</f>
      </c>
      <c r="O192" s="309">
        <f t="shared" si="47"/>
      </c>
      <c r="P192" s="44">
        <f t="shared" si="48"/>
      </c>
      <c r="Q192" s="414">
        <f t="shared" si="49"/>
      </c>
      <c r="R192" s="95"/>
    </row>
    <row r="193" spans="2:18" ht="12.75">
      <c r="B193" s="376">
        <v>183</v>
      </c>
      <c r="C193" s="84">
        <f>IF(ISBLANK('Raw FRM data'!C193),"",'Raw FRM data'!C193)</f>
      </c>
      <c r="D193" s="85"/>
      <c r="E193" s="85"/>
      <c r="F193" s="89"/>
      <c r="G193" s="423">
        <f t="shared" si="40"/>
        <v>0</v>
      </c>
      <c r="H193" s="424">
        <f t="shared" si="41"/>
        <v>0</v>
      </c>
      <c r="I193" s="424">
        <f t="shared" si="42"/>
        <v>0</v>
      </c>
      <c r="J193" s="284">
        <f t="shared" si="43"/>
      </c>
      <c r="K193" s="284">
        <f t="shared" si="44"/>
      </c>
      <c r="L193" s="378">
        <f t="shared" si="45"/>
      </c>
      <c r="M193" s="46">
        <f t="shared" si="46"/>
      </c>
      <c r="N193" s="43">
        <f>IF(M193="","",IF(OR('Raw FRM data'!R193&lt;3,'Raw FRM data'!R193&gt;200,M193&lt;2),"NOT VALID","ok"))</f>
      </c>
      <c r="O193" s="309">
        <f t="shared" si="47"/>
      </c>
      <c r="P193" s="44">
        <f t="shared" si="48"/>
      </c>
      <c r="Q193" s="414">
        <f t="shared" si="49"/>
      </c>
      <c r="R193" s="95"/>
    </row>
    <row r="194" spans="2:18" ht="12.75">
      <c r="B194" s="376">
        <v>184</v>
      </c>
      <c r="C194" s="84">
        <f>IF(ISBLANK('Raw FRM data'!C194),"",'Raw FRM data'!C194)</f>
      </c>
      <c r="D194" s="85"/>
      <c r="E194" s="85"/>
      <c r="F194" s="89"/>
      <c r="G194" s="423">
        <f t="shared" si="40"/>
        <v>0</v>
      </c>
      <c r="H194" s="424">
        <f t="shared" si="41"/>
        <v>0</v>
      </c>
      <c r="I194" s="424">
        <f t="shared" si="42"/>
        <v>0</v>
      </c>
      <c r="J194" s="284">
        <f t="shared" si="43"/>
      </c>
      <c r="K194" s="284">
        <f t="shared" si="44"/>
      </c>
      <c r="L194" s="378">
        <f t="shared" si="45"/>
      </c>
      <c r="M194" s="46">
        <f t="shared" si="46"/>
      </c>
      <c r="N194" s="43">
        <f>IF(M194="","",IF(OR('Raw FRM data'!R194&lt;3,'Raw FRM data'!R194&gt;200,M194&lt;2),"NOT VALID","ok"))</f>
      </c>
      <c r="O194" s="309">
        <f t="shared" si="47"/>
      </c>
      <c r="P194" s="44">
        <f t="shared" si="48"/>
      </c>
      <c r="Q194" s="414">
        <f t="shared" si="49"/>
      </c>
      <c r="R194" s="95"/>
    </row>
    <row r="195" spans="2:18" ht="12.75">
      <c r="B195" s="376">
        <v>185</v>
      </c>
      <c r="C195" s="84">
        <f>IF(ISBLANK('Raw FRM data'!C195),"",'Raw FRM data'!C195)</f>
      </c>
      <c r="D195" s="85"/>
      <c r="E195" s="85"/>
      <c r="F195" s="89"/>
      <c r="G195" s="423">
        <f t="shared" si="40"/>
        <v>0</v>
      </c>
      <c r="H195" s="424">
        <f t="shared" si="41"/>
        <v>0</v>
      </c>
      <c r="I195" s="424">
        <f t="shared" si="42"/>
        <v>0</v>
      </c>
      <c r="J195" s="284">
        <f t="shared" si="43"/>
      </c>
      <c r="K195" s="284">
        <f t="shared" si="44"/>
      </c>
      <c r="L195" s="378">
        <f t="shared" si="45"/>
      </c>
      <c r="M195" s="46">
        <f t="shared" si="46"/>
      </c>
      <c r="N195" s="43">
        <f>IF(M195="","",IF(OR('Raw FRM data'!R195&lt;3,'Raw FRM data'!R195&gt;200,M195&lt;2),"NOT VALID","ok"))</f>
      </c>
      <c r="O195" s="309">
        <f t="shared" si="47"/>
      </c>
      <c r="P195" s="44">
        <f t="shared" si="48"/>
      </c>
      <c r="Q195" s="414">
        <f t="shared" si="49"/>
      </c>
      <c r="R195" s="95"/>
    </row>
    <row r="196" spans="2:18" ht="12.75">
      <c r="B196" s="376">
        <v>186</v>
      </c>
      <c r="C196" s="84">
        <f>IF(ISBLANK('Raw FRM data'!C196),"",'Raw FRM data'!C196)</f>
      </c>
      <c r="D196" s="85"/>
      <c r="E196" s="85"/>
      <c r="F196" s="89"/>
      <c r="G196" s="423">
        <f t="shared" si="40"/>
        <v>0</v>
      </c>
      <c r="H196" s="424">
        <f t="shared" si="41"/>
        <v>0</v>
      </c>
      <c r="I196" s="424">
        <f t="shared" si="42"/>
        <v>0</v>
      </c>
      <c r="J196" s="284">
        <f t="shared" si="43"/>
      </c>
      <c r="K196" s="284">
        <f t="shared" si="44"/>
      </c>
      <c r="L196" s="378">
        <f t="shared" si="45"/>
      </c>
      <c r="M196" s="46">
        <f t="shared" si="46"/>
      </c>
      <c r="N196" s="43">
        <f>IF(M196="","",IF(OR('Raw FRM data'!R196&lt;3,'Raw FRM data'!R196&gt;200,M196&lt;2),"NOT VALID","ok"))</f>
      </c>
      <c r="O196" s="309">
        <f t="shared" si="47"/>
      </c>
      <c r="P196" s="44">
        <f t="shared" si="48"/>
      </c>
      <c r="Q196" s="414">
        <f t="shared" si="49"/>
      </c>
      <c r="R196" s="95"/>
    </row>
    <row r="197" spans="2:18" ht="12.75">
      <c r="B197" s="376">
        <v>187</v>
      </c>
      <c r="C197" s="84">
        <f>IF(ISBLANK('Raw FRM data'!C197),"",'Raw FRM data'!C197)</f>
      </c>
      <c r="D197" s="85"/>
      <c r="E197" s="85"/>
      <c r="F197" s="89"/>
      <c r="G197" s="423">
        <f t="shared" si="40"/>
        <v>0</v>
      </c>
      <c r="H197" s="424">
        <f t="shared" si="41"/>
        <v>0</v>
      </c>
      <c r="I197" s="424">
        <f t="shared" si="42"/>
        <v>0</v>
      </c>
      <c r="J197" s="284">
        <f t="shared" si="43"/>
      </c>
      <c r="K197" s="284">
        <f t="shared" si="44"/>
      </c>
      <c r="L197" s="378">
        <f t="shared" si="45"/>
      </c>
      <c r="M197" s="46">
        <f t="shared" si="46"/>
      </c>
      <c r="N197" s="43">
        <f>IF(M197="","",IF(OR('Raw FRM data'!R197&lt;3,'Raw FRM data'!R197&gt;200,M197&lt;2),"NOT VALID","ok"))</f>
      </c>
      <c r="O197" s="309">
        <f t="shared" si="47"/>
      </c>
      <c r="P197" s="44">
        <f t="shared" si="48"/>
      </c>
      <c r="Q197" s="414">
        <f t="shared" si="49"/>
      </c>
      <c r="R197" s="95"/>
    </row>
    <row r="198" spans="2:18" ht="12.75">
      <c r="B198" s="376">
        <v>188</v>
      </c>
      <c r="C198" s="84">
        <f>IF(ISBLANK('Raw FRM data'!C198),"",'Raw FRM data'!C198)</f>
      </c>
      <c r="D198" s="85"/>
      <c r="E198" s="85"/>
      <c r="F198" s="89"/>
      <c r="G198" s="423">
        <f t="shared" si="40"/>
        <v>0</v>
      </c>
      <c r="H198" s="424">
        <f t="shared" si="41"/>
        <v>0</v>
      </c>
      <c r="I198" s="424">
        <f t="shared" si="42"/>
        <v>0</v>
      </c>
      <c r="J198" s="284">
        <f t="shared" si="43"/>
      </c>
      <c r="K198" s="284">
        <f t="shared" si="44"/>
      </c>
      <c r="L198" s="378">
        <f t="shared" si="45"/>
      </c>
      <c r="M198" s="46">
        <f t="shared" si="46"/>
      </c>
      <c r="N198" s="43">
        <f>IF(M198="","",IF(OR('Raw FRM data'!R198&lt;3,'Raw FRM data'!R198&gt;200,M198&lt;2),"NOT VALID","ok"))</f>
      </c>
      <c r="O198" s="309">
        <f t="shared" si="47"/>
      </c>
      <c r="P198" s="44">
        <f t="shared" si="48"/>
      </c>
      <c r="Q198" s="414">
        <f t="shared" si="49"/>
      </c>
      <c r="R198" s="95"/>
    </row>
    <row r="199" spans="2:18" ht="12.75">
      <c r="B199" s="376">
        <v>189</v>
      </c>
      <c r="C199" s="84">
        <f>IF(ISBLANK('Raw FRM data'!C199),"",'Raw FRM data'!C199)</f>
      </c>
      <c r="D199" s="85"/>
      <c r="E199" s="85"/>
      <c r="F199" s="89"/>
      <c r="G199" s="423">
        <f t="shared" si="40"/>
        <v>0</v>
      </c>
      <c r="H199" s="424">
        <f t="shared" si="41"/>
        <v>0</v>
      </c>
      <c r="I199" s="424">
        <f t="shared" si="42"/>
        <v>0</v>
      </c>
      <c r="J199" s="284">
        <f t="shared" si="43"/>
      </c>
      <c r="K199" s="284">
        <f t="shared" si="44"/>
      </c>
      <c r="L199" s="378">
        <f t="shared" si="45"/>
      </c>
      <c r="M199" s="46">
        <f t="shared" si="46"/>
      </c>
      <c r="N199" s="43">
        <f>IF(M199="","",IF(OR('Raw FRM data'!R199&lt;3,'Raw FRM data'!R199&gt;200,M199&lt;2),"NOT VALID","ok"))</f>
      </c>
      <c r="O199" s="309">
        <f t="shared" si="47"/>
      </c>
      <c r="P199" s="44">
        <f t="shared" si="48"/>
      </c>
      <c r="Q199" s="414">
        <f t="shared" si="49"/>
      </c>
      <c r="R199" s="95"/>
    </row>
    <row r="200" spans="2:18" ht="12.75">
      <c r="B200" s="376">
        <v>190</v>
      </c>
      <c r="C200" s="84">
        <f>IF(ISBLANK('Raw FRM data'!C200),"",'Raw FRM data'!C200)</f>
      </c>
      <c r="D200" s="85"/>
      <c r="E200" s="85"/>
      <c r="F200" s="89"/>
      <c r="G200" s="423">
        <f t="shared" si="40"/>
        <v>0</v>
      </c>
      <c r="H200" s="424">
        <f t="shared" si="41"/>
        <v>0</v>
      </c>
      <c r="I200" s="424">
        <f t="shared" si="42"/>
        <v>0</v>
      </c>
      <c r="J200" s="284">
        <f t="shared" si="43"/>
      </c>
      <c r="K200" s="284">
        <f t="shared" si="44"/>
      </c>
      <c r="L200" s="378">
        <f t="shared" si="45"/>
      </c>
      <c r="M200" s="46">
        <f t="shared" si="46"/>
      </c>
      <c r="N200" s="43">
        <f>IF(M200="","",IF(OR('Raw FRM data'!R200&lt;3,'Raw FRM data'!R200&gt;200,M200&lt;2),"NOT VALID","ok"))</f>
      </c>
      <c r="O200" s="309">
        <f t="shared" si="47"/>
      </c>
      <c r="P200" s="44">
        <f t="shared" si="48"/>
      </c>
      <c r="Q200" s="414">
        <f t="shared" si="49"/>
      </c>
      <c r="R200" s="95"/>
    </row>
    <row r="201" spans="2:18" ht="12.75">
      <c r="B201" s="376">
        <v>191</v>
      </c>
      <c r="C201" s="84">
        <f>IF(ISBLANK('Raw FRM data'!C201),"",'Raw FRM data'!C201)</f>
      </c>
      <c r="D201" s="85"/>
      <c r="E201" s="85"/>
      <c r="F201" s="89"/>
      <c r="G201" s="423">
        <f t="shared" si="40"/>
        <v>0</v>
      </c>
      <c r="H201" s="424">
        <f t="shared" si="41"/>
        <v>0</v>
      </c>
      <c r="I201" s="424">
        <f t="shared" si="42"/>
        <v>0</v>
      </c>
      <c r="J201" s="284">
        <f t="shared" si="43"/>
      </c>
      <c r="K201" s="284">
        <f t="shared" si="44"/>
      </c>
      <c r="L201" s="378">
        <f t="shared" si="45"/>
      </c>
      <c r="M201" s="46">
        <f t="shared" si="46"/>
      </c>
      <c r="N201" s="43">
        <f>IF(M201="","",IF(OR('Raw FRM data'!R201&lt;3,'Raw FRM data'!R201&gt;200,M201&lt;2),"NOT VALID","ok"))</f>
      </c>
      <c r="O201" s="309">
        <f t="shared" si="47"/>
      </c>
      <c r="P201" s="44">
        <f t="shared" si="48"/>
      </c>
      <c r="Q201" s="414">
        <f t="shared" si="49"/>
      </c>
      <c r="R201" s="95"/>
    </row>
    <row r="202" spans="2:18" ht="12.75">
      <c r="B202" s="376">
        <v>192</v>
      </c>
      <c r="C202" s="84">
        <f>IF(ISBLANK('Raw FRM data'!C202),"",'Raw FRM data'!C202)</f>
      </c>
      <c r="D202" s="85"/>
      <c r="E202" s="85"/>
      <c r="F202" s="89"/>
      <c r="G202" s="423">
        <f t="shared" si="40"/>
        <v>0</v>
      </c>
      <c r="H202" s="424">
        <f t="shared" si="41"/>
        <v>0</v>
      </c>
      <c r="I202" s="424">
        <f t="shared" si="42"/>
        <v>0</v>
      </c>
      <c r="J202" s="284">
        <f t="shared" si="43"/>
      </c>
      <c r="K202" s="284">
        <f t="shared" si="44"/>
      </c>
      <c r="L202" s="378">
        <f t="shared" si="45"/>
      </c>
      <c r="M202" s="46">
        <f t="shared" si="46"/>
      </c>
      <c r="N202" s="43">
        <f>IF(M202="","",IF(OR('Raw FRM data'!R202&lt;3,'Raw FRM data'!R202&gt;200,M202&lt;2),"NOT VALID","ok"))</f>
      </c>
      <c r="O202" s="309">
        <f t="shared" si="47"/>
      </c>
      <c r="P202" s="44">
        <f t="shared" si="48"/>
      </c>
      <c r="Q202" s="414">
        <f t="shared" si="49"/>
      </c>
      <c r="R202" s="95"/>
    </row>
    <row r="203" spans="2:18" ht="12.75">
      <c r="B203" s="376">
        <v>193</v>
      </c>
      <c r="C203" s="84">
        <f>IF(ISBLANK('Raw FRM data'!C203),"",'Raw FRM data'!C203)</f>
      </c>
      <c r="D203" s="85"/>
      <c r="E203" s="85"/>
      <c r="F203" s="89"/>
      <c r="G203" s="423">
        <f t="shared" si="40"/>
        <v>0</v>
      </c>
      <c r="H203" s="424">
        <f t="shared" si="41"/>
        <v>0</v>
      </c>
      <c r="I203" s="424">
        <f t="shared" si="42"/>
        <v>0</v>
      </c>
      <c r="J203" s="284">
        <f t="shared" si="43"/>
      </c>
      <c r="K203" s="284">
        <f t="shared" si="44"/>
      </c>
      <c r="L203" s="378">
        <f t="shared" si="45"/>
      </c>
      <c r="M203" s="46">
        <f t="shared" si="46"/>
      </c>
      <c r="N203" s="43">
        <f>IF(M203="","",IF(OR('Raw FRM data'!R203&lt;3,'Raw FRM data'!R203&gt;200,M203&lt;2),"NOT VALID","ok"))</f>
      </c>
      <c r="O203" s="309">
        <f t="shared" si="47"/>
      </c>
      <c r="P203" s="44">
        <f t="shared" si="48"/>
      </c>
      <c r="Q203" s="414">
        <f t="shared" si="49"/>
      </c>
      <c r="R203" s="95"/>
    </row>
    <row r="204" spans="2:18" ht="12.75">
      <c r="B204" s="376">
        <v>194</v>
      </c>
      <c r="C204" s="84">
        <f>IF(ISBLANK('Raw FRM data'!C204),"",'Raw FRM data'!C204)</f>
      </c>
      <c r="D204" s="85"/>
      <c r="E204" s="85"/>
      <c r="F204" s="89"/>
      <c r="G204" s="423">
        <f t="shared" si="40"/>
        <v>0</v>
      </c>
      <c r="H204" s="424">
        <f t="shared" si="41"/>
        <v>0</v>
      </c>
      <c r="I204" s="424">
        <f t="shared" si="42"/>
        <v>0</v>
      </c>
      <c r="J204" s="284">
        <f t="shared" si="43"/>
      </c>
      <c r="K204" s="284">
        <f t="shared" si="44"/>
      </c>
      <c r="L204" s="378">
        <f t="shared" si="45"/>
      </c>
      <c r="M204" s="46">
        <f t="shared" si="46"/>
      </c>
      <c r="N204" s="43">
        <f>IF(M204="","",IF(OR('Raw FRM data'!R204&lt;3,'Raw FRM data'!R204&gt;200,M204&lt;2),"NOT VALID","ok"))</f>
      </c>
      <c r="O204" s="309">
        <f t="shared" si="47"/>
      </c>
      <c r="P204" s="44">
        <f t="shared" si="48"/>
      </c>
      <c r="Q204" s="414">
        <f t="shared" si="49"/>
      </c>
      <c r="R204" s="95"/>
    </row>
    <row r="205" spans="2:18" ht="12.75">
      <c r="B205" s="376">
        <v>195</v>
      </c>
      <c r="C205" s="84">
        <f>IF(ISBLANK('Raw FRM data'!C205),"",'Raw FRM data'!C205)</f>
      </c>
      <c r="D205" s="85"/>
      <c r="E205" s="85"/>
      <c r="F205" s="89"/>
      <c r="G205" s="423">
        <f t="shared" si="40"/>
        <v>0</v>
      </c>
      <c r="H205" s="424">
        <f t="shared" si="41"/>
        <v>0</v>
      </c>
      <c r="I205" s="424">
        <f t="shared" si="42"/>
        <v>0</v>
      </c>
      <c r="J205" s="284">
        <f t="shared" si="43"/>
      </c>
      <c r="K205" s="284">
        <f t="shared" si="44"/>
      </c>
      <c r="L205" s="378">
        <f t="shared" si="45"/>
      </c>
      <c r="M205" s="46">
        <f t="shared" si="46"/>
      </c>
      <c r="N205" s="43">
        <f>IF(M205="","",IF(OR('Raw FRM data'!R205&lt;3,'Raw FRM data'!R205&gt;200,M205&lt;2),"NOT VALID","ok"))</f>
      </c>
      <c r="O205" s="309">
        <f t="shared" si="47"/>
      </c>
      <c r="P205" s="44">
        <f t="shared" si="48"/>
      </c>
      <c r="Q205" s="414">
        <f t="shared" si="49"/>
      </c>
      <c r="R205" s="95"/>
    </row>
    <row r="206" spans="2:18" ht="12.75">
      <c r="B206" s="376">
        <v>196</v>
      </c>
      <c r="C206" s="84">
        <f>IF(ISBLANK('Raw FRM data'!C206),"",'Raw FRM data'!C206)</f>
      </c>
      <c r="D206" s="85"/>
      <c r="E206" s="85"/>
      <c r="F206" s="89"/>
      <c r="G206" s="423">
        <f t="shared" si="40"/>
        <v>0</v>
      </c>
      <c r="H206" s="424">
        <f t="shared" si="41"/>
        <v>0</v>
      </c>
      <c r="I206" s="424">
        <f t="shared" si="42"/>
        <v>0</v>
      </c>
      <c r="J206" s="284">
        <f t="shared" si="43"/>
      </c>
      <c r="K206" s="284">
        <f t="shared" si="44"/>
      </c>
      <c r="L206" s="378">
        <f t="shared" si="45"/>
      </c>
      <c r="M206" s="46">
        <f t="shared" si="46"/>
      </c>
      <c r="N206" s="43">
        <f>IF(M206="","",IF(OR('Raw FRM data'!R206&lt;3,'Raw FRM data'!R206&gt;200,M206&lt;2),"NOT VALID","ok"))</f>
      </c>
      <c r="O206" s="309">
        <f t="shared" si="47"/>
      </c>
      <c r="P206" s="44">
        <f t="shared" si="48"/>
      </c>
      <c r="Q206" s="414">
        <f t="shared" si="49"/>
      </c>
      <c r="R206" s="95"/>
    </row>
    <row r="207" spans="2:18" ht="12.75">
      <c r="B207" s="376">
        <v>197</v>
      </c>
      <c r="C207" s="84">
        <f>IF(ISBLANK('Raw FRM data'!C207),"",'Raw FRM data'!C207)</f>
      </c>
      <c r="D207" s="85"/>
      <c r="E207" s="85"/>
      <c r="F207" s="89"/>
      <c r="G207" s="423">
        <f t="shared" si="40"/>
        <v>0</v>
      </c>
      <c r="H207" s="424">
        <f t="shared" si="41"/>
        <v>0</v>
      </c>
      <c r="I207" s="424">
        <f t="shared" si="42"/>
        <v>0</v>
      </c>
      <c r="J207" s="284">
        <f t="shared" si="43"/>
      </c>
      <c r="K207" s="284">
        <f t="shared" si="44"/>
      </c>
      <c r="L207" s="378">
        <f t="shared" si="45"/>
      </c>
      <c r="M207" s="46">
        <f t="shared" si="46"/>
      </c>
      <c r="N207" s="43">
        <f>IF(M207="","",IF(OR('Raw FRM data'!R207&lt;3,'Raw FRM data'!R207&gt;200,M207&lt;2),"NOT VALID","ok"))</f>
      </c>
      <c r="O207" s="309">
        <f t="shared" si="47"/>
      </c>
      <c r="P207" s="44">
        <f t="shared" si="48"/>
      </c>
      <c r="Q207" s="414">
        <f t="shared" si="49"/>
      </c>
      <c r="R207" s="95"/>
    </row>
    <row r="208" spans="2:18" ht="12.75">
      <c r="B208" s="376">
        <v>198</v>
      </c>
      <c r="C208" s="84">
        <f>IF(ISBLANK('Raw FRM data'!C208),"",'Raw FRM data'!C208)</f>
      </c>
      <c r="D208" s="85"/>
      <c r="E208" s="85"/>
      <c r="F208" s="89"/>
      <c r="G208" s="423">
        <f t="shared" si="40"/>
        <v>0</v>
      </c>
      <c r="H208" s="424">
        <f t="shared" si="41"/>
        <v>0</v>
      </c>
      <c r="I208" s="424">
        <f t="shared" si="42"/>
        <v>0</v>
      </c>
      <c r="J208" s="284">
        <f t="shared" si="43"/>
      </c>
      <c r="K208" s="284">
        <f t="shared" si="44"/>
      </c>
      <c r="L208" s="378">
        <f t="shared" si="45"/>
      </c>
      <c r="M208" s="46">
        <f t="shared" si="46"/>
      </c>
      <c r="N208" s="43">
        <f>IF(M208="","",IF(OR('Raw FRM data'!R208&lt;3,'Raw FRM data'!R208&gt;200,M208&lt;2),"NOT VALID","ok"))</f>
      </c>
      <c r="O208" s="309">
        <f t="shared" si="47"/>
      </c>
      <c r="P208" s="44">
        <f t="shared" si="48"/>
      </c>
      <c r="Q208" s="414">
        <f t="shared" si="49"/>
      </c>
      <c r="R208" s="95"/>
    </row>
    <row r="209" spans="2:18" ht="12.75">
      <c r="B209" s="376">
        <v>199</v>
      </c>
      <c r="C209" s="84">
        <f>IF(ISBLANK('Raw FRM data'!C209),"",'Raw FRM data'!C209)</f>
      </c>
      <c r="D209" s="85"/>
      <c r="E209" s="85"/>
      <c r="F209" s="89"/>
      <c r="G209" s="423">
        <f t="shared" si="40"/>
        <v>0</v>
      </c>
      <c r="H209" s="424">
        <f t="shared" si="41"/>
        <v>0</v>
      </c>
      <c r="I209" s="424">
        <f t="shared" si="42"/>
        <v>0</v>
      </c>
      <c r="J209" s="284">
        <f t="shared" si="43"/>
      </c>
      <c r="K209" s="284">
        <f t="shared" si="44"/>
      </c>
      <c r="L209" s="378">
        <f t="shared" si="45"/>
      </c>
      <c r="M209" s="46">
        <f t="shared" si="46"/>
      </c>
      <c r="N209" s="43">
        <f>IF(M209="","",IF(OR('Raw FRM data'!R209&lt;3,'Raw FRM data'!R209&gt;200,M209&lt;2),"NOT VALID","ok"))</f>
      </c>
      <c r="O209" s="309">
        <f t="shared" si="47"/>
      </c>
      <c r="P209" s="44">
        <f t="shared" si="48"/>
      </c>
      <c r="Q209" s="414">
        <f t="shared" si="49"/>
      </c>
      <c r="R209" s="95"/>
    </row>
    <row r="210" spans="2:18" ht="12.75">
      <c r="B210" s="376">
        <v>200</v>
      </c>
      <c r="C210" s="84">
        <f>IF(ISBLANK('Raw FRM data'!C210),"",'Raw FRM data'!C210)</f>
      </c>
      <c r="D210" s="85"/>
      <c r="E210" s="85"/>
      <c r="F210" s="89"/>
      <c r="G210" s="423">
        <f aca="true" t="shared" si="50" ref="G210:G273">IF(OR(ISBLANK(D210),ISTEXT(D210)),0,D210)</f>
        <v>0</v>
      </c>
      <c r="H210" s="424">
        <f aca="true" t="shared" si="51" ref="H210:H273">IF(OR(ISBLANK(E210),ISTEXT(E210)),0,E210)</f>
        <v>0</v>
      </c>
      <c r="I210" s="424">
        <f aca="true" t="shared" si="52" ref="I210:I273">IF(OR(ISBLANK(F210),ISTEXT(F210)),0,F210)</f>
        <v>0</v>
      </c>
      <c r="J210" s="284">
        <f aca="true" t="shared" si="53" ref="J210:J273">IF(M210&lt;2,"",IF(OR(G210+H210=0,G210+I210=0),"",IF(AND(OR(2*G210/(G210+H210)&lt;0.93,2*G210/(G210+H210)&gt;1.07),OR(2*G210/(G210+I210)&lt;0.93,2*G210/(G210+I210)&gt;1.07)),"OUT","OK")))</f>
      </c>
      <c r="K210" s="284">
        <f aca="true" t="shared" si="54" ref="K210:K273">IF(M210&lt;2,"",IF(OR(H210+G210=0,H210+I210=0),"",IF(AND(OR(2*H210/(H210+G210)&lt;0.93,2*H210/(H210+G210)&gt;1.07),OR(2*H210/(H210+I210)&lt;0.93,2*H210/(H210+I210)&gt;1.07)),"OUT","OK")))</f>
      </c>
      <c r="L210" s="378">
        <f aca="true" t="shared" si="55" ref="L210:L273">IF(M210&lt;2,"",IF(OR(I210+G210=0,I210+H210=0),"",IF(AND(OR(2*I210/(I210+G210)&lt;0.93,2*I210/(I210+G210)&gt;1.07),OR(2*I210/(I210+H210)&lt;0.93,2*I210/(I210+H210)&gt;1.07)),"OUT","OK")))</f>
      </c>
      <c r="M210" s="46">
        <f aca="true" t="shared" si="56" ref="M210:M273">IF(COUNT(D210:F210),COUNT(D210:F210),"")</f>
      </c>
      <c r="N210" s="43">
        <f>IF(M210="","",IF(OR('Raw FRM data'!R210&lt;3,'Raw FRM data'!R210&gt;200,M210&lt;2),"NOT VALID","ok"))</f>
      </c>
      <c r="O210" s="309">
        <f aca="true" t="shared" si="57" ref="O210:O273">IF(ISERROR(AVERAGE(D210:F210)),"",AVERAGE(D210:F210))</f>
      </c>
      <c r="P210" s="44">
        <f aca="true" t="shared" si="58" ref="P210:P273">IF(M210="","",IF(M210&lt;2,"--  ",STDEV(D210:F210)))</f>
      </c>
      <c r="Q210" s="414">
        <f aca="true" t="shared" si="59" ref="Q210:Q273">IF(P210="","",IF(P210="--  ","--  ",P210/O210))</f>
      </c>
      <c r="R210" s="95"/>
    </row>
    <row r="211" spans="2:18" ht="12.75">
      <c r="B211" s="376">
        <v>201</v>
      </c>
      <c r="C211" s="84">
        <f>IF(ISBLANK('Raw FRM data'!C211),"",'Raw FRM data'!C211)</f>
      </c>
      <c r="D211" s="85"/>
      <c r="E211" s="85"/>
      <c r="F211" s="89"/>
      <c r="G211" s="423">
        <f t="shared" si="50"/>
        <v>0</v>
      </c>
      <c r="H211" s="424">
        <f t="shared" si="51"/>
        <v>0</v>
      </c>
      <c r="I211" s="424">
        <f t="shared" si="52"/>
        <v>0</v>
      </c>
      <c r="J211" s="284">
        <f t="shared" si="53"/>
      </c>
      <c r="K211" s="284">
        <f t="shared" si="54"/>
      </c>
      <c r="L211" s="378">
        <f t="shared" si="55"/>
      </c>
      <c r="M211" s="46">
        <f t="shared" si="56"/>
      </c>
      <c r="N211" s="43">
        <f>IF(M211="","",IF(OR('Raw FRM data'!R211&lt;3,'Raw FRM data'!R211&gt;200,M211&lt;2),"NOT VALID","ok"))</f>
      </c>
      <c r="O211" s="309">
        <f t="shared" si="57"/>
      </c>
      <c r="P211" s="44">
        <f t="shared" si="58"/>
      </c>
      <c r="Q211" s="414">
        <f t="shared" si="59"/>
      </c>
      <c r="R211" s="95"/>
    </row>
    <row r="212" spans="2:18" ht="12.75">
      <c r="B212" s="376">
        <v>202</v>
      </c>
      <c r="C212" s="84">
        <f>IF(ISBLANK('Raw FRM data'!C212),"",'Raw FRM data'!C212)</f>
      </c>
      <c r="D212" s="85"/>
      <c r="E212" s="85"/>
      <c r="F212" s="89"/>
      <c r="G212" s="423">
        <f t="shared" si="50"/>
        <v>0</v>
      </c>
      <c r="H212" s="424">
        <f t="shared" si="51"/>
        <v>0</v>
      </c>
      <c r="I212" s="424">
        <f t="shared" si="52"/>
        <v>0</v>
      </c>
      <c r="J212" s="284">
        <f t="shared" si="53"/>
      </c>
      <c r="K212" s="284">
        <f t="shared" si="54"/>
      </c>
      <c r="L212" s="378">
        <f t="shared" si="55"/>
      </c>
      <c r="M212" s="46">
        <f t="shared" si="56"/>
      </c>
      <c r="N212" s="43">
        <f>IF(M212="","",IF(OR('Raw FRM data'!R212&lt;3,'Raw FRM data'!R212&gt;200,M212&lt;2),"NOT VALID","ok"))</f>
      </c>
      <c r="O212" s="309">
        <f t="shared" si="57"/>
      </c>
      <c r="P212" s="44">
        <f t="shared" si="58"/>
      </c>
      <c r="Q212" s="414">
        <f t="shared" si="59"/>
      </c>
      <c r="R212" s="95"/>
    </row>
    <row r="213" spans="2:18" ht="12.75">
      <c r="B213" s="376">
        <v>203</v>
      </c>
      <c r="C213" s="84">
        <f>IF(ISBLANK('Raw FRM data'!C213),"",'Raw FRM data'!C213)</f>
      </c>
      <c r="D213" s="85"/>
      <c r="E213" s="85"/>
      <c r="F213" s="89"/>
      <c r="G213" s="423">
        <f t="shared" si="50"/>
        <v>0</v>
      </c>
      <c r="H213" s="424">
        <f t="shared" si="51"/>
        <v>0</v>
      </c>
      <c r="I213" s="424">
        <f t="shared" si="52"/>
        <v>0</v>
      </c>
      <c r="J213" s="284">
        <f t="shared" si="53"/>
      </c>
      <c r="K213" s="284">
        <f t="shared" si="54"/>
      </c>
      <c r="L213" s="378">
        <f t="shared" si="55"/>
      </c>
      <c r="M213" s="46">
        <f t="shared" si="56"/>
      </c>
      <c r="N213" s="43">
        <f>IF(M213="","",IF(OR('Raw FRM data'!R213&lt;3,'Raw FRM data'!R213&gt;200,M213&lt;2),"NOT VALID","ok"))</f>
      </c>
      <c r="O213" s="309">
        <f t="shared" si="57"/>
      </c>
      <c r="P213" s="44">
        <f t="shared" si="58"/>
      </c>
      <c r="Q213" s="414">
        <f t="shared" si="59"/>
      </c>
      <c r="R213" s="95"/>
    </row>
    <row r="214" spans="2:18" ht="12.75">
      <c r="B214" s="376">
        <v>204</v>
      </c>
      <c r="C214" s="84">
        <f>IF(ISBLANK('Raw FRM data'!C214),"",'Raw FRM data'!C214)</f>
      </c>
      <c r="D214" s="85"/>
      <c r="E214" s="85"/>
      <c r="F214" s="89"/>
      <c r="G214" s="423">
        <f t="shared" si="50"/>
        <v>0</v>
      </c>
      <c r="H214" s="424">
        <f t="shared" si="51"/>
        <v>0</v>
      </c>
      <c r="I214" s="424">
        <f t="shared" si="52"/>
        <v>0</v>
      </c>
      <c r="J214" s="284">
        <f t="shared" si="53"/>
      </c>
      <c r="K214" s="284">
        <f t="shared" si="54"/>
      </c>
      <c r="L214" s="378">
        <f t="shared" si="55"/>
      </c>
      <c r="M214" s="46">
        <f t="shared" si="56"/>
      </c>
      <c r="N214" s="43">
        <f>IF(M214="","",IF(OR('Raw FRM data'!R214&lt;3,'Raw FRM data'!R214&gt;200,M214&lt;2),"NOT VALID","ok"))</f>
      </c>
      <c r="O214" s="309">
        <f t="shared" si="57"/>
      </c>
      <c r="P214" s="44">
        <f t="shared" si="58"/>
      </c>
      <c r="Q214" s="414">
        <f t="shared" si="59"/>
      </c>
      <c r="R214" s="95"/>
    </row>
    <row r="215" spans="2:18" ht="12.75">
      <c r="B215" s="376">
        <v>205</v>
      </c>
      <c r="C215" s="84">
        <f>IF(ISBLANK('Raw FRM data'!C215),"",'Raw FRM data'!C215)</f>
      </c>
      <c r="D215" s="85"/>
      <c r="E215" s="85"/>
      <c r="F215" s="89"/>
      <c r="G215" s="423">
        <f t="shared" si="50"/>
        <v>0</v>
      </c>
      <c r="H215" s="424">
        <f t="shared" si="51"/>
        <v>0</v>
      </c>
      <c r="I215" s="424">
        <f t="shared" si="52"/>
        <v>0</v>
      </c>
      <c r="J215" s="284">
        <f t="shared" si="53"/>
      </c>
      <c r="K215" s="284">
        <f t="shared" si="54"/>
      </c>
      <c r="L215" s="378">
        <f t="shared" si="55"/>
      </c>
      <c r="M215" s="46">
        <f t="shared" si="56"/>
      </c>
      <c r="N215" s="43">
        <f>IF(M215="","",IF(OR('Raw FRM data'!R215&lt;3,'Raw FRM data'!R215&gt;200,M215&lt;2),"NOT VALID","ok"))</f>
      </c>
      <c r="O215" s="309">
        <f t="shared" si="57"/>
      </c>
      <c r="P215" s="44">
        <f t="shared" si="58"/>
      </c>
      <c r="Q215" s="414">
        <f t="shared" si="59"/>
      </c>
      <c r="R215" s="95"/>
    </row>
    <row r="216" spans="2:18" ht="12.75">
      <c r="B216" s="376">
        <v>206</v>
      </c>
      <c r="C216" s="84">
        <f>IF(ISBLANK('Raw FRM data'!C216),"",'Raw FRM data'!C216)</f>
      </c>
      <c r="D216" s="85"/>
      <c r="E216" s="85"/>
      <c r="F216" s="89"/>
      <c r="G216" s="423">
        <f t="shared" si="50"/>
        <v>0</v>
      </c>
      <c r="H216" s="424">
        <f t="shared" si="51"/>
        <v>0</v>
      </c>
      <c r="I216" s="424">
        <f t="shared" si="52"/>
        <v>0</v>
      </c>
      <c r="J216" s="284">
        <f t="shared" si="53"/>
      </c>
      <c r="K216" s="284">
        <f t="shared" si="54"/>
      </c>
      <c r="L216" s="378">
        <f t="shared" si="55"/>
      </c>
      <c r="M216" s="46">
        <f t="shared" si="56"/>
      </c>
      <c r="N216" s="43">
        <f>IF(M216="","",IF(OR('Raw FRM data'!R216&lt;3,'Raw FRM data'!R216&gt;200,M216&lt;2),"NOT VALID","ok"))</f>
      </c>
      <c r="O216" s="309">
        <f t="shared" si="57"/>
      </c>
      <c r="P216" s="44">
        <f t="shared" si="58"/>
      </c>
      <c r="Q216" s="414">
        <f t="shared" si="59"/>
      </c>
      <c r="R216" s="95"/>
    </row>
    <row r="217" spans="2:18" ht="12.75">
      <c r="B217" s="376">
        <v>207</v>
      </c>
      <c r="C217" s="84">
        <f>IF(ISBLANK('Raw FRM data'!C217),"",'Raw FRM data'!C217)</f>
      </c>
      <c r="D217" s="85"/>
      <c r="E217" s="85"/>
      <c r="F217" s="89"/>
      <c r="G217" s="423">
        <f t="shared" si="50"/>
        <v>0</v>
      </c>
      <c r="H217" s="424">
        <f t="shared" si="51"/>
        <v>0</v>
      </c>
      <c r="I217" s="424">
        <f t="shared" si="52"/>
        <v>0</v>
      </c>
      <c r="J217" s="284">
        <f t="shared" si="53"/>
      </c>
      <c r="K217" s="284">
        <f t="shared" si="54"/>
      </c>
      <c r="L217" s="378">
        <f t="shared" si="55"/>
      </c>
      <c r="M217" s="46">
        <f t="shared" si="56"/>
      </c>
      <c r="N217" s="43">
        <f>IF(M217="","",IF(OR('Raw FRM data'!R217&lt;3,'Raw FRM data'!R217&gt;200,M217&lt;2),"NOT VALID","ok"))</f>
      </c>
      <c r="O217" s="309">
        <f t="shared" si="57"/>
      </c>
      <c r="P217" s="44">
        <f t="shared" si="58"/>
      </c>
      <c r="Q217" s="414">
        <f t="shared" si="59"/>
      </c>
      <c r="R217" s="95"/>
    </row>
    <row r="218" spans="2:18" ht="12.75">
      <c r="B218" s="376">
        <v>208</v>
      </c>
      <c r="C218" s="84">
        <f>IF(ISBLANK('Raw FRM data'!C218),"",'Raw FRM data'!C218)</f>
      </c>
      <c r="D218" s="85"/>
      <c r="E218" s="85"/>
      <c r="F218" s="89"/>
      <c r="G218" s="423">
        <f t="shared" si="50"/>
        <v>0</v>
      </c>
      <c r="H218" s="424">
        <f t="shared" si="51"/>
        <v>0</v>
      </c>
      <c r="I218" s="424">
        <f t="shared" si="52"/>
        <v>0</v>
      </c>
      <c r="J218" s="284">
        <f t="shared" si="53"/>
      </c>
      <c r="K218" s="284">
        <f t="shared" si="54"/>
      </c>
      <c r="L218" s="378">
        <f t="shared" si="55"/>
      </c>
      <c r="M218" s="46">
        <f t="shared" si="56"/>
      </c>
      <c r="N218" s="43">
        <f>IF(M218="","",IF(OR('Raw FRM data'!R218&lt;3,'Raw FRM data'!R218&gt;200,M218&lt;2),"NOT VALID","ok"))</f>
      </c>
      <c r="O218" s="309">
        <f t="shared" si="57"/>
      </c>
      <c r="P218" s="44">
        <f t="shared" si="58"/>
      </c>
      <c r="Q218" s="414">
        <f t="shared" si="59"/>
      </c>
      <c r="R218" s="95"/>
    </row>
    <row r="219" spans="2:18" ht="12.75">
      <c r="B219" s="376">
        <v>209</v>
      </c>
      <c r="C219" s="84">
        <f>IF(ISBLANK('Raw FRM data'!C219),"",'Raw FRM data'!C219)</f>
      </c>
      <c r="D219" s="85"/>
      <c r="E219" s="85"/>
      <c r="F219" s="89"/>
      <c r="G219" s="423">
        <f t="shared" si="50"/>
        <v>0</v>
      </c>
      <c r="H219" s="424">
        <f t="shared" si="51"/>
        <v>0</v>
      </c>
      <c r="I219" s="424">
        <f t="shared" si="52"/>
        <v>0</v>
      </c>
      <c r="J219" s="284">
        <f t="shared" si="53"/>
      </c>
      <c r="K219" s="284">
        <f t="shared" si="54"/>
      </c>
      <c r="L219" s="378">
        <f t="shared" si="55"/>
      </c>
      <c r="M219" s="46">
        <f t="shared" si="56"/>
      </c>
      <c r="N219" s="43">
        <f>IF(M219="","",IF(OR('Raw FRM data'!R219&lt;3,'Raw FRM data'!R219&gt;200,M219&lt;2),"NOT VALID","ok"))</f>
      </c>
      <c r="O219" s="309">
        <f t="shared" si="57"/>
      </c>
      <c r="P219" s="44">
        <f t="shared" si="58"/>
      </c>
      <c r="Q219" s="414">
        <f t="shared" si="59"/>
      </c>
      <c r="R219" s="95"/>
    </row>
    <row r="220" spans="2:18" ht="12.75">
      <c r="B220" s="376">
        <v>210</v>
      </c>
      <c r="C220" s="84">
        <f>IF(ISBLANK('Raw FRM data'!C220),"",'Raw FRM data'!C220)</f>
      </c>
      <c r="D220" s="85"/>
      <c r="E220" s="85"/>
      <c r="F220" s="89"/>
      <c r="G220" s="423">
        <f t="shared" si="50"/>
        <v>0</v>
      </c>
      <c r="H220" s="424">
        <f t="shared" si="51"/>
        <v>0</v>
      </c>
      <c r="I220" s="424">
        <f t="shared" si="52"/>
        <v>0</v>
      </c>
      <c r="J220" s="284">
        <f t="shared" si="53"/>
      </c>
      <c r="K220" s="284">
        <f t="shared" si="54"/>
      </c>
      <c r="L220" s="378">
        <f t="shared" si="55"/>
      </c>
      <c r="M220" s="46">
        <f t="shared" si="56"/>
      </c>
      <c r="N220" s="43">
        <f>IF(M220="","",IF(OR('Raw FRM data'!R220&lt;3,'Raw FRM data'!R220&gt;200,M220&lt;2),"NOT VALID","ok"))</f>
      </c>
      <c r="O220" s="309">
        <f t="shared" si="57"/>
      </c>
      <c r="P220" s="44">
        <f t="shared" si="58"/>
      </c>
      <c r="Q220" s="414">
        <f t="shared" si="59"/>
      </c>
      <c r="R220" s="95"/>
    </row>
    <row r="221" spans="2:18" ht="12.75">
      <c r="B221" s="376">
        <v>211</v>
      </c>
      <c r="C221" s="84">
        <f>IF(ISBLANK('Raw FRM data'!C221),"",'Raw FRM data'!C221)</f>
      </c>
      <c r="D221" s="85"/>
      <c r="E221" s="85"/>
      <c r="F221" s="89"/>
      <c r="G221" s="423">
        <f t="shared" si="50"/>
        <v>0</v>
      </c>
      <c r="H221" s="424">
        <f t="shared" si="51"/>
        <v>0</v>
      </c>
      <c r="I221" s="424">
        <f t="shared" si="52"/>
        <v>0</v>
      </c>
      <c r="J221" s="284">
        <f t="shared" si="53"/>
      </c>
      <c r="K221" s="284">
        <f t="shared" si="54"/>
      </c>
      <c r="L221" s="378">
        <f t="shared" si="55"/>
      </c>
      <c r="M221" s="46">
        <f t="shared" si="56"/>
      </c>
      <c r="N221" s="43">
        <f>IF(M221="","",IF(OR('Raw FRM data'!R221&lt;3,'Raw FRM data'!R221&gt;200,M221&lt;2),"NOT VALID","ok"))</f>
      </c>
      <c r="O221" s="309">
        <f t="shared" si="57"/>
      </c>
      <c r="P221" s="44">
        <f t="shared" si="58"/>
      </c>
      <c r="Q221" s="414">
        <f t="shared" si="59"/>
      </c>
      <c r="R221" s="95"/>
    </row>
    <row r="222" spans="2:18" ht="12.75">
      <c r="B222" s="376">
        <v>212</v>
      </c>
      <c r="C222" s="84">
        <f>IF(ISBLANK('Raw FRM data'!C222),"",'Raw FRM data'!C222)</f>
      </c>
      <c r="D222" s="85"/>
      <c r="E222" s="85"/>
      <c r="F222" s="89"/>
      <c r="G222" s="423">
        <f t="shared" si="50"/>
        <v>0</v>
      </c>
      <c r="H222" s="424">
        <f t="shared" si="51"/>
        <v>0</v>
      </c>
      <c r="I222" s="424">
        <f t="shared" si="52"/>
        <v>0</v>
      </c>
      <c r="J222" s="284">
        <f t="shared" si="53"/>
      </c>
      <c r="K222" s="284">
        <f t="shared" si="54"/>
      </c>
      <c r="L222" s="378">
        <f t="shared" si="55"/>
      </c>
      <c r="M222" s="46">
        <f t="shared" si="56"/>
      </c>
      <c r="N222" s="43">
        <f>IF(M222="","",IF(OR('Raw FRM data'!R222&lt;3,'Raw FRM data'!R222&gt;200,M222&lt;2),"NOT VALID","ok"))</f>
      </c>
      <c r="O222" s="309">
        <f t="shared" si="57"/>
      </c>
      <c r="P222" s="44">
        <f t="shared" si="58"/>
      </c>
      <c r="Q222" s="414">
        <f t="shared" si="59"/>
      </c>
      <c r="R222" s="95"/>
    </row>
    <row r="223" spans="2:18" ht="12.75">
      <c r="B223" s="376">
        <v>213</v>
      </c>
      <c r="C223" s="84">
        <f>IF(ISBLANK('Raw FRM data'!C223),"",'Raw FRM data'!C223)</f>
      </c>
      <c r="D223" s="85"/>
      <c r="E223" s="85"/>
      <c r="F223" s="89"/>
      <c r="G223" s="423">
        <f t="shared" si="50"/>
        <v>0</v>
      </c>
      <c r="H223" s="424">
        <f t="shared" si="51"/>
        <v>0</v>
      </c>
      <c r="I223" s="424">
        <f t="shared" si="52"/>
        <v>0</v>
      </c>
      <c r="J223" s="284">
        <f t="shared" si="53"/>
      </c>
      <c r="K223" s="284">
        <f t="shared" si="54"/>
      </c>
      <c r="L223" s="378">
        <f t="shared" si="55"/>
      </c>
      <c r="M223" s="46">
        <f t="shared" si="56"/>
      </c>
      <c r="N223" s="43">
        <f>IF(M223="","",IF(OR('Raw FRM data'!R223&lt;3,'Raw FRM data'!R223&gt;200,M223&lt;2),"NOT VALID","ok"))</f>
      </c>
      <c r="O223" s="309">
        <f t="shared" si="57"/>
      </c>
      <c r="P223" s="44">
        <f t="shared" si="58"/>
      </c>
      <c r="Q223" s="414">
        <f t="shared" si="59"/>
      </c>
      <c r="R223" s="95"/>
    </row>
    <row r="224" spans="2:18" ht="12.75">
      <c r="B224" s="376">
        <v>214</v>
      </c>
      <c r="C224" s="84">
        <f>IF(ISBLANK('Raw FRM data'!C224),"",'Raw FRM data'!C224)</f>
      </c>
      <c r="D224" s="85"/>
      <c r="E224" s="85"/>
      <c r="F224" s="89"/>
      <c r="G224" s="423">
        <f t="shared" si="50"/>
        <v>0</v>
      </c>
      <c r="H224" s="424">
        <f t="shared" si="51"/>
        <v>0</v>
      </c>
      <c r="I224" s="424">
        <f t="shared" si="52"/>
        <v>0</v>
      </c>
      <c r="J224" s="284">
        <f t="shared" si="53"/>
      </c>
      <c r="K224" s="284">
        <f t="shared" si="54"/>
      </c>
      <c r="L224" s="378">
        <f t="shared" si="55"/>
      </c>
      <c r="M224" s="46">
        <f t="shared" si="56"/>
      </c>
      <c r="N224" s="43">
        <f>IF(M224="","",IF(OR('Raw FRM data'!R224&lt;3,'Raw FRM data'!R224&gt;200,M224&lt;2),"NOT VALID","ok"))</f>
      </c>
      <c r="O224" s="309">
        <f t="shared" si="57"/>
      </c>
      <c r="P224" s="44">
        <f t="shared" si="58"/>
      </c>
      <c r="Q224" s="414">
        <f t="shared" si="59"/>
      </c>
      <c r="R224" s="95"/>
    </row>
    <row r="225" spans="2:18" ht="12.75">
      <c r="B225" s="376">
        <v>215</v>
      </c>
      <c r="C225" s="84">
        <f>IF(ISBLANK('Raw FRM data'!C225),"",'Raw FRM data'!C225)</f>
      </c>
      <c r="D225" s="85"/>
      <c r="E225" s="85"/>
      <c r="F225" s="89"/>
      <c r="G225" s="423">
        <f t="shared" si="50"/>
        <v>0</v>
      </c>
      <c r="H225" s="424">
        <f t="shared" si="51"/>
        <v>0</v>
      </c>
      <c r="I225" s="424">
        <f t="shared" si="52"/>
        <v>0</v>
      </c>
      <c r="J225" s="284">
        <f t="shared" si="53"/>
      </c>
      <c r="K225" s="284">
        <f t="shared" si="54"/>
      </c>
      <c r="L225" s="378">
        <f t="shared" si="55"/>
      </c>
      <c r="M225" s="46">
        <f t="shared" si="56"/>
      </c>
      <c r="N225" s="43">
        <f>IF(M225="","",IF(OR('Raw FRM data'!R225&lt;3,'Raw FRM data'!R225&gt;200,M225&lt;2),"NOT VALID","ok"))</f>
      </c>
      <c r="O225" s="309">
        <f t="shared" si="57"/>
      </c>
      <c r="P225" s="44">
        <f t="shared" si="58"/>
      </c>
      <c r="Q225" s="414">
        <f t="shared" si="59"/>
      </c>
      <c r="R225" s="95"/>
    </row>
    <row r="226" spans="2:18" ht="12.75">
      <c r="B226" s="376">
        <v>216</v>
      </c>
      <c r="C226" s="84">
        <f>IF(ISBLANK('Raw FRM data'!C226),"",'Raw FRM data'!C226)</f>
      </c>
      <c r="D226" s="85"/>
      <c r="E226" s="85"/>
      <c r="F226" s="89"/>
      <c r="G226" s="423">
        <f t="shared" si="50"/>
        <v>0</v>
      </c>
      <c r="H226" s="424">
        <f t="shared" si="51"/>
        <v>0</v>
      </c>
      <c r="I226" s="424">
        <f t="shared" si="52"/>
        <v>0</v>
      </c>
      <c r="J226" s="284">
        <f t="shared" si="53"/>
      </c>
      <c r="K226" s="284">
        <f t="shared" si="54"/>
      </c>
      <c r="L226" s="378">
        <f t="shared" si="55"/>
      </c>
      <c r="M226" s="46">
        <f t="shared" si="56"/>
      </c>
      <c r="N226" s="43">
        <f>IF(M226="","",IF(OR('Raw FRM data'!R226&lt;3,'Raw FRM data'!R226&gt;200,M226&lt;2),"NOT VALID","ok"))</f>
      </c>
      <c r="O226" s="309">
        <f t="shared" si="57"/>
      </c>
      <c r="P226" s="44">
        <f t="shared" si="58"/>
      </c>
      <c r="Q226" s="414">
        <f t="shared" si="59"/>
      </c>
      <c r="R226" s="95"/>
    </row>
    <row r="227" spans="2:18" ht="12.75">
      <c r="B227" s="376">
        <v>217</v>
      </c>
      <c r="C227" s="84">
        <f>IF(ISBLANK('Raw FRM data'!C227),"",'Raw FRM data'!C227)</f>
      </c>
      <c r="D227" s="85"/>
      <c r="E227" s="85"/>
      <c r="F227" s="89"/>
      <c r="G227" s="423">
        <f t="shared" si="50"/>
        <v>0</v>
      </c>
      <c r="H227" s="424">
        <f t="shared" si="51"/>
        <v>0</v>
      </c>
      <c r="I227" s="424">
        <f t="shared" si="52"/>
        <v>0</v>
      </c>
      <c r="J227" s="284">
        <f t="shared" si="53"/>
      </c>
      <c r="K227" s="284">
        <f t="shared" si="54"/>
      </c>
      <c r="L227" s="378">
        <f t="shared" si="55"/>
      </c>
      <c r="M227" s="46">
        <f t="shared" si="56"/>
      </c>
      <c r="N227" s="43">
        <f>IF(M227="","",IF(OR('Raw FRM data'!R227&lt;3,'Raw FRM data'!R227&gt;200,M227&lt;2),"NOT VALID","ok"))</f>
      </c>
      <c r="O227" s="309">
        <f t="shared" si="57"/>
      </c>
      <c r="P227" s="44">
        <f t="shared" si="58"/>
      </c>
      <c r="Q227" s="414">
        <f t="shared" si="59"/>
      </c>
      <c r="R227" s="95"/>
    </row>
    <row r="228" spans="2:18" ht="12.75">
      <c r="B228" s="376">
        <v>218</v>
      </c>
      <c r="C228" s="84">
        <f>IF(ISBLANK('Raw FRM data'!C228),"",'Raw FRM data'!C228)</f>
      </c>
      <c r="D228" s="85"/>
      <c r="E228" s="85"/>
      <c r="F228" s="89"/>
      <c r="G228" s="423">
        <f t="shared" si="50"/>
        <v>0</v>
      </c>
      <c r="H228" s="424">
        <f t="shared" si="51"/>
        <v>0</v>
      </c>
      <c r="I228" s="424">
        <f t="shared" si="52"/>
        <v>0</v>
      </c>
      <c r="J228" s="284">
        <f t="shared" si="53"/>
      </c>
      <c r="K228" s="284">
        <f t="shared" si="54"/>
      </c>
      <c r="L228" s="378">
        <f t="shared" si="55"/>
      </c>
      <c r="M228" s="46">
        <f t="shared" si="56"/>
      </c>
      <c r="N228" s="43">
        <f>IF(M228="","",IF(OR('Raw FRM data'!R228&lt;3,'Raw FRM data'!R228&gt;200,M228&lt;2),"NOT VALID","ok"))</f>
      </c>
      <c r="O228" s="309">
        <f t="shared" si="57"/>
      </c>
      <c r="P228" s="44">
        <f t="shared" si="58"/>
      </c>
      <c r="Q228" s="414">
        <f t="shared" si="59"/>
      </c>
      <c r="R228" s="95"/>
    </row>
    <row r="229" spans="2:18" ht="12.75">
      <c r="B229" s="376">
        <v>219</v>
      </c>
      <c r="C229" s="84">
        <f>IF(ISBLANK('Raw FRM data'!C229),"",'Raw FRM data'!C229)</f>
      </c>
      <c r="D229" s="85"/>
      <c r="E229" s="85"/>
      <c r="F229" s="89"/>
      <c r="G229" s="423">
        <f t="shared" si="50"/>
        <v>0</v>
      </c>
      <c r="H229" s="424">
        <f t="shared" si="51"/>
        <v>0</v>
      </c>
      <c r="I229" s="424">
        <f t="shared" si="52"/>
        <v>0</v>
      </c>
      <c r="J229" s="284">
        <f t="shared" si="53"/>
      </c>
      <c r="K229" s="284">
        <f t="shared" si="54"/>
      </c>
      <c r="L229" s="378">
        <f t="shared" si="55"/>
      </c>
      <c r="M229" s="46">
        <f t="shared" si="56"/>
      </c>
      <c r="N229" s="43">
        <f>IF(M229="","",IF(OR('Raw FRM data'!R229&lt;3,'Raw FRM data'!R229&gt;200,M229&lt;2),"NOT VALID","ok"))</f>
      </c>
      <c r="O229" s="309">
        <f t="shared" si="57"/>
      </c>
      <c r="P229" s="44">
        <f t="shared" si="58"/>
      </c>
      <c r="Q229" s="414">
        <f t="shared" si="59"/>
      </c>
      <c r="R229" s="95"/>
    </row>
    <row r="230" spans="2:18" ht="12.75">
      <c r="B230" s="376">
        <v>220</v>
      </c>
      <c r="C230" s="84">
        <f>IF(ISBLANK('Raw FRM data'!C230),"",'Raw FRM data'!C230)</f>
      </c>
      <c r="D230" s="85"/>
      <c r="E230" s="85"/>
      <c r="F230" s="89"/>
      <c r="G230" s="423">
        <f t="shared" si="50"/>
        <v>0</v>
      </c>
      <c r="H230" s="424">
        <f t="shared" si="51"/>
        <v>0</v>
      </c>
      <c r="I230" s="424">
        <f t="shared" si="52"/>
        <v>0</v>
      </c>
      <c r="J230" s="284">
        <f t="shared" si="53"/>
      </c>
      <c r="K230" s="284">
        <f t="shared" si="54"/>
      </c>
      <c r="L230" s="378">
        <f t="shared" si="55"/>
      </c>
      <c r="M230" s="46">
        <f t="shared" si="56"/>
      </c>
      <c r="N230" s="43">
        <f>IF(M230="","",IF(OR('Raw FRM data'!R230&lt;3,'Raw FRM data'!R230&gt;200,M230&lt;2),"NOT VALID","ok"))</f>
      </c>
      <c r="O230" s="309">
        <f t="shared" si="57"/>
      </c>
      <c r="P230" s="44">
        <f t="shared" si="58"/>
      </c>
      <c r="Q230" s="414">
        <f t="shared" si="59"/>
      </c>
      <c r="R230" s="95"/>
    </row>
    <row r="231" spans="2:18" ht="12.75">
      <c r="B231" s="376">
        <v>221</v>
      </c>
      <c r="C231" s="84">
        <f>IF(ISBLANK('Raw FRM data'!C231),"",'Raw FRM data'!C231)</f>
      </c>
      <c r="D231" s="85"/>
      <c r="E231" s="85"/>
      <c r="F231" s="89"/>
      <c r="G231" s="423">
        <f t="shared" si="50"/>
        <v>0</v>
      </c>
      <c r="H231" s="424">
        <f t="shared" si="51"/>
        <v>0</v>
      </c>
      <c r="I231" s="424">
        <f t="shared" si="52"/>
        <v>0</v>
      </c>
      <c r="J231" s="284">
        <f t="shared" si="53"/>
      </c>
      <c r="K231" s="284">
        <f t="shared" si="54"/>
      </c>
      <c r="L231" s="378">
        <f t="shared" si="55"/>
      </c>
      <c r="M231" s="46">
        <f t="shared" si="56"/>
      </c>
      <c r="N231" s="43">
        <f>IF(M231="","",IF(OR('Raw FRM data'!R231&lt;3,'Raw FRM data'!R231&gt;200,M231&lt;2),"NOT VALID","ok"))</f>
      </c>
      <c r="O231" s="309">
        <f t="shared" si="57"/>
      </c>
      <c r="P231" s="44">
        <f t="shared" si="58"/>
      </c>
      <c r="Q231" s="414">
        <f t="shared" si="59"/>
      </c>
      <c r="R231" s="95"/>
    </row>
    <row r="232" spans="2:18" ht="12.75">
      <c r="B232" s="376">
        <v>222</v>
      </c>
      <c r="C232" s="84">
        <f>IF(ISBLANK('Raw FRM data'!C232),"",'Raw FRM data'!C232)</f>
      </c>
      <c r="D232" s="85"/>
      <c r="E232" s="85"/>
      <c r="F232" s="89"/>
      <c r="G232" s="423">
        <f t="shared" si="50"/>
        <v>0</v>
      </c>
      <c r="H232" s="424">
        <f t="shared" si="51"/>
        <v>0</v>
      </c>
      <c r="I232" s="424">
        <f t="shared" si="52"/>
        <v>0</v>
      </c>
      <c r="J232" s="284">
        <f t="shared" si="53"/>
      </c>
      <c r="K232" s="284">
        <f t="shared" si="54"/>
      </c>
      <c r="L232" s="378">
        <f t="shared" si="55"/>
      </c>
      <c r="M232" s="46">
        <f t="shared" si="56"/>
      </c>
      <c r="N232" s="43">
        <f>IF(M232="","",IF(OR('Raw FRM data'!R232&lt;3,'Raw FRM data'!R232&gt;200,M232&lt;2),"NOT VALID","ok"))</f>
      </c>
      <c r="O232" s="309">
        <f t="shared" si="57"/>
      </c>
      <c r="P232" s="44">
        <f t="shared" si="58"/>
      </c>
      <c r="Q232" s="414">
        <f t="shared" si="59"/>
      </c>
      <c r="R232" s="95"/>
    </row>
    <row r="233" spans="2:18" ht="12.75">
      <c r="B233" s="376">
        <v>223</v>
      </c>
      <c r="C233" s="84">
        <f>IF(ISBLANK('Raw FRM data'!C233),"",'Raw FRM data'!C233)</f>
      </c>
      <c r="D233" s="85"/>
      <c r="E233" s="85"/>
      <c r="F233" s="89"/>
      <c r="G233" s="423">
        <f t="shared" si="50"/>
        <v>0</v>
      </c>
      <c r="H233" s="424">
        <f t="shared" si="51"/>
        <v>0</v>
      </c>
      <c r="I233" s="424">
        <f t="shared" si="52"/>
        <v>0</v>
      </c>
      <c r="J233" s="284">
        <f t="shared" si="53"/>
      </c>
      <c r="K233" s="284">
        <f t="shared" si="54"/>
      </c>
      <c r="L233" s="378">
        <f t="shared" si="55"/>
      </c>
      <c r="M233" s="46">
        <f t="shared" si="56"/>
      </c>
      <c r="N233" s="43">
        <f>IF(M233="","",IF(OR('Raw FRM data'!R233&lt;3,'Raw FRM data'!R233&gt;200,M233&lt;2),"NOT VALID","ok"))</f>
      </c>
      <c r="O233" s="309">
        <f t="shared" si="57"/>
      </c>
      <c r="P233" s="44">
        <f t="shared" si="58"/>
      </c>
      <c r="Q233" s="414">
        <f t="shared" si="59"/>
      </c>
      <c r="R233" s="95"/>
    </row>
    <row r="234" spans="2:18" ht="12.75">
      <c r="B234" s="376">
        <v>224</v>
      </c>
      <c r="C234" s="84">
        <f>IF(ISBLANK('Raw FRM data'!C234),"",'Raw FRM data'!C234)</f>
      </c>
      <c r="D234" s="85"/>
      <c r="E234" s="85"/>
      <c r="F234" s="89"/>
      <c r="G234" s="423">
        <f t="shared" si="50"/>
        <v>0</v>
      </c>
      <c r="H234" s="424">
        <f t="shared" si="51"/>
        <v>0</v>
      </c>
      <c r="I234" s="424">
        <f t="shared" si="52"/>
        <v>0</v>
      </c>
      <c r="J234" s="284">
        <f t="shared" si="53"/>
      </c>
      <c r="K234" s="284">
        <f t="shared" si="54"/>
      </c>
      <c r="L234" s="378">
        <f t="shared" si="55"/>
      </c>
      <c r="M234" s="46">
        <f t="shared" si="56"/>
      </c>
      <c r="N234" s="43">
        <f>IF(M234="","",IF(OR('Raw FRM data'!R234&lt;3,'Raw FRM data'!R234&gt;200,M234&lt;2),"NOT VALID","ok"))</f>
      </c>
      <c r="O234" s="309">
        <f t="shared" si="57"/>
      </c>
      <c r="P234" s="44">
        <f t="shared" si="58"/>
      </c>
      <c r="Q234" s="414">
        <f t="shared" si="59"/>
      </c>
      <c r="R234" s="95"/>
    </row>
    <row r="235" spans="2:18" ht="12.75">
      <c r="B235" s="376">
        <v>225</v>
      </c>
      <c r="C235" s="84">
        <f>IF(ISBLANK('Raw FRM data'!C235),"",'Raw FRM data'!C235)</f>
      </c>
      <c r="D235" s="85"/>
      <c r="E235" s="85"/>
      <c r="F235" s="89"/>
      <c r="G235" s="423">
        <f t="shared" si="50"/>
        <v>0</v>
      </c>
      <c r="H235" s="424">
        <f t="shared" si="51"/>
        <v>0</v>
      </c>
      <c r="I235" s="424">
        <f t="shared" si="52"/>
        <v>0</v>
      </c>
      <c r="J235" s="284">
        <f t="shared" si="53"/>
      </c>
      <c r="K235" s="284">
        <f t="shared" si="54"/>
      </c>
      <c r="L235" s="378">
        <f t="shared" si="55"/>
      </c>
      <c r="M235" s="46">
        <f t="shared" si="56"/>
      </c>
      <c r="N235" s="43">
        <f>IF(M235="","",IF(OR('Raw FRM data'!R235&lt;3,'Raw FRM data'!R235&gt;200,M235&lt;2),"NOT VALID","ok"))</f>
      </c>
      <c r="O235" s="309">
        <f t="shared" si="57"/>
      </c>
      <c r="P235" s="44">
        <f t="shared" si="58"/>
      </c>
      <c r="Q235" s="414">
        <f t="shared" si="59"/>
      </c>
      <c r="R235" s="95"/>
    </row>
    <row r="236" spans="2:18" ht="12.75">
      <c r="B236" s="376">
        <v>226</v>
      </c>
      <c r="C236" s="84">
        <f>IF(ISBLANK('Raw FRM data'!C236),"",'Raw FRM data'!C236)</f>
      </c>
      <c r="D236" s="85"/>
      <c r="E236" s="85"/>
      <c r="F236" s="89"/>
      <c r="G236" s="423">
        <f t="shared" si="50"/>
        <v>0</v>
      </c>
      <c r="H236" s="424">
        <f t="shared" si="51"/>
        <v>0</v>
      </c>
      <c r="I236" s="424">
        <f t="shared" si="52"/>
        <v>0</v>
      </c>
      <c r="J236" s="284">
        <f t="shared" si="53"/>
      </c>
      <c r="K236" s="284">
        <f t="shared" si="54"/>
      </c>
      <c r="L236" s="378">
        <f t="shared" si="55"/>
      </c>
      <c r="M236" s="46">
        <f t="shared" si="56"/>
      </c>
      <c r="N236" s="43">
        <f>IF(M236="","",IF(OR('Raw FRM data'!R236&lt;3,'Raw FRM data'!R236&gt;200,M236&lt;2),"NOT VALID","ok"))</f>
      </c>
      <c r="O236" s="309">
        <f t="shared" si="57"/>
      </c>
      <c r="P236" s="44">
        <f t="shared" si="58"/>
      </c>
      <c r="Q236" s="414">
        <f t="shared" si="59"/>
      </c>
      <c r="R236" s="95"/>
    </row>
    <row r="237" spans="2:18" ht="12.75">
      <c r="B237" s="376">
        <v>227</v>
      </c>
      <c r="C237" s="84">
        <f>IF(ISBLANK('Raw FRM data'!C237),"",'Raw FRM data'!C237)</f>
      </c>
      <c r="D237" s="85"/>
      <c r="E237" s="85"/>
      <c r="F237" s="89"/>
      <c r="G237" s="423">
        <f t="shared" si="50"/>
        <v>0</v>
      </c>
      <c r="H237" s="424">
        <f t="shared" si="51"/>
        <v>0</v>
      </c>
      <c r="I237" s="424">
        <f t="shared" si="52"/>
        <v>0</v>
      </c>
      <c r="J237" s="284">
        <f t="shared" si="53"/>
      </c>
      <c r="K237" s="284">
        <f t="shared" si="54"/>
      </c>
      <c r="L237" s="378">
        <f t="shared" si="55"/>
      </c>
      <c r="M237" s="46">
        <f t="shared" si="56"/>
      </c>
      <c r="N237" s="43">
        <f>IF(M237="","",IF(OR('Raw FRM data'!R237&lt;3,'Raw FRM data'!R237&gt;200,M237&lt;2),"NOT VALID","ok"))</f>
      </c>
      <c r="O237" s="309">
        <f t="shared" si="57"/>
      </c>
      <c r="P237" s="44">
        <f t="shared" si="58"/>
      </c>
      <c r="Q237" s="414">
        <f t="shared" si="59"/>
      </c>
      <c r="R237" s="95"/>
    </row>
    <row r="238" spans="2:18" ht="12.75">
      <c r="B238" s="376">
        <v>228</v>
      </c>
      <c r="C238" s="84">
        <f>IF(ISBLANK('Raw FRM data'!C238),"",'Raw FRM data'!C238)</f>
      </c>
      <c r="D238" s="85"/>
      <c r="E238" s="85"/>
      <c r="F238" s="89"/>
      <c r="G238" s="423">
        <f t="shared" si="50"/>
        <v>0</v>
      </c>
      <c r="H238" s="424">
        <f t="shared" si="51"/>
        <v>0</v>
      </c>
      <c r="I238" s="424">
        <f t="shared" si="52"/>
        <v>0</v>
      </c>
      <c r="J238" s="284">
        <f t="shared" si="53"/>
      </c>
      <c r="K238" s="284">
        <f t="shared" si="54"/>
      </c>
      <c r="L238" s="378">
        <f t="shared" si="55"/>
      </c>
      <c r="M238" s="46">
        <f t="shared" si="56"/>
      </c>
      <c r="N238" s="43">
        <f>IF(M238="","",IF(OR('Raw FRM data'!R238&lt;3,'Raw FRM data'!R238&gt;200,M238&lt;2),"NOT VALID","ok"))</f>
      </c>
      <c r="O238" s="309">
        <f t="shared" si="57"/>
      </c>
      <c r="P238" s="44">
        <f t="shared" si="58"/>
      </c>
      <c r="Q238" s="414">
        <f t="shared" si="59"/>
      </c>
      <c r="R238" s="95"/>
    </row>
    <row r="239" spans="2:18" ht="12.75">
      <c r="B239" s="376">
        <v>229</v>
      </c>
      <c r="C239" s="84">
        <f>IF(ISBLANK('Raw FRM data'!C239),"",'Raw FRM data'!C239)</f>
      </c>
      <c r="D239" s="85"/>
      <c r="E239" s="85"/>
      <c r="F239" s="89"/>
      <c r="G239" s="423">
        <f t="shared" si="50"/>
        <v>0</v>
      </c>
      <c r="H239" s="424">
        <f t="shared" si="51"/>
        <v>0</v>
      </c>
      <c r="I239" s="424">
        <f t="shared" si="52"/>
        <v>0</v>
      </c>
      <c r="J239" s="284">
        <f t="shared" si="53"/>
      </c>
      <c r="K239" s="284">
        <f t="shared" si="54"/>
      </c>
      <c r="L239" s="378">
        <f t="shared" si="55"/>
      </c>
      <c r="M239" s="46">
        <f t="shared" si="56"/>
      </c>
      <c r="N239" s="43">
        <f>IF(M239="","",IF(OR('Raw FRM data'!R239&lt;3,'Raw FRM data'!R239&gt;200,M239&lt;2),"NOT VALID","ok"))</f>
      </c>
      <c r="O239" s="309">
        <f t="shared" si="57"/>
      </c>
      <c r="P239" s="44">
        <f t="shared" si="58"/>
      </c>
      <c r="Q239" s="414">
        <f t="shared" si="59"/>
      </c>
      <c r="R239" s="95"/>
    </row>
    <row r="240" spans="2:18" ht="12.75">
      <c r="B240" s="376">
        <v>230</v>
      </c>
      <c r="C240" s="84">
        <f>IF(ISBLANK('Raw FRM data'!C240),"",'Raw FRM data'!C240)</f>
      </c>
      <c r="D240" s="85"/>
      <c r="E240" s="85"/>
      <c r="F240" s="89"/>
      <c r="G240" s="423">
        <f t="shared" si="50"/>
        <v>0</v>
      </c>
      <c r="H240" s="424">
        <f t="shared" si="51"/>
        <v>0</v>
      </c>
      <c r="I240" s="424">
        <f t="shared" si="52"/>
        <v>0</v>
      </c>
      <c r="J240" s="284">
        <f t="shared" si="53"/>
      </c>
      <c r="K240" s="284">
        <f t="shared" si="54"/>
      </c>
      <c r="L240" s="378">
        <f t="shared" si="55"/>
      </c>
      <c r="M240" s="46">
        <f t="shared" si="56"/>
      </c>
      <c r="N240" s="43">
        <f>IF(M240="","",IF(OR('Raw FRM data'!R240&lt;3,'Raw FRM data'!R240&gt;200,M240&lt;2),"NOT VALID","ok"))</f>
      </c>
      <c r="O240" s="309">
        <f t="shared" si="57"/>
      </c>
      <c r="P240" s="44">
        <f t="shared" si="58"/>
      </c>
      <c r="Q240" s="414">
        <f t="shared" si="59"/>
      </c>
      <c r="R240" s="95"/>
    </row>
    <row r="241" spans="2:18" ht="12.75">
      <c r="B241" s="376">
        <v>231</v>
      </c>
      <c r="C241" s="84">
        <f>IF(ISBLANK('Raw FRM data'!C241),"",'Raw FRM data'!C241)</f>
      </c>
      <c r="D241" s="85"/>
      <c r="E241" s="85"/>
      <c r="F241" s="89"/>
      <c r="G241" s="423">
        <f t="shared" si="50"/>
        <v>0</v>
      </c>
      <c r="H241" s="424">
        <f t="shared" si="51"/>
        <v>0</v>
      </c>
      <c r="I241" s="424">
        <f t="shared" si="52"/>
        <v>0</v>
      </c>
      <c r="J241" s="284">
        <f t="shared" si="53"/>
      </c>
      <c r="K241" s="284">
        <f t="shared" si="54"/>
      </c>
      <c r="L241" s="378">
        <f t="shared" si="55"/>
      </c>
      <c r="M241" s="46">
        <f t="shared" si="56"/>
      </c>
      <c r="N241" s="43">
        <f>IF(M241="","",IF(OR('Raw FRM data'!R241&lt;3,'Raw FRM data'!R241&gt;200,M241&lt;2),"NOT VALID","ok"))</f>
      </c>
      <c r="O241" s="309">
        <f t="shared" si="57"/>
      </c>
      <c r="P241" s="44">
        <f t="shared" si="58"/>
      </c>
      <c r="Q241" s="414">
        <f t="shared" si="59"/>
      </c>
      <c r="R241" s="95"/>
    </row>
    <row r="242" spans="2:18" ht="12.75">
      <c r="B242" s="376">
        <v>232</v>
      </c>
      <c r="C242" s="84">
        <f>IF(ISBLANK('Raw FRM data'!C242),"",'Raw FRM data'!C242)</f>
      </c>
      <c r="D242" s="85"/>
      <c r="E242" s="85"/>
      <c r="F242" s="89"/>
      <c r="G242" s="423">
        <f t="shared" si="50"/>
        <v>0</v>
      </c>
      <c r="H242" s="424">
        <f t="shared" si="51"/>
        <v>0</v>
      </c>
      <c r="I242" s="424">
        <f t="shared" si="52"/>
        <v>0</v>
      </c>
      <c r="J242" s="284">
        <f t="shared" si="53"/>
      </c>
      <c r="K242" s="284">
        <f t="shared" si="54"/>
      </c>
      <c r="L242" s="378">
        <f t="shared" si="55"/>
      </c>
      <c r="M242" s="46">
        <f t="shared" si="56"/>
      </c>
      <c r="N242" s="43">
        <f>IF(M242="","",IF(OR('Raw FRM data'!R242&lt;3,'Raw FRM data'!R242&gt;200,M242&lt;2),"NOT VALID","ok"))</f>
      </c>
      <c r="O242" s="309">
        <f t="shared" si="57"/>
      </c>
      <c r="P242" s="44">
        <f t="shared" si="58"/>
      </c>
      <c r="Q242" s="414">
        <f t="shared" si="59"/>
      </c>
      <c r="R242" s="95"/>
    </row>
    <row r="243" spans="2:18" ht="12.75">
      <c r="B243" s="376">
        <v>233</v>
      </c>
      <c r="C243" s="84">
        <f>IF(ISBLANK('Raw FRM data'!C243),"",'Raw FRM data'!C243)</f>
      </c>
      <c r="D243" s="85"/>
      <c r="E243" s="85"/>
      <c r="F243" s="89"/>
      <c r="G243" s="423">
        <f t="shared" si="50"/>
        <v>0</v>
      </c>
      <c r="H243" s="424">
        <f t="shared" si="51"/>
        <v>0</v>
      </c>
      <c r="I243" s="424">
        <f t="shared" si="52"/>
        <v>0</v>
      </c>
      <c r="J243" s="284">
        <f t="shared" si="53"/>
      </c>
      <c r="K243" s="284">
        <f t="shared" si="54"/>
      </c>
      <c r="L243" s="378">
        <f t="shared" si="55"/>
      </c>
      <c r="M243" s="46">
        <f t="shared" si="56"/>
      </c>
      <c r="N243" s="43">
        <f>IF(M243="","",IF(OR('Raw FRM data'!R243&lt;3,'Raw FRM data'!R243&gt;200,M243&lt;2),"NOT VALID","ok"))</f>
      </c>
      <c r="O243" s="309">
        <f t="shared" si="57"/>
      </c>
      <c r="P243" s="44">
        <f t="shared" si="58"/>
      </c>
      <c r="Q243" s="414">
        <f t="shared" si="59"/>
      </c>
      <c r="R243" s="95"/>
    </row>
    <row r="244" spans="2:18" ht="12.75">
      <c r="B244" s="376">
        <v>234</v>
      </c>
      <c r="C244" s="84">
        <f>IF(ISBLANK('Raw FRM data'!C244),"",'Raw FRM data'!C244)</f>
      </c>
      <c r="D244" s="85"/>
      <c r="E244" s="85"/>
      <c r="F244" s="89"/>
      <c r="G244" s="423">
        <f t="shared" si="50"/>
        <v>0</v>
      </c>
      <c r="H244" s="424">
        <f t="shared" si="51"/>
        <v>0</v>
      </c>
      <c r="I244" s="424">
        <f t="shared" si="52"/>
        <v>0</v>
      </c>
      <c r="J244" s="284">
        <f t="shared" si="53"/>
      </c>
      <c r="K244" s="284">
        <f t="shared" si="54"/>
      </c>
      <c r="L244" s="378">
        <f t="shared" si="55"/>
      </c>
      <c r="M244" s="46">
        <f t="shared" si="56"/>
      </c>
      <c r="N244" s="43">
        <f>IF(M244="","",IF(OR('Raw FRM data'!R244&lt;3,'Raw FRM data'!R244&gt;200,M244&lt;2),"NOT VALID","ok"))</f>
      </c>
      <c r="O244" s="309">
        <f t="shared" si="57"/>
      </c>
      <c r="P244" s="44">
        <f t="shared" si="58"/>
      </c>
      <c r="Q244" s="414">
        <f t="shared" si="59"/>
      </c>
      <c r="R244" s="95"/>
    </row>
    <row r="245" spans="2:18" ht="12.75">
      <c r="B245" s="376">
        <v>235</v>
      </c>
      <c r="C245" s="84">
        <f>IF(ISBLANK('Raw FRM data'!C245),"",'Raw FRM data'!C245)</f>
      </c>
      <c r="D245" s="85"/>
      <c r="E245" s="85"/>
      <c r="F245" s="89"/>
      <c r="G245" s="423">
        <f t="shared" si="50"/>
        <v>0</v>
      </c>
      <c r="H245" s="424">
        <f t="shared" si="51"/>
        <v>0</v>
      </c>
      <c r="I245" s="424">
        <f t="shared" si="52"/>
        <v>0</v>
      </c>
      <c r="J245" s="284">
        <f t="shared" si="53"/>
      </c>
      <c r="K245" s="284">
        <f t="shared" si="54"/>
      </c>
      <c r="L245" s="378">
        <f t="shared" si="55"/>
      </c>
      <c r="M245" s="46">
        <f t="shared" si="56"/>
      </c>
      <c r="N245" s="43">
        <f>IF(M245="","",IF(OR('Raw FRM data'!R245&lt;3,'Raw FRM data'!R245&gt;200,M245&lt;2),"NOT VALID","ok"))</f>
      </c>
      <c r="O245" s="309">
        <f t="shared" si="57"/>
      </c>
      <c r="P245" s="44">
        <f t="shared" si="58"/>
      </c>
      <c r="Q245" s="414">
        <f t="shared" si="59"/>
      </c>
      <c r="R245" s="95"/>
    </row>
    <row r="246" spans="2:18" ht="12.75">
      <c r="B246" s="376">
        <v>236</v>
      </c>
      <c r="C246" s="84">
        <f>IF(ISBLANK('Raw FRM data'!C246),"",'Raw FRM data'!C246)</f>
      </c>
      <c r="D246" s="85"/>
      <c r="E246" s="85"/>
      <c r="F246" s="89"/>
      <c r="G246" s="423">
        <f t="shared" si="50"/>
        <v>0</v>
      </c>
      <c r="H246" s="424">
        <f t="shared" si="51"/>
        <v>0</v>
      </c>
      <c r="I246" s="424">
        <f t="shared" si="52"/>
        <v>0</v>
      </c>
      <c r="J246" s="284">
        <f t="shared" si="53"/>
      </c>
      <c r="K246" s="284">
        <f t="shared" si="54"/>
      </c>
      <c r="L246" s="378">
        <f t="shared" si="55"/>
      </c>
      <c r="M246" s="46">
        <f t="shared" si="56"/>
      </c>
      <c r="N246" s="43">
        <f>IF(M246="","",IF(OR('Raw FRM data'!R246&lt;3,'Raw FRM data'!R246&gt;200,M246&lt;2),"NOT VALID","ok"))</f>
      </c>
      <c r="O246" s="309">
        <f t="shared" si="57"/>
      </c>
      <c r="P246" s="44">
        <f t="shared" si="58"/>
      </c>
      <c r="Q246" s="414">
        <f t="shared" si="59"/>
      </c>
      <c r="R246" s="95"/>
    </row>
    <row r="247" spans="2:18" ht="12.75">
      <c r="B247" s="376">
        <v>237</v>
      </c>
      <c r="C247" s="84">
        <f>IF(ISBLANK('Raw FRM data'!C247),"",'Raw FRM data'!C247)</f>
      </c>
      <c r="D247" s="85"/>
      <c r="E247" s="85"/>
      <c r="F247" s="89"/>
      <c r="G247" s="423">
        <f t="shared" si="50"/>
        <v>0</v>
      </c>
      <c r="H247" s="424">
        <f t="shared" si="51"/>
        <v>0</v>
      </c>
      <c r="I247" s="424">
        <f t="shared" si="52"/>
        <v>0</v>
      </c>
      <c r="J247" s="284">
        <f t="shared" si="53"/>
      </c>
      <c r="K247" s="284">
        <f t="shared" si="54"/>
      </c>
      <c r="L247" s="378">
        <f t="shared" si="55"/>
      </c>
      <c r="M247" s="46">
        <f t="shared" si="56"/>
      </c>
      <c r="N247" s="43">
        <f>IF(M247="","",IF(OR('Raw FRM data'!R247&lt;3,'Raw FRM data'!R247&gt;200,M247&lt;2),"NOT VALID","ok"))</f>
      </c>
      <c r="O247" s="309">
        <f t="shared" si="57"/>
      </c>
      <c r="P247" s="44">
        <f t="shared" si="58"/>
      </c>
      <c r="Q247" s="414">
        <f t="shared" si="59"/>
      </c>
      <c r="R247" s="95"/>
    </row>
    <row r="248" spans="2:18" ht="12.75">
      <c r="B248" s="376">
        <v>238</v>
      </c>
      <c r="C248" s="84">
        <f>IF(ISBLANK('Raw FRM data'!C248),"",'Raw FRM data'!C248)</f>
      </c>
      <c r="D248" s="85"/>
      <c r="E248" s="85"/>
      <c r="F248" s="89"/>
      <c r="G248" s="423">
        <f t="shared" si="50"/>
        <v>0</v>
      </c>
      <c r="H248" s="424">
        <f t="shared" si="51"/>
        <v>0</v>
      </c>
      <c r="I248" s="424">
        <f t="shared" si="52"/>
        <v>0</v>
      </c>
      <c r="J248" s="284">
        <f t="shared" si="53"/>
      </c>
      <c r="K248" s="284">
        <f t="shared" si="54"/>
      </c>
      <c r="L248" s="378">
        <f t="shared" si="55"/>
      </c>
      <c r="M248" s="46">
        <f t="shared" si="56"/>
      </c>
      <c r="N248" s="43">
        <f>IF(M248="","",IF(OR('Raw FRM data'!R248&lt;3,'Raw FRM data'!R248&gt;200,M248&lt;2),"NOT VALID","ok"))</f>
      </c>
      <c r="O248" s="309">
        <f t="shared" si="57"/>
      </c>
      <c r="P248" s="44">
        <f t="shared" si="58"/>
      </c>
      <c r="Q248" s="414">
        <f t="shared" si="59"/>
      </c>
      <c r="R248" s="95"/>
    </row>
    <row r="249" spans="2:18" ht="12.75">
      <c r="B249" s="376">
        <v>239</v>
      </c>
      <c r="C249" s="84">
        <f>IF(ISBLANK('Raw FRM data'!C249),"",'Raw FRM data'!C249)</f>
      </c>
      <c r="D249" s="85"/>
      <c r="E249" s="85"/>
      <c r="F249" s="89"/>
      <c r="G249" s="423">
        <f t="shared" si="50"/>
        <v>0</v>
      </c>
      <c r="H249" s="424">
        <f t="shared" si="51"/>
        <v>0</v>
      </c>
      <c r="I249" s="424">
        <f t="shared" si="52"/>
        <v>0</v>
      </c>
      <c r="J249" s="284">
        <f t="shared" si="53"/>
      </c>
      <c r="K249" s="284">
        <f t="shared" si="54"/>
      </c>
      <c r="L249" s="378">
        <f t="shared" si="55"/>
      </c>
      <c r="M249" s="46">
        <f t="shared" si="56"/>
      </c>
      <c r="N249" s="43">
        <f>IF(M249="","",IF(OR('Raw FRM data'!R249&lt;3,'Raw FRM data'!R249&gt;200,M249&lt;2),"NOT VALID","ok"))</f>
      </c>
      <c r="O249" s="309">
        <f t="shared" si="57"/>
      </c>
      <c r="P249" s="44">
        <f t="shared" si="58"/>
      </c>
      <c r="Q249" s="414">
        <f t="shared" si="59"/>
      </c>
      <c r="R249" s="95"/>
    </row>
    <row r="250" spans="2:18" ht="12.75">
      <c r="B250" s="376">
        <v>240</v>
      </c>
      <c r="C250" s="84">
        <f>IF(ISBLANK('Raw FRM data'!C250),"",'Raw FRM data'!C250)</f>
      </c>
      <c r="D250" s="85"/>
      <c r="E250" s="85"/>
      <c r="F250" s="89"/>
      <c r="G250" s="423">
        <f t="shared" si="50"/>
        <v>0</v>
      </c>
      <c r="H250" s="424">
        <f t="shared" si="51"/>
        <v>0</v>
      </c>
      <c r="I250" s="424">
        <f t="shared" si="52"/>
        <v>0</v>
      </c>
      <c r="J250" s="284">
        <f t="shared" si="53"/>
      </c>
      <c r="K250" s="284">
        <f t="shared" si="54"/>
      </c>
      <c r="L250" s="378">
        <f t="shared" si="55"/>
      </c>
      <c r="M250" s="46">
        <f t="shared" si="56"/>
      </c>
      <c r="N250" s="43">
        <f>IF(M250="","",IF(OR('Raw FRM data'!R250&lt;3,'Raw FRM data'!R250&gt;200,M250&lt;2),"NOT VALID","ok"))</f>
      </c>
      <c r="O250" s="309">
        <f t="shared" si="57"/>
      </c>
      <c r="P250" s="44">
        <f t="shared" si="58"/>
      </c>
      <c r="Q250" s="414">
        <f t="shared" si="59"/>
      </c>
      <c r="R250" s="95"/>
    </row>
    <row r="251" spans="2:18" ht="12.75">
      <c r="B251" s="376">
        <v>241</v>
      </c>
      <c r="C251" s="84">
        <f>IF(ISBLANK('Raw FRM data'!C251),"",'Raw FRM data'!C251)</f>
      </c>
      <c r="D251" s="85"/>
      <c r="E251" s="85"/>
      <c r="F251" s="89"/>
      <c r="G251" s="423">
        <f t="shared" si="50"/>
        <v>0</v>
      </c>
      <c r="H251" s="424">
        <f t="shared" si="51"/>
        <v>0</v>
      </c>
      <c r="I251" s="424">
        <f t="shared" si="52"/>
        <v>0</v>
      </c>
      <c r="J251" s="284">
        <f t="shared" si="53"/>
      </c>
      <c r="K251" s="284">
        <f t="shared" si="54"/>
      </c>
      <c r="L251" s="378">
        <f t="shared" si="55"/>
      </c>
      <c r="M251" s="46">
        <f t="shared" si="56"/>
      </c>
      <c r="N251" s="43">
        <f>IF(M251="","",IF(OR('Raw FRM data'!R251&lt;3,'Raw FRM data'!R251&gt;200,M251&lt;2),"NOT VALID","ok"))</f>
      </c>
      <c r="O251" s="309">
        <f t="shared" si="57"/>
      </c>
      <c r="P251" s="44">
        <f t="shared" si="58"/>
      </c>
      <c r="Q251" s="414">
        <f t="shared" si="59"/>
      </c>
      <c r="R251" s="95"/>
    </row>
    <row r="252" spans="2:18" ht="12.75">
      <c r="B252" s="376">
        <v>242</v>
      </c>
      <c r="C252" s="84">
        <f>IF(ISBLANK('Raw FRM data'!C252),"",'Raw FRM data'!C252)</f>
      </c>
      <c r="D252" s="85"/>
      <c r="E252" s="85"/>
      <c r="F252" s="89"/>
      <c r="G252" s="423">
        <f t="shared" si="50"/>
        <v>0</v>
      </c>
      <c r="H252" s="424">
        <f t="shared" si="51"/>
        <v>0</v>
      </c>
      <c r="I252" s="424">
        <f t="shared" si="52"/>
        <v>0</v>
      </c>
      <c r="J252" s="284">
        <f t="shared" si="53"/>
      </c>
      <c r="K252" s="284">
        <f t="shared" si="54"/>
      </c>
      <c r="L252" s="378">
        <f t="shared" si="55"/>
      </c>
      <c r="M252" s="46">
        <f t="shared" si="56"/>
      </c>
      <c r="N252" s="43">
        <f>IF(M252="","",IF(OR('Raw FRM data'!R252&lt;3,'Raw FRM data'!R252&gt;200,M252&lt;2),"NOT VALID","ok"))</f>
      </c>
      <c r="O252" s="309">
        <f t="shared" si="57"/>
      </c>
      <c r="P252" s="44">
        <f t="shared" si="58"/>
      </c>
      <c r="Q252" s="414">
        <f t="shared" si="59"/>
      </c>
      <c r="R252" s="95"/>
    </row>
    <row r="253" spans="2:18" ht="12.75">
      <c r="B253" s="376">
        <v>243</v>
      </c>
      <c r="C253" s="84">
        <f>IF(ISBLANK('Raw FRM data'!C253),"",'Raw FRM data'!C253)</f>
      </c>
      <c r="D253" s="85"/>
      <c r="E253" s="85"/>
      <c r="F253" s="89"/>
      <c r="G253" s="423">
        <f t="shared" si="50"/>
        <v>0</v>
      </c>
      <c r="H253" s="424">
        <f t="shared" si="51"/>
        <v>0</v>
      </c>
      <c r="I253" s="424">
        <f t="shared" si="52"/>
        <v>0</v>
      </c>
      <c r="J253" s="284">
        <f t="shared" si="53"/>
      </c>
      <c r="K253" s="284">
        <f t="shared" si="54"/>
      </c>
      <c r="L253" s="378">
        <f t="shared" si="55"/>
      </c>
      <c r="M253" s="46">
        <f t="shared" si="56"/>
      </c>
      <c r="N253" s="43">
        <f>IF(M253="","",IF(OR('Raw FRM data'!R253&lt;3,'Raw FRM data'!R253&gt;200,M253&lt;2),"NOT VALID","ok"))</f>
      </c>
      <c r="O253" s="309">
        <f t="shared" si="57"/>
      </c>
      <c r="P253" s="44">
        <f t="shared" si="58"/>
      </c>
      <c r="Q253" s="414">
        <f t="shared" si="59"/>
      </c>
      <c r="R253" s="95"/>
    </row>
    <row r="254" spans="2:18" ht="12.75">
      <c r="B254" s="376">
        <v>244</v>
      </c>
      <c r="C254" s="84">
        <f>IF(ISBLANK('Raw FRM data'!C254),"",'Raw FRM data'!C254)</f>
      </c>
      <c r="D254" s="85"/>
      <c r="E254" s="85"/>
      <c r="F254" s="89"/>
      <c r="G254" s="423">
        <f t="shared" si="50"/>
        <v>0</v>
      </c>
      <c r="H254" s="424">
        <f t="shared" si="51"/>
        <v>0</v>
      </c>
      <c r="I254" s="424">
        <f t="shared" si="52"/>
        <v>0</v>
      </c>
      <c r="J254" s="284">
        <f t="shared" si="53"/>
      </c>
      <c r="K254" s="284">
        <f t="shared" si="54"/>
      </c>
      <c r="L254" s="378">
        <f t="shared" si="55"/>
      </c>
      <c r="M254" s="46">
        <f t="shared" si="56"/>
      </c>
      <c r="N254" s="43">
        <f>IF(M254="","",IF(OR('Raw FRM data'!R254&lt;3,'Raw FRM data'!R254&gt;200,M254&lt;2),"NOT VALID","ok"))</f>
      </c>
      <c r="O254" s="309">
        <f t="shared" si="57"/>
      </c>
      <c r="P254" s="44">
        <f t="shared" si="58"/>
      </c>
      <c r="Q254" s="414">
        <f t="shared" si="59"/>
      </c>
      <c r="R254" s="95"/>
    </row>
    <row r="255" spans="2:18" ht="12.75">
      <c r="B255" s="376">
        <v>245</v>
      </c>
      <c r="C255" s="84">
        <f>IF(ISBLANK('Raw FRM data'!C255),"",'Raw FRM data'!C255)</f>
      </c>
      <c r="D255" s="85"/>
      <c r="E255" s="85"/>
      <c r="F255" s="89"/>
      <c r="G255" s="423">
        <f t="shared" si="50"/>
        <v>0</v>
      </c>
      <c r="H255" s="424">
        <f t="shared" si="51"/>
        <v>0</v>
      </c>
      <c r="I255" s="424">
        <f t="shared" si="52"/>
        <v>0</v>
      </c>
      <c r="J255" s="284">
        <f t="shared" si="53"/>
      </c>
      <c r="K255" s="284">
        <f t="shared" si="54"/>
      </c>
      <c r="L255" s="378">
        <f t="shared" si="55"/>
      </c>
      <c r="M255" s="46">
        <f t="shared" si="56"/>
      </c>
      <c r="N255" s="43">
        <f>IF(M255="","",IF(OR('Raw FRM data'!R255&lt;3,'Raw FRM data'!R255&gt;200,M255&lt;2),"NOT VALID","ok"))</f>
      </c>
      <c r="O255" s="309">
        <f t="shared" si="57"/>
      </c>
      <c r="P255" s="44">
        <f t="shared" si="58"/>
      </c>
      <c r="Q255" s="414">
        <f t="shared" si="59"/>
      </c>
      <c r="R255" s="95"/>
    </row>
    <row r="256" spans="2:18" ht="12.75">
      <c r="B256" s="376">
        <v>246</v>
      </c>
      <c r="C256" s="84">
        <f>IF(ISBLANK('Raw FRM data'!C256),"",'Raw FRM data'!C256)</f>
      </c>
      <c r="D256" s="85"/>
      <c r="E256" s="85"/>
      <c r="F256" s="89"/>
      <c r="G256" s="423">
        <f t="shared" si="50"/>
        <v>0</v>
      </c>
      <c r="H256" s="424">
        <f t="shared" si="51"/>
        <v>0</v>
      </c>
      <c r="I256" s="424">
        <f t="shared" si="52"/>
        <v>0</v>
      </c>
      <c r="J256" s="284">
        <f t="shared" si="53"/>
      </c>
      <c r="K256" s="284">
        <f t="shared" si="54"/>
      </c>
      <c r="L256" s="378">
        <f t="shared" si="55"/>
      </c>
      <c r="M256" s="46">
        <f t="shared" si="56"/>
      </c>
      <c r="N256" s="43">
        <f>IF(M256="","",IF(OR('Raw FRM data'!R256&lt;3,'Raw FRM data'!R256&gt;200,M256&lt;2),"NOT VALID","ok"))</f>
      </c>
      <c r="O256" s="309">
        <f t="shared" si="57"/>
      </c>
      <c r="P256" s="44">
        <f t="shared" si="58"/>
      </c>
      <c r="Q256" s="414">
        <f t="shared" si="59"/>
      </c>
      <c r="R256" s="95"/>
    </row>
    <row r="257" spans="2:18" ht="12.75">
      <c r="B257" s="376">
        <v>247</v>
      </c>
      <c r="C257" s="84">
        <f>IF(ISBLANK('Raw FRM data'!C257),"",'Raw FRM data'!C257)</f>
      </c>
      <c r="D257" s="85"/>
      <c r="E257" s="85"/>
      <c r="F257" s="89"/>
      <c r="G257" s="423">
        <f t="shared" si="50"/>
        <v>0</v>
      </c>
      <c r="H257" s="424">
        <f t="shared" si="51"/>
        <v>0</v>
      </c>
      <c r="I257" s="424">
        <f t="shared" si="52"/>
        <v>0</v>
      </c>
      <c r="J257" s="284">
        <f t="shared" si="53"/>
      </c>
      <c r="K257" s="284">
        <f t="shared" si="54"/>
      </c>
      <c r="L257" s="378">
        <f t="shared" si="55"/>
      </c>
      <c r="M257" s="46">
        <f t="shared" si="56"/>
      </c>
      <c r="N257" s="43">
        <f>IF(M257="","",IF(OR('Raw FRM data'!R257&lt;3,'Raw FRM data'!R257&gt;200,M257&lt;2),"NOT VALID","ok"))</f>
      </c>
      <c r="O257" s="309">
        <f t="shared" si="57"/>
      </c>
      <c r="P257" s="44">
        <f t="shared" si="58"/>
      </c>
      <c r="Q257" s="414">
        <f t="shared" si="59"/>
      </c>
      <c r="R257" s="95"/>
    </row>
    <row r="258" spans="2:18" ht="12.75">
      <c r="B258" s="376">
        <v>248</v>
      </c>
      <c r="C258" s="84">
        <f>IF(ISBLANK('Raw FRM data'!C258),"",'Raw FRM data'!C258)</f>
      </c>
      <c r="D258" s="85"/>
      <c r="E258" s="85"/>
      <c r="F258" s="89"/>
      <c r="G258" s="423">
        <f t="shared" si="50"/>
        <v>0</v>
      </c>
      <c r="H258" s="424">
        <f t="shared" si="51"/>
        <v>0</v>
      </c>
      <c r="I258" s="424">
        <f t="shared" si="52"/>
        <v>0</v>
      </c>
      <c r="J258" s="284">
        <f t="shared" si="53"/>
      </c>
      <c r="K258" s="284">
        <f t="shared" si="54"/>
      </c>
      <c r="L258" s="378">
        <f t="shared" si="55"/>
      </c>
      <c r="M258" s="46">
        <f t="shared" si="56"/>
      </c>
      <c r="N258" s="43">
        <f>IF(M258="","",IF(OR('Raw FRM data'!R258&lt;3,'Raw FRM data'!R258&gt;200,M258&lt;2),"NOT VALID","ok"))</f>
      </c>
      <c r="O258" s="309">
        <f t="shared" si="57"/>
      </c>
      <c r="P258" s="44">
        <f t="shared" si="58"/>
      </c>
      <c r="Q258" s="414">
        <f t="shared" si="59"/>
      </c>
      <c r="R258" s="95"/>
    </row>
    <row r="259" spans="2:18" ht="12.75">
      <c r="B259" s="376">
        <v>249</v>
      </c>
      <c r="C259" s="84">
        <f>IF(ISBLANK('Raw FRM data'!C259),"",'Raw FRM data'!C259)</f>
      </c>
      <c r="D259" s="85"/>
      <c r="E259" s="85"/>
      <c r="F259" s="89"/>
      <c r="G259" s="423">
        <f t="shared" si="50"/>
        <v>0</v>
      </c>
      <c r="H259" s="424">
        <f t="shared" si="51"/>
        <v>0</v>
      </c>
      <c r="I259" s="424">
        <f t="shared" si="52"/>
        <v>0</v>
      </c>
      <c r="J259" s="284">
        <f t="shared" si="53"/>
      </c>
      <c r="K259" s="284">
        <f t="shared" si="54"/>
      </c>
      <c r="L259" s="378">
        <f t="shared" si="55"/>
      </c>
      <c r="M259" s="46">
        <f t="shared" si="56"/>
      </c>
      <c r="N259" s="43">
        <f>IF(M259="","",IF(OR('Raw FRM data'!R259&lt;3,'Raw FRM data'!R259&gt;200,M259&lt;2),"NOT VALID","ok"))</f>
      </c>
      <c r="O259" s="309">
        <f t="shared" si="57"/>
      </c>
      <c r="P259" s="44">
        <f t="shared" si="58"/>
      </c>
      <c r="Q259" s="414">
        <f t="shared" si="59"/>
      </c>
      <c r="R259" s="95"/>
    </row>
    <row r="260" spans="2:18" ht="12.75">
      <c r="B260" s="376">
        <v>250</v>
      </c>
      <c r="C260" s="84">
        <f>IF(ISBLANK('Raw FRM data'!C260),"",'Raw FRM data'!C260)</f>
      </c>
      <c r="D260" s="85"/>
      <c r="E260" s="85"/>
      <c r="F260" s="89"/>
      <c r="G260" s="423">
        <f t="shared" si="50"/>
        <v>0</v>
      </c>
      <c r="H260" s="424">
        <f t="shared" si="51"/>
        <v>0</v>
      </c>
      <c r="I260" s="424">
        <f t="shared" si="52"/>
        <v>0</v>
      </c>
      <c r="J260" s="284">
        <f t="shared" si="53"/>
      </c>
      <c r="K260" s="284">
        <f t="shared" si="54"/>
      </c>
      <c r="L260" s="378">
        <f t="shared" si="55"/>
      </c>
      <c r="M260" s="46">
        <f t="shared" si="56"/>
      </c>
      <c r="N260" s="43">
        <f>IF(M260="","",IF(OR('Raw FRM data'!R260&lt;3,'Raw FRM data'!R260&gt;200,M260&lt;2),"NOT VALID","ok"))</f>
      </c>
      <c r="O260" s="309">
        <f t="shared" si="57"/>
      </c>
      <c r="P260" s="44">
        <f t="shared" si="58"/>
      </c>
      <c r="Q260" s="414">
        <f t="shared" si="59"/>
      </c>
      <c r="R260" s="95"/>
    </row>
    <row r="261" spans="2:18" ht="12.75">
      <c r="B261" s="376">
        <v>251</v>
      </c>
      <c r="C261" s="84">
        <f>IF(ISBLANK('Raw FRM data'!C261),"",'Raw FRM data'!C261)</f>
      </c>
      <c r="D261" s="85"/>
      <c r="E261" s="85"/>
      <c r="F261" s="89"/>
      <c r="G261" s="423">
        <f t="shared" si="50"/>
        <v>0</v>
      </c>
      <c r="H261" s="424">
        <f t="shared" si="51"/>
        <v>0</v>
      </c>
      <c r="I261" s="424">
        <f t="shared" si="52"/>
        <v>0</v>
      </c>
      <c r="J261" s="284">
        <f t="shared" si="53"/>
      </c>
      <c r="K261" s="284">
        <f t="shared" si="54"/>
      </c>
      <c r="L261" s="378">
        <f t="shared" si="55"/>
      </c>
      <c r="M261" s="46">
        <f t="shared" si="56"/>
      </c>
      <c r="N261" s="43">
        <f>IF(M261="","",IF(OR('Raw FRM data'!R261&lt;3,'Raw FRM data'!R261&gt;200,M261&lt;2),"NOT VALID","ok"))</f>
      </c>
      <c r="O261" s="309">
        <f t="shared" si="57"/>
      </c>
      <c r="P261" s="44">
        <f t="shared" si="58"/>
      </c>
      <c r="Q261" s="414">
        <f t="shared" si="59"/>
      </c>
      <c r="R261" s="95"/>
    </row>
    <row r="262" spans="2:18" ht="12.75">
      <c r="B262" s="376">
        <v>252</v>
      </c>
      <c r="C262" s="84">
        <f>IF(ISBLANK('Raw FRM data'!C262),"",'Raw FRM data'!C262)</f>
      </c>
      <c r="D262" s="85"/>
      <c r="E262" s="85"/>
      <c r="F262" s="89"/>
      <c r="G262" s="423">
        <f t="shared" si="50"/>
        <v>0</v>
      </c>
      <c r="H262" s="424">
        <f t="shared" si="51"/>
        <v>0</v>
      </c>
      <c r="I262" s="424">
        <f t="shared" si="52"/>
        <v>0</v>
      </c>
      <c r="J262" s="284">
        <f t="shared" si="53"/>
      </c>
      <c r="K262" s="284">
        <f t="shared" si="54"/>
      </c>
      <c r="L262" s="378">
        <f t="shared" si="55"/>
      </c>
      <c r="M262" s="46">
        <f t="shared" si="56"/>
      </c>
      <c r="N262" s="43">
        <f>IF(M262="","",IF(OR('Raw FRM data'!R262&lt;3,'Raw FRM data'!R262&gt;200,M262&lt;2),"NOT VALID","ok"))</f>
      </c>
      <c r="O262" s="309">
        <f t="shared" si="57"/>
      </c>
      <c r="P262" s="44">
        <f t="shared" si="58"/>
      </c>
      <c r="Q262" s="414">
        <f t="shared" si="59"/>
      </c>
      <c r="R262" s="95"/>
    </row>
    <row r="263" spans="2:18" ht="12.75">
      <c r="B263" s="376">
        <v>253</v>
      </c>
      <c r="C263" s="84">
        <f>IF(ISBLANK('Raw FRM data'!C263),"",'Raw FRM data'!C263)</f>
      </c>
      <c r="D263" s="85"/>
      <c r="E263" s="85"/>
      <c r="F263" s="89"/>
      <c r="G263" s="423">
        <f t="shared" si="50"/>
        <v>0</v>
      </c>
      <c r="H263" s="424">
        <f t="shared" si="51"/>
        <v>0</v>
      </c>
      <c r="I263" s="424">
        <f t="shared" si="52"/>
        <v>0</v>
      </c>
      <c r="J263" s="284">
        <f t="shared" si="53"/>
      </c>
      <c r="K263" s="284">
        <f t="shared" si="54"/>
      </c>
      <c r="L263" s="378">
        <f t="shared" si="55"/>
      </c>
      <c r="M263" s="46">
        <f t="shared" si="56"/>
      </c>
      <c r="N263" s="43">
        <f>IF(M263="","",IF(OR('Raw FRM data'!R263&lt;3,'Raw FRM data'!R263&gt;200,M263&lt;2),"NOT VALID","ok"))</f>
      </c>
      <c r="O263" s="309">
        <f t="shared" si="57"/>
      </c>
      <c r="P263" s="44">
        <f t="shared" si="58"/>
      </c>
      <c r="Q263" s="414">
        <f t="shared" si="59"/>
      </c>
      <c r="R263" s="95"/>
    </row>
    <row r="264" spans="2:18" ht="12.75">
      <c r="B264" s="376">
        <v>254</v>
      </c>
      <c r="C264" s="84">
        <f>IF(ISBLANK('Raw FRM data'!C264),"",'Raw FRM data'!C264)</f>
      </c>
      <c r="D264" s="85"/>
      <c r="E264" s="85"/>
      <c r="F264" s="89"/>
      <c r="G264" s="423">
        <f t="shared" si="50"/>
        <v>0</v>
      </c>
      <c r="H264" s="424">
        <f t="shared" si="51"/>
        <v>0</v>
      </c>
      <c r="I264" s="424">
        <f t="shared" si="52"/>
        <v>0</v>
      </c>
      <c r="J264" s="284">
        <f t="shared" si="53"/>
      </c>
      <c r="K264" s="284">
        <f t="shared" si="54"/>
      </c>
      <c r="L264" s="378">
        <f t="shared" si="55"/>
      </c>
      <c r="M264" s="46">
        <f t="shared" si="56"/>
      </c>
      <c r="N264" s="43">
        <f>IF(M264="","",IF(OR('Raw FRM data'!R264&lt;3,'Raw FRM data'!R264&gt;200,M264&lt;2),"NOT VALID","ok"))</f>
      </c>
      <c r="O264" s="309">
        <f t="shared" si="57"/>
      </c>
      <c r="P264" s="44">
        <f t="shared" si="58"/>
      </c>
      <c r="Q264" s="414">
        <f t="shared" si="59"/>
      </c>
      <c r="R264" s="95"/>
    </row>
    <row r="265" spans="2:18" ht="12.75">
      <c r="B265" s="376">
        <v>255</v>
      </c>
      <c r="C265" s="84">
        <f>IF(ISBLANK('Raw FRM data'!C265),"",'Raw FRM data'!C265)</f>
      </c>
      <c r="D265" s="85"/>
      <c r="E265" s="85"/>
      <c r="F265" s="89"/>
      <c r="G265" s="423">
        <f t="shared" si="50"/>
        <v>0</v>
      </c>
      <c r="H265" s="424">
        <f t="shared" si="51"/>
        <v>0</v>
      </c>
      <c r="I265" s="424">
        <f t="shared" si="52"/>
        <v>0</v>
      </c>
      <c r="J265" s="284">
        <f t="shared" si="53"/>
      </c>
      <c r="K265" s="284">
        <f t="shared" si="54"/>
      </c>
      <c r="L265" s="378">
        <f t="shared" si="55"/>
      </c>
      <c r="M265" s="46">
        <f t="shared" si="56"/>
      </c>
      <c r="N265" s="43">
        <f>IF(M265="","",IF(OR('Raw FRM data'!R265&lt;3,'Raw FRM data'!R265&gt;200,M265&lt;2),"NOT VALID","ok"))</f>
      </c>
      <c r="O265" s="309">
        <f t="shared" si="57"/>
      </c>
      <c r="P265" s="44">
        <f t="shared" si="58"/>
      </c>
      <c r="Q265" s="414">
        <f t="shared" si="59"/>
      </c>
      <c r="R265" s="95"/>
    </row>
    <row r="266" spans="2:18" ht="12.75">
      <c r="B266" s="376">
        <v>256</v>
      </c>
      <c r="C266" s="84">
        <f>IF(ISBLANK('Raw FRM data'!C266),"",'Raw FRM data'!C266)</f>
      </c>
      <c r="D266" s="85"/>
      <c r="E266" s="85"/>
      <c r="F266" s="89"/>
      <c r="G266" s="423">
        <f t="shared" si="50"/>
        <v>0</v>
      </c>
      <c r="H266" s="424">
        <f t="shared" si="51"/>
        <v>0</v>
      </c>
      <c r="I266" s="424">
        <f t="shared" si="52"/>
        <v>0</v>
      </c>
      <c r="J266" s="284">
        <f t="shared" si="53"/>
      </c>
      <c r="K266" s="284">
        <f t="shared" si="54"/>
      </c>
      <c r="L266" s="378">
        <f t="shared" si="55"/>
      </c>
      <c r="M266" s="46">
        <f t="shared" si="56"/>
      </c>
      <c r="N266" s="43">
        <f>IF(M266="","",IF(OR('Raw FRM data'!R266&lt;3,'Raw FRM data'!R266&gt;200,M266&lt;2),"NOT VALID","ok"))</f>
      </c>
      <c r="O266" s="309">
        <f t="shared" si="57"/>
      </c>
      <c r="P266" s="44">
        <f t="shared" si="58"/>
      </c>
      <c r="Q266" s="414">
        <f t="shared" si="59"/>
      </c>
      <c r="R266" s="95"/>
    </row>
    <row r="267" spans="2:18" ht="12.75">
      <c r="B267" s="376">
        <v>257</v>
      </c>
      <c r="C267" s="84">
        <f>IF(ISBLANK('Raw FRM data'!C267),"",'Raw FRM data'!C267)</f>
      </c>
      <c r="D267" s="85"/>
      <c r="E267" s="85"/>
      <c r="F267" s="89"/>
      <c r="G267" s="423">
        <f t="shared" si="50"/>
        <v>0</v>
      </c>
      <c r="H267" s="424">
        <f t="shared" si="51"/>
        <v>0</v>
      </c>
      <c r="I267" s="424">
        <f t="shared" si="52"/>
        <v>0</v>
      </c>
      <c r="J267" s="284">
        <f t="shared" si="53"/>
      </c>
      <c r="K267" s="284">
        <f t="shared" si="54"/>
      </c>
      <c r="L267" s="378">
        <f t="shared" si="55"/>
      </c>
      <c r="M267" s="46">
        <f t="shared" si="56"/>
      </c>
      <c r="N267" s="43">
        <f>IF(M267="","",IF(OR('Raw FRM data'!R267&lt;3,'Raw FRM data'!R267&gt;200,M267&lt;2),"NOT VALID","ok"))</f>
      </c>
      <c r="O267" s="309">
        <f t="shared" si="57"/>
      </c>
      <c r="P267" s="44">
        <f t="shared" si="58"/>
      </c>
      <c r="Q267" s="414">
        <f t="shared" si="59"/>
      </c>
      <c r="R267" s="95"/>
    </row>
    <row r="268" spans="2:18" ht="12.75">
      <c r="B268" s="376">
        <v>258</v>
      </c>
      <c r="C268" s="84">
        <f>IF(ISBLANK('Raw FRM data'!C268),"",'Raw FRM data'!C268)</f>
      </c>
      <c r="D268" s="85"/>
      <c r="E268" s="85"/>
      <c r="F268" s="89"/>
      <c r="G268" s="423">
        <f t="shared" si="50"/>
        <v>0</v>
      </c>
      <c r="H268" s="424">
        <f t="shared" si="51"/>
        <v>0</v>
      </c>
      <c r="I268" s="424">
        <f t="shared" si="52"/>
        <v>0</v>
      </c>
      <c r="J268" s="284">
        <f t="shared" si="53"/>
      </c>
      <c r="K268" s="284">
        <f t="shared" si="54"/>
      </c>
      <c r="L268" s="378">
        <f t="shared" si="55"/>
      </c>
      <c r="M268" s="46">
        <f t="shared" si="56"/>
      </c>
      <c r="N268" s="43">
        <f>IF(M268="","",IF(OR('Raw FRM data'!R268&lt;3,'Raw FRM data'!R268&gt;200,M268&lt;2),"NOT VALID","ok"))</f>
      </c>
      <c r="O268" s="309">
        <f t="shared" si="57"/>
      </c>
      <c r="P268" s="44">
        <f t="shared" si="58"/>
      </c>
      <c r="Q268" s="414">
        <f t="shared" si="59"/>
      </c>
      <c r="R268" s="95"/>
    </row>
    <row r="269" spans="2:18" ht="12.75">
      <c r="B269" s="376">
        <v>259</v>
      </c>
      <c r="C269" s="84">
        <f>IF(ISBLANK('Raw FRM data'!C269),"",'Raw FRM data'!C269)</f>
      </c>
      <c r="D269" s="85"/>
      <c r="E269" s="85"/>
      <c r="F269" s="89"/>
      <c r="G269" s="423">
        <f t="shared" si="50"/>
        <v>0</v>
      </c>
      <c r="H269" s="424">
        <f t="shared" si="51"/>
        <v>0</v>
      </c>
      <c r="I269" s="424">
        <f t="shared" si="52"/>
        <v>0</v>
      </c>
      <c r="J269" s="284">
        <f t="shared" si="53"/>
      </c>
      <c r="K269" s="284">
        <f t="shared" si="54"/>
      </c>
      <c r="L269" s="378">
        <f t="shared" si="55"/>
      </c>
      <c r="M269" s="46">
        <f t="shared" si="56"/>
      </c>
      <c r="N269" s="43">
        <f>IF(M269="","",IF(OR('Raw FRM data'!R269&lt;3,'Raw FRM data'!R269&gt;200,M269&lt;2),"NOT VALID","ok"))</f>
      </c>
      <c r="O269" s="309">
        <f t="shared" si="57"/>
      </c>
      <c r="P269" s="44">
        <f t="shared" si="58"/>
      </c>
      <c r="Q269" s="414">
        <f t="shared" si="59"/>
      </c>
      <c r="R269" s="95"/>
    </row>
    <row r="270" spans="2:18" ht="12.75">
      <c r="B270" s="376">
        <v>260</v>
      </c>
      <c r="C270" s="84">
        <f>IF(ISBLANK('Raw FRM data'!C270),"",'Raw FRM data'!C270)</f>
      </c>
      <c r="D270" s="85"/>
      <c r="E270" s="85"/>
      <c r="F270" s="89"/>
      <c r="G270" s="423">
        <f t="shared" si="50"/>
        <v>0</v>
      </c>
      <c r="H270" s="424">
        <f t="shared" si="51"/>
        <v>0</v>
      </c>
      <c r="I270" s="424">
        <f t="shared" si="52"/>
        <v>0</v>
      </c>
      <c r="J270" s="284">
        <f t="shared" si="53"/>
      </c>
      <c r="K270" s="284">
        <f t="shared" si="54"/>
      </c>
      <c r="L270" s="378">
        <f t="shared" si="55"/>
      </c>
      <c r="M270" s="46">
        <f t="shared" si="56"/>
      </c>
      <c r="N270" s="43">
        <f>IF(M270="","",IF(OR('Raw FRM data'!R270&lt;3,'Raw FRM data'!R270&gt;200,M270&lt;2),"NOT VALID","ok"))</f>
      </c>
      <c r="O270" s="309">
        <f t="shared" si="57"/>
      </c>
      <c r="P270" s="44">
        <f t="shared" si="58"/>
      </c>
      <c r="Q270" s="414">
        <f t="shared" si="59"/>
      </c>
      <c r="R270" s="95"/>
    </row>
    <row r="271" spans="2:18" ht="12.75">
      <c r="B271" s="376">
        <v>261</v>
      </c>
      <c r="C271" s="84">
        <f>IF(ISBLANK('Raw FRM data'!C271),"",'Raw FRM data'!C271)</f>
      </c>
      <c r="D271" s="85"/>
      <c r="E271" s="85"/>
      <c r="F271" s="89"/>
      <c r="G271" s="423">
        <f t="shared" si="50"/>
        <v>0</v>
      </c>
      <c r="H271" s="424">
        <f t="shared" si="51"/>
        <v>0</v>
      </c>
      <c r="I271" s="424">
        <f t="shared" si="52"/>
        <v>0</v>
      </c>
      <c r="J271" s="284">
        <f t="shared" si="53"/>
      </c>
      <c r="K271" s="284">
        <f t="shared" si="54"/>
      </c>
      <c r="L271" s="378">
        <f t="shared" si="55"/>
      </c>
      <c r="M271" s="46">
        <f t="shared" si="56"/>
      </c>
      <c r="N271" s="43">
        <f>IF(M271="","",IF(OR('Raw FRM data'!R271&lt;3,'Raw FRM data'!R271&gt;200,M271&lt;2),"NOT VALID","ok"))</f>
      </c>
      <c r="O271" s="309">
        <f t="shared" si="57"/>
      </c>
      <c r="P271" s="44">
        <f t="shared" si="58"/>
      </c>
      <c r="Q271" s="414">
        <f t="shared" si="59"/>
      </c>
      <c r="R271" s="95"/>
    </row>
    <row r="272" spans="2:18" ht="12.75">
      <c r="B272" s="376">
        <v>262</v>
      </c>
      <c r="C272" s="84">
        <f>IF(ISBLANK('Raw FRM data'!C272),"",'Raw FRM data'!C272)</f>
      </c>
      <c r="D272" s="85"/>
      <c r="E272" s="85"/>
      <c r="F272" s="89"/>
      <c r="G272" s="423">
        <f t="shared" si="50"/>
        <v>0</v>
      </c>
      <c r="H272" s="424">
        <f t="shared" si="51"/>
        <v>0</v>
      </c>
      <c r="I272" s="424">
        <f t="shared" si="52"/>
        <v>0</v>
      </c>
      <c r="J272" s="284">
        <f t="shared" si="53"/>
      </c>
      <c r="K272" s="284">
        <f t="shared" si="54"/>
      </c>
      <c r="L272" s="378">
        <f t="shared" si="55"/>
      </c>
      <c r="M272" s="46">
        <f t="shared" si="56"/>
      </c>
      <c r="N272" s="43">
        <f>IF(M272="","",IF(OR('Raw FRM data'!R272&lt;3,'Raw FRM data'!R272&gt;200,M272&lt;2),"NOT VALID","ok"))</f>
      </c>
      <c r="O272" s="309">
        <f t="shared" si="57"/>
      </c>
      <c r="P272" s="44">
        <f t="shared" si="58"/>
      </c>
      <c r="Q272" s="414">
        <f t="shared" si="59"/>
      </c>
      <c r="R272" s="95"/>
    </row>
    <row r="273" spans="2:18" ht="12.75">
      <c r="B273" s="376">
        <v>263</v>
      </c>
      <c r="C273" s="84">
        <f>IF(ISBLANK('Raw FRM data'!C273),"",'Raw FRM data'!C273)</f>
      </c>
      <c r="D273" s="85"/>
      <c r="E273" s="85"/>
      <c r="F273" s="89"/>
      <c r="G273" s="423">
        <f t="shared" si="50"/>
        <v>0</v>
      </c>
      <c r="H273" s="424">
        <f t="shared" si="51"/>
        <v>0</v>
      </c>
      <c r="I273" s="424">
        <f t="shared" si="52"/>
        <v>0</v>
      </c>
      <c r="J273" s="284">
        <f t="shared" si="53"/>
      </c>
      <c r="K273" s="284">
        <f t="shared" si="54"/>
      </c>
      <c r="L273" s="378">
        <f t="shared" si="55"/>
      </c>
      <c r="M273" s="46">
        <f t="shared" si="56"/>
      </c>
      <c r="N273" s="43">
        <f>IF(M273="","",IF(OR('Raw FRM data'!R273&lt;3,'Raw FRM data'!R273&gt;200,M273&lt;2),"NOT VALID","ok"))</f>
      </c>
      <c r="O273" s="309">
        <f t="shared" si="57"/>
      </c>
      <c r="P273" s="44">
        <f t="shared" si="58"/>
      </c>
      <c r="Q273" s="414">
        <f t="shared" si="59"/>
      </c>
      <c r="R273" s="95"/>
    </row>
    <row r="274" spans="2:18" ht="12.75">
      <c r="B274" s="376">
        <v>264</v>
      </c>
      <c r="C274" s="84">
        <f>IF(ISBLANK('Raw FRM data'!C274),"",'Raw FRM data'!C274)</f>
      </c>
      <c r="D274" s="85"/>
      <c r="E274" s="85"/>
      <c r="F274" s="89"/>
      <c r="G274" s="423">
        <f aca="true" t="shared" si="60" ref="G274:G337">IF(OR(ISBLANK(D274),ISTEXT(D274)),0,D274)</f>
        <v>0</v>
      </c>
      <c r="H274" s="424">
        <f aca="true" t="shared" si="61" ref="H274:H337">IF(OR(ISBLANK(E274),ISTEXT(E274)),0,E274)</f>
        <v>0</v>
      </c>
      <c r="I274" s="424">
        <f aca="true" t="shared" si="62" ref="I274:I337">IF(OR(ISBLANK(F274),ISTEXT(F274)),0,F274)</f>
        <v>0</v>
      </c>
      <c r="J274" s="284">
        <f aca="true" t="shared" si="63" ref="J274:J337">IF(M274&lt;2,"",IF(OR(G274+H274=0,G274+I274=0),"",IF(AND(OR(2*G274/(G274+H274)&lt;0.93,2*G274/(G274+H274)&gt;1.07),OR(2*G274/(G274+I274)&lt;0.93,2*G274/(G274+I274)&gt;1.07)),"OUT","OK")))</f>
      </c>
      <c r="K274" s="284">
        <f aca="true" t="shared" si="64" ref="K274:K337">IF(M274&lt;2,"",IF(OR(H274+G274=0,H274+I274=0),"",IF(AND(OR(2*H274/(H274+G274)&lt;0.93,2*H274/(H274+G274)&gt;1.07),OR(2*H274/(H274+I274)&lt;0.93,2*H274/(H274+I274)&gt;1.07)),"OUT","OK")))</f>
      </c>
      <c r="L274" s="378">
        <f aca="true" t="shared" si="65" ref="L274:L337">IF(M274&lt;2,"",IF(OR(I274+G274=0,I274+H274=0),"",IF(AND(OR(2*I274/(I274+G274)&lt;0.93,2*I274/(I274+G274)&gt;1.07),OR(2*I274/(I274+H274)&lt;0.93,2*I274/(I274+H274)&gt;1.07)),"OUT","OK")))</f>
      </c>
      <c r="M274" s="46">
        <f aca="true" t="shared" si="66" ref="M274:M337">IF(COUNT(D274:F274),COUNT(D274:F274),"")</f>
      </c>
      <c r="N274" s="43">
        <f>IF(M274="","",IF(OR('Raw FRM data'!R274&lt;3,'Raw FRM data'!R274&gt;200,M274&lt;2),"NOT VALID","ok"))</f>
      </c>
      <c r="O274" s="309">
        <f aca="true" t="shared" si="67" ref="O274:O337">IF(ISERROR(AVERAGE(D274:F274)),"",AVERAGE(D274:F274))</f>
      </c>
      <c r="P274" s="44">
        <f aca="true" t="shared" si="68" ref="P274:P337">IF(M274="","",IF(M274&lt;2,"--  ",STDEV(D274:F274)))</f>
      </c>
      <c r="Q274" s="414">
        <f aca="true" t="shared" si="69" ref="Q274:Q337">IF(P274="","",IF(P274="--  ","--  ",P274/O274))</f>
      </c>
      <c r="R274" s="95"/>
    </row>
    <row r="275" spans="2:18" ht="12.75">
      <c r="B275" s="376">
        <v>265</v>
      </c>
      <c r="C275" s="84">
        <f>IF(ISBLANK('Raw FRM data'!C275),"",'Raw FRM data'!C275)</f>
      </c>
      <c r="D275" s="85"/>
      <c r="E275" s="85"/>
      <c r="F275" s="89"/>
      <c r="G275" s="423">
        <f t="shared" si="60"/>
        <v>0</v>
      </c>
      <c r="H275" s="424">
        <f t="shared" si="61"/>
        <v>0</v>
      </c>
      <c r="I275" s="424">
        <f t="shared" si="62"/>
        <v>0</v>
      </c>
      <c r="J275" s="284">
        <f t="shared" si="63"/>
      </c>
      <c r="K275" s="284">
        <f t="shared" si="64"/>
      </c>
      <c r="L275" s="378">
        <f t="shared" si="65"/>
      </c>
      <c r="M275" s="46">
        <f t="shared" si="66"/>
      </c>
      <c r="N275" s="43">
        <f>IF(M275="","",IF(OR('Raw FRM data'!R275&lt;3,'Raw FRM data'!R275&gt;200,M275&lt;2),"NOT VALID","ok"))</f>
      </c>
      <c r="O275" s="309">
        <f t="shared" si="67"/>
      </c>
      <c r="P275" s="44">
        <f t="shared" si="68"/>
      </c>
      <c r="Q275" s="414">
        <f t="shared" si="69"/>
      </c>
      <c r="R275" s="95"/>
    </row>
    <row r="276" spans="2:18" ht="12.75">
      <c r="B276" s="376">
        <v>266</v>
      </c>
      <c r="C276" s="84">
        <f>IF(ISBLANK('Raw FRM data'!C276),"",'Raw FRM data'!C276)</f>
      </c>
      <c r="D276" s="85"/>
      <c r="E276" s="85"/>
      <c r="F276" s="89"/>
      <c r="G276" s="423">
        <f t="shared" si="60"/>
        <v>0</v>
      </c>
      <c r="H276" s="424">
        <f t="shared" si="61"/>
        <v>0</v>
      </c>
      <c r="I276" s="424">
        <f t="shared" si="62"/>
        <v>0</v>
      </c>
      <c r="J276" s="284">
        <f t="shared" si="63"/>
      </c>
      <c r="K276" s="284">
        <f t="shared" si="64"/>
      </c>
      <c r="L276" s="378">
        <f t="shared" si="65"/>
      </c>
      <c r="M276" s="46">
        <f t="shared" si="66"/>
      </c>
      <c r="N276" s="43">
        <f>IF(M276="","",IF(OR('Raw FRM data'!R276&lt;3,'Raw FRM data'!R276&gt;200,M276&lt;2),"NOT VALID","ok"))</f>
      </c>
      <c r="O276" s="309">
        <f t="shared" si="67"/>
      </c>
      <c r="P276" s="44">
        <f t="shared" si="68"/>
      </c>
      <c r="Q276" s="414">
        <f t="shared" si="69"/>
      </c>
      <c r="R276" s="95"/>
    </row>
    <row r="277" spans="2:18" ht="12.75">
      <c r="B277" s="376">
        <v>267</v>
      </c>
      <c r="C277" s="84">
        <f>IF(ISBLANK('Raw FRM data'!C277),"",'Raw FRM data'!C277)</f>
      </c>
      <c r="D277" s="85"/>
      <c r="E277" s="85"/>
      <c r="F277" s="89"/>
      <c r="G277" s="423">
        <f t="shared" si="60"/>
        <v>0</v>
      </c>
      <c r="H277" s="424">
        <f t="shared" si="61"/>
        <v>0</v>
      </c>
      <c r="I277" s="424">
        <f t="shared" si="62"/>
        <v>0</v>
      </c>
      <c r="J277" s="284">
        <f t="shared" si="63"/>
      </c>
      <c r="K277" s="284">
        <f t="shared" si="64"/>
      </c>
      <c r="L277" s="378">
        <f t="shared" si="65"/>
      </c>
      <c r="M277" s="46">
        <f t="shared" si="66"/>
      </c>
      <c r="N277" s="43">
        <f>IF(M277="","",IF(OR('Raw FRM data'!R277&lt;3,'Raw FRM data'!R277&gt;200,M277&lt;2),"NOT VALID","ok"))</f>
      </c>
      <c r="O277" s="309">
        <f t="shared" si="67"/>
      </c>
      <c r="P277" s="44">
        <f t="shared" si="68"/>
      </c>
      <c r="Q277" s="414">
        <f t="shared" si="69"/>
      </c>
      <c r="R277" s="95"/>
    </row>
    <row r="278" spans="2:18" ht="12.75">
      <c r="B278" s="376">
        <v>268</v>
      </c>
      <c r="C278" s="84">
        <f>IF(ISBLANK('Raw FRM data'!C278),"",'Raw FRM data'!C278)</f>
      </c>
      <c r="D278" s="85"/>
      <c r="E278" s="85"/>
      <c r="F278" s="89"/>
      <c r="G278" s="423">
        <f t="shared" si="60"/>
        <v>0</v>
      </c>
      <c r="H278" s="424">
        <f t="shared" si="61"/>
        <v>0</v>
      </c>
      <c r="I278" s="424">
        <f t="shared" si="62"/>
        <v>0</v>
      </c>
      <c r="J278" s="284">
        <f t="shared" si="63"/>
      </c>
      <c r="K278" s="284">
        <f t="shared" si="64"/>
      </c>
      <c r="L278" s="378">
        <f t="shared" si="65"/>
      </c>
      <c r="M278" s="46">
        <f t="shared" si="66"/>
      </c>
      <c r="N278" s="43">
        <f>IF(M278="","",IF(OR('Raw FRM data'!R278&lt;3,'Raw FRM data'!R278&gt;200,M278&lt;2),"NOT VALID","ok"))</f>
      </c>
      <c r="O278" s="309">
        <f t="shared" si="67"/>
      </c>
      <c r="P278" s="44">
        <f t="shared" si="68"/>
      </c>
      <c r="Q278" s="414">
        <f t="shared" si="69"/>
      </c>
      <c r="R278" s="95"/>
    </row>
    <row r="279" spans="2:18" ht="12.75">
      <c r="B279" s="376">
        <v>269</v>
      </c>
      <c r="C279" s="84">
        <f>IF(ISBLANK('Raw FRM data'!C279),"",'Raw FRM data'!C279)</f>
      </c>
      <c r="D279" s="85"/>
      <c r="E279" s="85"/>
      <c r="F279" s="89"/>
      <c r="G279" s="423">
        <f t="shared" si="60"/>
        <v>0</v>
      </c>
      <c r="H279" s="424">
        <f t="shared" si="61"/>
        <v>0</v>
      </c>
      <c r="I279" s="424">
        <f t="shared" si="62"/>
        <v>0</v>
      </c>
      <c r="J279" s="284">
        <f t="shared" si="63"/>
      </c>
      <c r="K279" s="284">
        <f t="shared" si="64"/>
      </c>
      <c r="L279" s="378">
        <f t="shared" si="65"/>
      </c>
      <c r="M279" s="46">
        <f t="shared" si="66"/>
      </c>
      <c r="N279" s="43">
        <f>IF(M279="","",IF(OR('Raw FRM data'!R279&lt;3,'Raw FRM data'!R279&gt;200,M279&lt;2),"NOT VALID","ok"))</f>
      </c>
      <c r="O279" s="309">
        <f t="shared" si="67"/>
      </c>
      <c r="P279" s="44">
        <f t="shared" si="68"/>
      </c>
      <c r="Q279" s="414">
        <f t="shared" si="69"/>
      </c>
      <c r="R279" s="95"/>
    </row>
    <row r="280" spans="2:18" ht="12.75">
      <c r="B280" s="376">
        <v>270</v>
      </c>
      <c r="C280" s="84">
        <f>IF(ISBLANK('Raw FRM data'!C280),"",'Raw FRM data'!C280)</f>
      </c>
      <c r="D280" s="85"/>
      <c r="E280" s="85"/>
      <c r="F280" s="89"/>
      <c r="G280" s="423">
        <f t="shared" si="60"/>
        <v>0</v>
      </c>
      <c r="H280" s="424">
        <f t="shared" si="61"/>
        <v>0</v>
      </c>
      <c r="I280" s="424">
        <f t="shared" si="62"/>
        <v>0</v>
      </c>
      <c r="J280" s="284">
        <f t="shared" si="63"/>
      </c>
      <c r="K280" s="284">
        <f t="shared" si="64"/>
      </c>
      <c r="L280" s="378">
        <f t="shared" si="65"/>
      </c>
      <c r="M280" s="46">
        <f t="shared" si="66"/>
      </c>
      <c r="N280" s="43">
        <f>IF(M280="","",IF(OR('Raw FRM data'!R280&lt;3,'Raw FRM data'!R280&gt;200,M280&lt;2),"NOT VALID","ok"))</f>
      </c>
      <c r="O280" s="309">
        <f t="shared" si="67"/>
      </c>
      <c r="P280" s="44">
        <f t="shared" si="68"/>
      </c>
      <c r="Q280" s="414">
        <f t="shared" si="69"/>
      </c>
      <c r="R280" s="95"/>
    </row>
    <row r="281" spans="2:18" ht="12.75">
      <c r="B281" s="376">
        <v>271</v>
      </c>
      <c r="C281" s="84">
        <f>IF(ISBLANK('Raw FRM data'!C281),"",'Raw FRM data'!C281)</f>
      </c>
      <c r="D281" s="85"/>
      <c r="E281" s="85"/>
      <c r="F281" s="89"/>
      <c r="G281" s="423">
        <f t="shared" si="60"/>
        <v>0</v>
      </c>
      <c r="H281" s="424">
        <f t="shared" si="61"/>
        <v>0</v>
      </c>
      <c r="I281" s="424">
        <f t="shared" si="62"/>
        <v>0</v>
      </c>
      <c r="J281" s="284">
        <f t="shared" si="63"/>
      </c>
      <c r="K281" s="284">
        <f t="shared" si="64"/>
      </c>
      <c r="L281" s="378">
        <f t="shared" si="65"/>
      </c>
      <c r="M281" s="46">
        <f t="shared" si="66"/>
      </c>
      <c r="N281" s="43">
        <f>IF(M281="","",IF(OR('Raw FRM data'!R281&lt;3,'Raw FRM data'!R281&gt;200,M281&lt;2),"NOT VALID","ok"))</f>
      </c>
      <c r="O281" s="309">
        <f t="shared" si="67"/>
      </c>
      <c r="P281" s="44">
        <f t="shared" si="68"/>
      </c>
      <c r="Q281" s="414">
        <f t="shared" si="69"/>
      </c>
      <c r="R281" s="95"/>
    </row>
    <row r="282" spans="2:18" ht="12.75">
      <c r="B282" s="376">
        <v>272</v>
      </c>
      <c r="C282" s="84">
        <f>IF(ISBLANK('Raw FRM data'!C282),"",'Raw FRM data'!C282)</f>
      </c>
      <c r="D282" s="85"/>
      <c r="E282" s="85"/>
      <c r="F282" s="89"/>
      <c r="G282" s="423">
        <f t="shared" si="60"/>
        <v>0</v>
      </c>
      <c r="H282" s="424">
        <f t="shared" si="61"/>
        <v>0</v>
      </c>
      <c r="I282" s="424">
        <f t="shared" si="62"/>
        <v>0</v>
      </c>
      <c r="J282" s="284">
        <f t="shared" si="63"/>
      </c>
      <c r="K282" s="284">
        <f t="shared" si="64"/>
      </c>
      <c r="L282" s="378">
        <f t="shared" si="65"/>
      </c>
      <c r="M282" s="46">
        <f t="shared" si="66"/>
      </c>
      <c r="N282" s="43">
        <f>IF(M282="","",IF(OR('Raw FRM data'!R282&lt;3,'Raw FRM data'!R282&gt;200,M282&lt;2),"NOT VALID","ok"))</f>
      </c>
      <c r="O282" s="309">
        <f t="shared" si="67"/>
      </c>
      <c r="P282" s="44">
        <f t="shared" si="68"/>
      </c>
      <c r="Q282" s="414">
        <f t="shared" si="69"/>
      </c>
      <c r="R282" s="95"/>
    </row>
    <row r="283" spans="2:18" ht="12.75">
      <c r="B283" s="376">
        <v>273</v>
      </c>
      <c r="C283" s="84">
        <f>IF(ISBLANK('Raw FRM data'!C283),"",'Raw FRM data'!C283)</f>
      </c>
      <c r="D283" s="85"/>
      <c r="E283" s="85"/>
      <c r="F283" s="89"/>
      <c r="G283" s="423">
        <f t="shared" si="60"/>
        <v>0</v>
      </c>
      <c r="H283" s="424">
        <f t="shared" si="61"/>
        <v>0</v>
      </c>
      <c r="I283" s="424">
        <f t="shared" si="62"/>
        <v>0</v>
      </c>
      <c r="J283" s="284">
        <f t="shared" si="63"/>
      </c>
      <c r="K283" s="284">
        <f t="shared" si="64"/>
      </c>
      <c r="L283" s="378">
        <f t="shared" si="65"/>
      </c>
      <c r="M283" s="46">
        <f t="shared" si="66"/>
      </c>
      <c r="N283" s="43">
        <f>IF(M283="","",IF(OR('Raw FRM data'!R283&lt;3,'Raw FRM data'!R283&gt;200,M283&lt;2),"NOT VALID","ok"))</f>
      </c>
      <c r="O283" s="309">
        <f t="shared" si="67"/>
      </c>
      <c r="P283" s="44">
        <f t="shared" si="68"/>
      </c>
      <c r="Q283" s="414">
        <f t="shared" si="69"/>
      </c>
      <c r="R283" s="95"/>
    </row>
    <row r="284" spans="2:18" ht="12.75">
      <c r="B284" s="376">
        <v>274</v>
      </c>
      <c r="C284" s="84">
        <f>IF(ISBLANK('Raw FRM data'!C284),"",'Raw FRM data'!C284)</f>
      </c>
      <c r="D284" s="85"/>
      <c r="E284" s="85"/>
      <c r="F284" s="89"/>
      <c r="G284" s="423">
        <f t="shared" si="60"/>
        <v>0</v>
      </c>
      <c r="H284" s="424">
        <f t="shared" si="61"/>
        <v>0</v>
      </c>
      <c r="I284" s="424">
        <f t="shared" si="62"/>
        <v>0</v>
      </c>
      <c r="J284" s="284">
        <f t="shared" si="63"/>
      </c>
      <c r="K284" s="284">
        <f t="shared" si="64"/>
      </c>
      <c r="L284" s="378">
        <f t="shared" si="65"/>
      </c>
      <c r="M284" s="46">
        <f t="shared" si="66"/>
      </c>
      <c r="N284" s="43">
        <f>IF(M284="","",IF(OR('Raw FRM data'!R284&lt;3,'Raw FRM data'!R284&gt;200,M284&lt;2),"NOT VALID","ok"))</f>
      </c>
      <c r="O284" s="309">
        <f t="shared" si="67"/>
      </c>
      <c r="P284" s="44">
        <f t="shared" si="68"/>
      </c>
      <c r="Q284" s="414">
        <f t="shared" si="69"/>
      </c>
      <c r="R284" s="95"/>
    </row>
    <row r="285" spans="2:18" ht="12.75">
      <c r="B285" s="376">
        <v>275</v>
      </c>
      <c r="C285" s="84">
        <f>IF(ISBLANK('Raw FRM data'!C285),"",'Raw FRM data'!C285)</f>
      </c>
      <c r="D285" s="85"/>
      <c r="E285" s="85"/>
      <c r="F285" s="89"/>
      <c r="G285" s="423">
        <f t="shared" si="60"/>
        <v>0</v>
      </c>
      <c r="H285" s="424">
        <f t="shared" si="61"/>
        <v>0</v>
      </c>
      <c r="I285" s="424">
        <f t="shared" si="62"/>
        <v>0</v>
      </c>
      <c r="J285" s="284">
        <f t="shared" si="63"/>
      </c>
      <c r="K285" s="284">
        <f t="shared" si="64"/>
      </c>
      <c r="L285" s="378">
        <f t="shared" si="65"/>
      </c>
      <c r="M285" s="46">
        <f t="shared" si="66"/>
      </c>
      <c r="N285" s="43">
        <f>IF(M285="","",IF(OR('Raw FRM data'!R285&lt;3,'Raw FRM data'!R285&gt;200,M285&lt;2),"NOT VALID","ok"))</f>
      </c>
      <c r="O285" s="309">
        <f t="shared" si="67"/>
      </c>
      <c r="P285" s="44">
        <f t="shared" si="68"/>
      </c>
      <c r="Q285" s="414">
        <f t="shared" si="69"/>
      </c>
      <c r="R285" s="95"/>
    </row>
    <row r="286" spans="2:18" ht="12.75">
      <c r="B286" s="376">
        <v>276</v>
      </c>
      <c r="C286" s="84">
        <f>IF(ISBLANK('Raw FRM data'!C286),"",'Raw FRM data'!C286)</f>
      </c>
      <c r="D286" s="85"/>
      <c r="E286" s="85"/>
      <c r="F286" s="89"/>
      <c r="G286" s="423">
        <f t="shared" si="60"/>
        <v>0</v>
      </c>
      <c r="H286" s="424">
        <f t="shared" si="61"/>
        <v>0</v>
      </c>
      <c r="I286" s="424">
        <f t="shared" si="62"/>
        <v>0</v>
      </c>
      <c r="J286" s="284">
        <f t="shared" si="63"/>
      </c>
      <c r="K286" s="284">
        <f t="shared" si="64"/>
      </c>
      <c r="L286" s="378">
        <f t="shared" si="65"/>
      </c>
      <c r="M286" s="46">
        <f t="shared" si="66"/>
      </c>
      <c r="N286" s="43">
        <f>IF(M286="","",IF(OR('Raw FRM data'!R286&lt;3,'Raw FRM data'!R286&gt;200,M286&lt;2),"NOT VALID","ok"))</f>
      </c>
      <c r="O286" s="309">
        <f t="shared" si="67"/>
      </c>
      <c r="P286" s="44">
        <f t="shared" si="68"/>
      </c>
      <c r="Q286" s="414">
        <f t="shared" si="69"/>
      </c>
      <c r="R286" s="95"/>
    </row>
    <row r="287" spans="2:18" ht="12.75">
      <c r="B287" s="376">
        <v>277</v>
      </c>
      <c r="C287" s="84">
        <f>IF(ISBLANK('Raw FRM data'!C287),"",'Raw FRM data'!C287)</f>
      </c>
      <c r="D287" s="85"/>
      <c r="E287" s="85"/>
      <c r="F287" s="89"/>
      <c r="G287" s="423">
        <f t="shared" si="60"/>
        <v>0</v>
      </c>
      <c r="H287" s="424">
        <f t="shared" si="61"/>
        <v>0</v>
      </c>
      <c r="I287" s="424">
        <f t="shared" si="62"/>
        <v>0</v>
      </c>
      <c r="J287" s="284">
        <f t="shared" si="63"/>
      </c>
      <c r="K287" s="284">
        <f t="shared" si="64"/>
      </c>
      <c r="L287" s="378">
        <f t="shared" si="65"/>
      </c>
      <c r="M287" s="46">
        <f t="shared" si="66"/>
      </c>
      <c r="N287" s="43">
        <f>IF(M287="","",IF(OR('Raw FRM data'!R287&lt;3,'Raw FRM data'!R287&gt;200,M287&lt;2),"NOT VALID","ok"))</f>
      </c>
      <c r="O287" s="309">
        <f t="shared" si="67"/>
      </c>
      <c r="P287" s="44">
        <f t="shared" si="68"/>
      </c>
      <c r="Q287" s="414">
        <f t="shared" si="69"/>
      </c>
      <c r="R287" s="95"/>
    </row>
    <row r="288" spans="2:18" ht="12.75">
      <c r="B288" s="376">
        <v>278</v>
      </c>
      <c r="C288" s="84">
        <f>IF(ISBLANK('Raw FRM data'!C288),"",'Raw FRM data'!C288)</f>
      </c>
      <c r="D288" s="85"/>
      <c r="E288" s="85"/>
      <c r="F288" s="89"/>
      <c r="G288" s="423">
        <f t="shared" si="60"/>
        <v>0</v>
      </c>
      <c r="H288" s="424">
        <f t="shared" si="61"/>
        <v>0</v>
      </c>
      <c r="I288" s="424">
        <f t="shared" si="62"/>
        <v>0</v>
      </c>
      <c r="J288" s="284">
        <f t="shared" si="63"/>
      </c>
      <c r="K288" s="284">
        <f t="shared" si="64"/>
      </c>
      <c r="L288" s="378">
        <f t="shared" si="65"/>
      </c>
      <c r="M288" s="46">
        <f t="shared" si="66"/>
      </c>
      <c r="N288" s="43">
        <f>IF(M288="","",IF(OR('Raw FRM data'!R288&lt;3,'Raw FRM data'!R288&gt;200,M288&lt;2),"NOT VALID","ok"))</f>
      </c>
      <c r="O288" s="309">
        <f t="shared" si="67"/>
      </c>
      <c r="P288" s="44">
        <f t="shared" si="68"/>
      </c>
      <c r="Q288" s="414">
        <f t="shared" si="69"/>
      </c>
      <c r="R288" s="95"/>
    </row>
    <row r="289" spans="2:18" ht="12.75">
      <c r="B289" s="376">
        <v>279</v>
      </c>
      <c r="C289" s="84">
        <f>IF(ISBLANK('Raw FRM data'!C289),"",'Raw FRM data'!C289)</f>
      </c>
      <c r="D289" s="85"/>
      <c r="E289" s="85"/>
      <c r="F289" s="89"/>
      <c r="G289" s="423">
        <f t="shared" si="60"/>
        <v>0</v>
      </c>
      <c r="H289" s="424">
        <f t="shared" si="61"/>
        <v>0</v>
      </c>
      <c r="I289" s="424">
        <f t="shared" si="62"/>
        <v>0</v>
      </c>
      <c r="J289" s="284">
        <f t="shared" si="63"/>
      </c>
      <c r="K289" s="284">
        <f t="shared" si="64"/>
      </c>
      <c r="L289" s="378">
        <f t="shared" si="65"/>
      </c>
      <c r="M289" s="46">
        <f t="shared" si="66"/>
      </c>
      <c r="N289" s="43">
        <f>IF(M289="","",IF(OR('Raw FRM data'!R289&lt;3,'Raw FRM data'!R289&gt;200,M289&lt;2),"NOT VALID","ok"))</f>
      </c>
      <c r="O289" s="309">
        <f t="shared" si="67"/>
      </c>
      <c r="P289" s="44">
        <f t="shared" si="68"/>
      </c>
      <c r="Q289" s="414">
        <f t="shared" si="69"/>
      </c>
      <c r="R289" s="95"/>
    </row>
    <row r="290" spans="2:18" ht="12.75">
      <c r="B290" s="376">
        <v>280</v>
      </c>
      <c r="C290" s="84">
        <f>IF(ISBLANK('Raw FRM data'!C290),"",'Raw FRM data'!C290)</f>
      </c>
      <c r="D290" s="85"/>
      <c r="E290" s="85"/>
      <c r="F290" s="89"/>
      <c r="G290" s="423">
        <f t="shared" si="60"/>
        <v>0</v>
      </c>
      <c r="H290" s="424">
        <f t="shared" si="61"/>
        <v>0</v>
      </c>
      <c r="I290" s="424">
        <f t="shared" si="62"/>
        <v>0</v>
      </c>
      <c r="J290" s="284">
        <f t="shared" si="63"/>
      </c>
      <c r="K290" s="284">
        <f t="shared" si="64"/>
      </c>
      <c r="L290" s="378">
        <f t="shared" si="65"/>
      </c>
      <c r="M290" s="46">
        <f t="shared" si="66"/>
      </c>
      <c r="N290" s="43">
        <f>IF(M290="","",IF(OR('Raw FRM data'!R290&lt;3,'Raw FRM data'!R290&gt;200,M290&lt;2),"NOT VALID","ok"))</f>
      </c>
      <c r="O290" s="309">
        <f t="shared" si="67"/>
      </c>
      <c r="P290" s="44">
        <f t="shared" si="68"/>
      </c>
      <c r="Q290" s="414">
        <f t="shared" si="69"/>
      </c>
      <c r="R290" s="95"/>
    </row>
    <row r="291" spans="2:18" ht="12.75">
      <c r="B291" s="376">
        <v>281</v>
      </c>
      <c r="C291" s="84">
        <f>IF(ISBLANK('Raw FRM data'!C291),"",'Raw FRM data'!C291)</f>
      </c>
      <c r="D291" s="85"/>
      <c r="E291" s="85"/>
      <c r="F291" s="89"/>
      <c r="G291" s="423">
        <f t="shared" si="60"/>
        <v>0</v>
      </c>
      <c r="H291" s="424">
        <f t="shared" si="61"/>
        <v>0</v>
      </c>
      <c r="I291" s="424">
        <f t="shared" si="62"/>
        <v>0</v>
      </c>
      <c r="J291" s="284">
        <f t="shared" si="63"/>
      </c>
      <c r="K291" s="284">
        <f t="shared" si="64"/>
      </c>
      <c r="L291" s="378">
        <f t="shared" si="65"/>
      </c>
      <c r="M291" s="46">
        <f t="shared" si="66"/>
      </c>
      <c r="N291" s="43">
        <f>IF(M291="","",IF(OR('Raw FRM data'!R291&lt;3,'Raw FRM data'!R291&gt;200,M291&lt;2),"NOT VALID","ok"))</f>
      </c>
      <c r="O291" s="309">
        <f t="shared" si="67"/>
      </c>
      <c r="P291" s="44">
        <f t="shared" si="68"/>
      </c>
      <c r="Q291" s="414">
        <f t="shared" si="69"/>
      </c>
      <c r="R291" s="95"/>
    </row>
    <row r="292" spans="2:18" ht="12.75">
      <c r="B292" s="376">
        <v>282</v>
      </c>
      <c r="C292" s="84">
        <f>IF(ISBLANK('Raw FRM data'!C292),"",'Raw FRM data'!C292)</f>
      </c>
      <c r="D292" s="85"/>
      <c r="E292" s="85"/>
      <c r="F292" s="89"/>
      <c r="G292" s="423">
        <f t="shared" si="60"/>
        <v>0</v>
      </c>
      <c r="H292" s="424">
        <f t="shared" si="61"/>
        <v>0</v>
      </c>
      <c r="I292" s="424">
        <f t="shared" si="62"/>
        <v>0</v>
      </c>
      <c r="J292" s="284">
        <f t="shared" si="63"/>
      </c>
      <c r="K292" s="284">
        <f t="shared" si="64"/>
      </c>
      <c r="L292" s="378">
        <f t="shared" si="65"/>
      </c>
      <c r="M292" s="46">
        <f t="shared" si="66"/>
      </c>
      <c r="N292" s="43">
        <f>IF(M292="","",IF(OR('Raw FRM data'!R292&lt;3,'Raw FRM data'!R292&gt;200,M292&lt;2),"NOT VALID","ok"))</f>
      </c>
      <c r="O292" s="309">
        <f t="shared" si="67"/>
      </c>
      <c r="P292" s="44">
        <f t="shared" si="68"/>
      </c>
      <c r="Q292" s="414">
        <f t="shared" si="69"/>
      </c>
      <c r="R292" s="95"/>
    </row>
    <row r="293" spans="2:18" ht="12.75">
      <c r="B293" s="376">
        <v>283</v>
      </c>
      <c r="C293" s="84">
        <f>IF(ISBLANK('Raw FRM data'!C293),"",'Raw FRM data'!C293)</f>
      </c>
      <c r="D293" s="85"/>
      <c r="E293" s="85"/>
      <c r="F293" s="89"/>
      <c r="G293" s="423">
        <f t="shared" si="60"/>
        <v>0</v>
      </c>
      <c r="H293" s="424">
        <f t="shared" si="61"/>
        <v>0</v>
      </c>
      <c r="I293" s="424">
        <f t="shared" si="62"/>
        <v>0</v>
      </c>
      <c r="J293" s="284">
        <f t="shared" si="63"/>
      </c>
      <c r="K293" s="284">
        <f t="shared" si="64"/>
      </c>
      <c r="L293" s="378">
        <f t="shared" si="65"/>
      </c>
      <c r="M293" s="46">
        <f t="shared" si="66"/>
      </c>
      <c r="N293" s="43">
        <f>IF(M293="","",IF(OR('Raw FRM data'!R293&lt;3,'Raw FRM data'!R293&gt;200,M293&lt;2),"NOT VALID","ok"))</f>
      </c>
      <c r="O293" s="309">
        <f t="shared" si="67"/>
      </c>
      <c r="P293" s="44">
        <f t="shared" si="68"/>
      </c>
      <c r="Q293" s="414">
        <f t="shared" si="69"/>
      </c>
      <c r="R293" s="95"/>
    </row>
    <row r="294" spans="2:18" ht="12.75">
      <c r="B294" s="376">
        <v>284</v>
      </c>
      <c r="C294" s="84">
        <f>IF(ISBLANK('Raw FRM data'!C294),"",'Raw FRM data'!C294)</f>
      </c>
      <c r="D294" s="85"/>
      <c r="E294" s="85"/>
      <c r="F294" s="89"/>
      <c r="G294" s="423">
        <f t="shared" si="60"/>
        <v>0</v>
      </c>
      <c r="H294" s="424">
        <f t="shared" si="61"/>
        <v>0</v>
      </c>
      <c r="I294" s="424">
        <f t="shared" si="62"/>
        <v>0</v>
      </c>
      <c r="J294" s="284">
        <f t="shared" si="63"/>
      </c>
      <c r="K294" s="284">
        <f t="shared" si="64"/>
      </c>
      <c r="L294" s="378">
        <f t="shared" si="65"/>
      </c>
      <c r="M294" s="46">
        <f t="shared" si="66"/>
      </c>
      <c r="N294" s="43">
        <f>IF(M294="","",IF(OR('Raw FRM data'!R294&lt;3,'Raw FRM data'!R294&gt;200,M294&lt;2),"NOT VALID","ok"))</f>
      </c>
      <c r="O294" s="309">
        <f t="shared" si="67"/>
      </c>
      <c r="P294" s="44">
        <f t="shared" si="68"/>
      </c>
      <c r="Q294" s="414">
        <f t="shared" si="69"/>
      </c>
      <c r="R294" s="95"/>
    </row>
    <row r="295" spans="2:18" ht="12.75">
      <c r="B295" s="376">
        <v>285</v>
      </c>
      <c r="C295" s="84">
        <f>IF(ISBLANK('Raw FRM data'!C295),"",'Raw FRM data'!C295)</f>
      </c>
      <c r="D295" s="85"/>
      <c r="E295" s="85"/>
      <c r="F295" s="89"/>
      <c r="G295" s="423">
        <f t="shared" si="60"/>
        <v>0</v>
      </c>
      <c r="H295" s="424">
        <f t="shared" si="61"/>
        <v>0</v>
      </c>
      <c r="I295" s="424">
        <f t="shared" si="62"/>
        <v>0</v>
      </c>
      <c r="J295" s="284">
        <f t="shared" si="63"/>
      </c>
      <c r="K295" s="284">
        <f t="shared" si="64"/>
      </c>
      <c r="L295" s="378">
        <f t="shared" si="65"/>
      </c>
      <c r="M295" s="46">
        <f t="shared" si="66"/>
      </c>
      <c r="N295" s="43">
        <f>IF(M295="","",IF(OR('Raw FRM data'!R295&lt;3,'Raw FRM data'!R295&gt;200,M295&lt;2),"NOT VALID","ok"))</f>
      </c>
      <c r="O295" s="309">
        <f t="shared" si="67"/>
      </c>
      <c r="P295" s="44">
        <f t="shared" si="68"/>
      </c>
      <c r="Q295" s="414">
        <f t="shared" si="69"/>
      </c>
      <c r="R295" s="95"/>
    </row>
    <row r="296" spans="2:18" ht="12.75">
      <c r="B296" s="376">
        <v>286</v>
      </c>
      <c r="C296" s="84">
        <f>IF(ISBLANK('Raw FRM data'!C296),"",'Raw FRM data'!C296)</f>
      </c>
      <c r="D296" s="85"/>
      <c r="E296" s="85"/>
      <c r="F296" s="89"/>
      <c r="G296" s="423">
        <f t="shared" si="60"/>
        <v>0</v>
      </c>
      <c r="H296" s="424">
        <f t="shared" si="61"/>
        <v>0</v>
      </c>
      <c r="I296" s="424">
        <f t="shared" si="62"/>
        <v>0</v>
      </c>
      <c r="J296" s="284">
        <f t="shared" si="63"/>
      </c>
      <c r="K296" s="284">
        <f t="shared" si="64"/>
      </c>
      <c r="L296" s="378">
        <f t="shared" si="65"/>
      </c>
      <c r="M296" s="46">
        <f t="shared" si="66"/>
      </c>
      <c r="N296" s="43">
        <f>IF(M296="","",IF(OR('Raw FRM data'!R296&lt;3,'Raw FRM data'!R296&gt;200,M296&lt;2),"NOT VALID","ok"))</f>
      </c>
      <c r="O296" s="309">
        <f t="shared" si="67"/>
      </c>
      <c r="P296" s="44">
        <f t="shared" si="68"/>
      </c>
      <c r="Q296" s="414">
        <f t="shared" si="69"/>
      </c>
      <c r="R296" s="95"/>
    </row>
    <row r="297" spans="2:18" ht="12.75">
      <c r="B297" s="376">
        <v>287</v>
      </c>
      <c r="C297" s="84">
        <f>IF(ISBLANK('Raw FRM data'!C297),"",'Raw FRM data'!C297)</f>
      </c>
      <c r="D297" s="85"/>
      <c r="E297" s="85"/>
      <c r="F297" s="89"/>
      <c r="G297" s="423">
        <f t="shared" si="60"/>
        <v>0</v>
      </c>
      <c r="H297" s="424">
        <f t="shared" si="61"/>
        <v>0</v>
      </c>
      <c r="I297" s="424">
        <f t="shared" si="62"/>
        <v>0</v>
      </c>
      <c r="J297" s="284">
        <f t="shared" si="63"/>
      </c>
      <c r="K297" s="284">
        <f t="shared" si="64"/>
      </c>
      <c r="L297" s="378">
        <f t="shared" si="65"/>
      </c>
      <c r="M297" s="46">
        <f t="shared" si="66"/>
      </c>
      <c r="N297" s="43">
        <f>IF(M297="","",IF(OR('Raw FRM data'!R297&lt;3,'Raw FRM data'!R297&gt;200,M297&lt;2),"NOT VALID","ok"))</f>
      </c>
      <c r="O297" s="309">
        <f t="shared" si="67"/>
      </c>
      <c r="P297" s="44">
        <f t="shared" si="68"/>
      </c>
      <c r="Q297" s="414">
        <f t="shared" si="69"/>
      </c>
      <c r="R297" s="95"/>
    </row>
    <row r="298" spans="2:18" ht="12.75">
      <c r="B298" s="376">
        <v>288</v>
      </c>
      <c r="C298" s="84">
        <f>IF(ISBLANK('Raw FRM data'!C298),"",'Raw FRM data'!C298)</f>
      </c>
      <c r="D298" s="85"/>
      <c r="E298" s="85"/>
      <c r="F298" s="89"/>
      <c r="G298" s="423">
        <f t="shared" si="60"/>
        <v>0</v>
      </c>
      <c r="H298" s="424">
        <f t="shared" si="61"/>
        <v>0</v>
      </c>
      <c r="I298" s="424">
        <f t="shared" si="62"/>
        <v>0</v>
      </c>
      <c r="J298" s="284">
        <f t="shared" si="63"/>
      </c>
      <c r="K298" s="284">
        <f t="shared" si="64"/>
      </c>
      <c r="L298" s="378">
        <f t="shared" si="65"/>
      </c>
      <c r="M298" s="46">
        <f t="shared" si="66"/>
      </c>
      <c r="N298" s="43">
        <f>IF(M298="","",IF(OR('Raw FRM data'!R298&lt;3,'Raw FRM data'!R298&gt;200,M298&lt;2),"NOT VALID","ok"))</f>
      </c>
      <c r="O298" s="309">
        <f t="shared" si="67"/>
      </c>
      <c r="P298" s="44">
        <f t="shared" si="68"/>
      </c>
      <c r="Q298" s="414">
        <f t="shared" si="69"/>
      </c>
      <c r="R298" s="95"/>
    </row>
    <row r="299" spans="2:18" ht="12.75">
      <c r="B299" s="376">
        <v>289</v>
      </c>
      <c r="C299" s="84">
        <f>IF(ISBLANK('Raw FRM data'!C299),"",'Raw FRM data'!C299)</f>
      </c>
      <c r="D299" s="85"/>
      <c r="E299" s="85"/>
      <c r="F299" s="89"/>
      <c r="G299" s="423">
        <f t="shared" si="60"/>
        <v>0</v>
      </c>
      <c r="H299" s="424">
        <f t="shared" si="61"/>
        <v>0</v>
      </c>
      <c r="I299" s="424">
        <f t="shared" si="62"/>
        <v>0</v>
      </c>
      <c r="J299" s="284">
        <f t="shared" si="63"/>
      </c>
      <c r="K299" s="284">
        <f t="shared" si="64"/>
      </c>
      <c r="L299" s="378">
        <f t="shared" si="65"/>
      </c>
      <c r="M299" s="46">
        <f t="shared" si="66"/>
      </c>
      <c r="N299" s="43">
        <f>IF(M299="","",IF(OR('Raw FRM data'!R299&lt;3,'Raw FRM data'!R299&gt;200,M299&lt;2),"NOT VALID","ok"))</f>
      </c>
      <c r="O299" s="309">
        <f t="shared" si="67"/>
      </c>
      <c r="P299" s="44">
        <f t="shared" si="68"/>
      </c>
      <c r="Q299" s="414">
        <f t="shared" si="69"/>
      </c>
      <c r="R299" s="95"/>
    </row>
    <row r="300" spans="2:18" ht="12.75">
      <c r="B300" s="376">
        <v>290</v>
      </c>
      <c r="C300" s="84">
        <f>IF(ISBLANK('Raw FRM data'!C300),"",'Raw FRM data'!C300)</f>
      </c>
      <c r="D300" s="85"/>
      <c r="E300" s="85"/>
      <c r="F300" s="89"/>
      <c r="G300" s="423">
        <f t="shared" si="60"/>
        <v>0</v>
      </c>
      <c r="H300" s="424">
        <f t="shared" si="61"/>
        <v>0</v>
      </c>
      <c r="I300" s="424">
        <f t="shared" si="62"/>
        <v>0</v>
      </c>
      <c r="J300" s="284">
        <f t="shared" si="63"/>
      </c>
      <c r="K300" s="284">
        <f t="shared" si="64"/>
      </c>
      <c r="L300" s="378">
        <f t="shared" si="65"/>
      </c>
      <c r="M300" s="46">
        <f t="shared" si="66"/>
      </c>
      <c r="N300" s="43">
        <f>IF(M300="","",IF(OR('Raw FRM data'!R300&lt;3,'Raw FRM data'!R300&gt;200,M300&lt;2),"NOT VALID","ok"))</f>
      </c>
      <c r="O300" s="309">
        <f t="shared" si="67"/>
      </c>
      <c r="P300" s="44">
        <f t="shared" si="68"/>
      </c>
      <c r="Q300" s="414">
        <f t="shared" si="69"/>
      </c>
      <c r="R300" s="95"/>
    </row>
    <row r="301" spans="2:18" ht="12.75">
      <c r="B301" s="376">
        <v>291</v>
      </c>
      <c r="C301" s="84">
        <f>IF(ISBLANK('Raw FRM data'!C301),"",'Raw FRM data'!C301)</f>
      </c>
      <c r="D301" s="85"/>
      <c r="E301" s="85"/>
      <c r="F301" s="89"/>
      <c r="G301" s="423">
        <f t="shared" si="60"/>
        <v>0</v>
      </c>
      <c r="H301" s="424">
        <f t="shared" si="61"/>
        <v>0</v>
      </c>
      <c r="I301" s="424">
        <f t="shared" si="62"/>
        <v>0</v>
      </c>
      <c r="J301" s="284">
        <f t="shared" si="63"/>
      </c>
      <c r="K301" s="284">
        <f t="shared" si="64"/>
      </c>
      <c r="L301" s="378">
        <f t="shared" si="65"/>
      </c>
      <c r="M301" s="46">
        <f t="shared" si="66"/>
      </c>
      <c r="N301" s="43">
        <f>IF(M301="","",IF(OR('Raw FRM data'!R301&lt;3,'Raw FRM data'!R301&gt;200,M301&lt;2),"NOT VALID","ok"))</f>
      </c>
      <c r="O301" s="309">
        <f t="shared" si="67"/>
      </c>
      <c r="P301" s="44">
        <f t="shared" si="68"/>
      </c>
      <c r="Q301" s="414">
        <f t="shared" si="69"/>
      </c>
      <c r="R301" s="95"/>
    </row>
    <row r="302" spans="2:18" ht="12.75">
      <c r="B302" s="376">
        <v>292</v>
      </c>
      <c r="C302" s="84">
        <f>IF(ISBLANK('Raw FRM data'!C302),"",'Raw FRM data'!C302)</f>
      </c>
      <c r="D302" s="85"/>
      <c r="E302" s="85"/>
      <c r="F302" s="89"/>
      <c r="G302" s="423">
        <f t="shared" si="60"/>
        <v>0</v>
      </c>
      <c r="H302" s="424">
        <f t="shared" si="61"/>
        <v>0</v>
      </c>
      <c r="I302" s="424">
        <f t="shared" si="62"/>
        <v>0</v>
      </c>
      <c r="J302" s="284">
        <f t="shared" si="63"/>
      </c>
      <c r="K302" s="284">
        <f t="shared" si="64"/>
      </c>
      <c r="L302" s="378">
        <f t="shared" si="65"/>
      </c>
      <c r="M302" s="46">
        <f t="shared" si="66"/>
      </c>
      <c r="N302" s="43">
        <f>IF(M302="","",IF(OR('Raw FRM data'!R302&lt;3,'Raw FRM data'!R302&gt;200,M302&lt;2),"NOT VALID","ok"))</f>
      </c>
      <c r="O302" s="309">
        <f t="shared" si="67"/>
      </c>
      <c r="P302" s="44">
        <f t="shared" si="68"/>
      </c>
      <c r="Q302" s="414">
        <f t="shared" si="69"/>
      </c>
      <c r="R302" s="95"/>
    </row>
    <row r="303" spans="2:18" ht="12.75">
      <c r="B303" s="376">
        <v>293</v>
      </c>
      <c r="C303" s="84">
        <f>IF(ISBLANK('Raw FRM data'!C303),"",'Raw FRM data'!C303)</f>
      </c>
      <c r="D303" s="85"/>
      <c r="E303" s="85"/>
      <c r="F303" s="89"/>
      <c r="G303" s="423">
        <f t="shared" si="60"/>
        <v>0</v>
      </c>
      <c r="H303" s="424">
        <f t="shared" si="61"/>
        <v>0</v>
      </c>
      <c r="I303" s="424">
        <f t="shared" si="62"/>
        <v>0</v>
      </c>
      <c r="J303" s="284">
        <f t="shared" si="63"/>
      </c>
      <c r="K303" s="284">
        <f t="shared" si="64"/>
      </c>
      <c r="L303" s="378">
        <f t="shared" si="65"/>
      </c>
      <c r="M303" s="46">
        <f t="shared" si="66"/>
      </c>
      <c r="N303" s="43">
        <f>IF(M303="","",IF(OR('Raw FRM data'!R303&lt;3,'Raw FRM data'!R303&gt;200,M303&lt;2),"NOT VALID","ok"))</f>
      </c>
      <c r="O303" s="309">
        <f t="shared" si="67"/>
      </c>
      <c r="P303" s="44">
        <f t="shared" si="68"/>
      </c>
      <c r="Q303" s="414">
        <f t="shared" si="69"/>
      </c>
      <c r="R303" s="95"/>
    </row>
    <row r="304" spans="2:18" ht="12.75">
      <c r="B304" s="376">
        <v>294</v>
      </c>
      <c r="C304" s="84">
        <f>IF(ISBLANK('Raw FRM data'!C304),"",'Raw FRM data'!C304)</f>
      </c>
      <c r="D304" s="85"/>
      <c r="E304" s="85"/>
      <c r="F304" s="89"/>
      <c r="G304" s="423">
        <f t="shared" si="60"/>
        <v>0</v>
      </c>
      <c r="H304" s="424">
        <f t="shared" si="61"/>
        <v>0</v>
      </c>
      <c r="I304" s="424">
        <f t="shared" si="62"/>
        <v>0</v>
      </c>
      <c r="J304" s="284">
        <f t="shared" si="63"/>
      </c>
      <c r="K304" s="284">
        <f t="shared" si="64"/>
      </c>
      <c r="L304" s="378">
        <f t="shared" si="65"/>
      </c>
      <c r="M304" s="46">
        <f t="shared" si="66"/>
      </c>
      <c r="N304" s="43">
        <f>IF(M304="","",IF(OR('Raw FRM data'!R304&lt;3,'Raw FRM data'!R304&gt;200,M304&lt;2),"NOT VALID","ok"))</f>
      </c>
      <c r="O304" s="309">
        <f t="shared" si="67"/>
      </c>
      <c r="P304" s="44">
        <f t="shared" si="68"/>
      </c>
      <c r="Q304" s="414">
        <f t="shared" si="69"/>
      </c>
      <c r="R304" s="95"/>
    </row>
    <row r="305" spans="2:18" ht="12.75">
      <c r="B305" s="376">
        <v>295</v>
      </c>
      <c r="C305" s="84">
        <f>IF(ISBLANK('Raw FRM data'!C305),"",'Raw FRM data'!C305)</f>
      </c>
      <c r="D305" s="85"/>
      <c r="E305" s="85"/>
      <c r="F305" s="89"/>
      <c r="G305" s="423">
        <f t="shared" si="60"/>
        <v>0</v>
      </c>
      <c r="H305" s="424">
        <f t="shared" si="61"/>
        <v>0</v>
      </c>
      <c r="I305" s="424">
        <f t="shared" si="62"/>
        <v>0</v>
      </c>
      <c r="J305" s="284">
        <f t="shared" si="63"/>
      </c>
      <c r="K305" s="284">
        <f t="shared" si="64"/>
      </c>
      <c r="L305" s="378">
        <f t="shared" si="65"/>
      </c>
      <c r="M305" s="46">
        <f t="shared" si="66"/>
      </c>
      <c r="N305" s="43">
        <f>IF(M305="","",IF(OR('Raw FRM data'!R305&lt;3,'Raw FRM data'!R305&gt;200,M305&lt;2),"NOT VALID","ok"))</f>
      </c>
      <c r="O305" s="309">
        <f t="shared" si="67"/>
      </c>
      <c r="P305" s="44">
        <f t="shared" si="68"/>
      </c>
      <c r="Q305" s="414">
        <f t="shared" si="69"/>
      </c>
      <c r="R305" s="95"/>
    </row>
    <row r="306" spans="2:18" ht="12.75">
      <c r="B306" s="376">
        <v>296</v>
      </c>
      <c r="C306" s="84">
        <f>IF(ISBLANK('Raw FRM data'!C306),"",'Raw FRM data'!C306)</f>
      </c>
      <c r="D306" s="85"/>
      <c r="E306" s="85"/>
      <c r="F306" s="89"/>
      <c r="G306" s="423">
        <f t="shared" si="60"/>
        <v>0</v>
      </c>
      <c r="H306" s="424">
        <f t="shared" si="61"/>
        <v>0</v>
      </c>
      <c r="I306" s="424">
        <f t="shared" si="62"/>
        <v>0</v>
      </c>
      <c r="J306" s="284">
        <f t="shared" si="63"/>
      </c>
      <c r="K306" s="284">
        <f t="shared" si="64"/>
      </c>
      <c r="L306" s="378">
        <f t="shared" si="65"/>
      </c>
      <c r="M306" s="46">
        <f t="shared" si="66"/>
      </c>
      <c r="N306" s="43">
        <f>IF(M306="","",IF(OR('Raw FRM data'!R306&lt;3,'Raw FRM data'!R306&gt;200,M306&lt;2),"NOT VALID","ok"))</f>
      </c>
      <c r="O306" s="309">
        <f t="shared" si="67"/>
      </c>
      <c r="P306" s="44">
        <f t="shared" si="68"/>
      </c>
      <c r="Q306" s="414">
        <f t="shared" si="69"/>
      </c>
      <c r="R306" s="95"/>
    </row>
    <row r="307" spans="2:18" ht="12.75">
      <c r="B307" s="376">
        <v>297</v>
      </c>
      <c r="C307" s="84">
        <f>IF(ISBLANK('Raw FRM data'!C307),"",'Raw FRM data'!C307)</f>
      </c>
      <c r="D307" s="85"/>
      <c r="E307" s="85"/>
      <c r="F307" s="89"/>
      <c r="G307" s="423">
        <f t="shared" si="60"/>
        <v>0</v>
      </c>
      <c r="H307" s="424">
        <f t="shared" si="61"/>
        <v>0</v>
      </c>
      <c r="I307" s="424">
        <f t="shared" si="62"/>
        <v>0</v>
      </c>
      <c r="J307" s="284">
        <f t="shared" si="63"/>
      </c>
      <c r="K307" s="284">
        <f t="shared" si="64"/>
      </c>
      <c r="L307" s="378">
        <f t="shared" si="65"/>
      </c>
      <c r="M307" s="46">
        <f t="shared" si="66"/>
      </c>
      <c r="N307" s="43">
        <f>IF(M307="","",IF(OR('Raw FRM data'!R307&lt;3,'Raw FRM data'!R307&gt;200,M307&lt;2),"NOT VALID","ok"))</f>
      </c>
      <c r="O307" s="309">
        <f t="shared" si="67"/>
      </c>
      <c r="P307" s="44">
        <f t="shared" si="68"/>
      </c>
      <c r="Q307" s="414">
        <f t="shared" si="69"/>
      </c>
      <c r="R307" s="95"/>
    </row>
    <row r="308" spans="2:18" ht="12.75">
      <c r="B308" s="376">
        <v>298</v>
      </c>
      <c r="C308" s="84">
        <f>IF(ISBLANK('Raw FRM data'!C308),"",'Raw FRM data'!C308)</f>
      </c>
      <c r="D308" s="85"/>
      <c r="E308" s="85"/>
      <c r="F308" s="89"/>
      <c r="G308" s="423">
        <f t="shared" si="60"/>
        <v>0</v>
      </c>
      <c r="H308" s="424">
        <f t="shared" si="61"/>
        <v>0</v>
      </c>
      <c r="I308" s="424">
        <f t="shared" si="62"/>
        <v>0</v>
      </c>
      <c r="J308" s="284">
        <f t="shared" si="63"/>
      </c>
      <c r="K308" s="284">
        <f t="shared" si="64"/>
      </c>
      <c r="L308" s="378">
        <f t="shared" si="65"/>
      </c>
      <c r="M308" s="46">
        <f t="shared" si="66"/>
      </c>
      <c r="N308" s="43">
        <f>IF(M308="","",IF(OR('Raw FRM data'!R308&lt;3,'Raw FRM data'!R308&gt;200,M308&lt;2),"NOT VALID","ok"))</f>
      </c>
      <c r="O308" s="309">
        <f t="shared" si="67"/>
      </c>
      <c r="P308" s="44">
        <f t="shared" si="68"/>
      </c>
      <c r="Q308" s="414">
        <f t="shared" si="69"/>
      </c>
      <c r="R308" s="95"/>
    </row>
    <row r="309" spans="2:18" ht="12.75">
      <c r="B309" s="376">
        <v>299</v>
      </c>
      <c r="C309" s="84">
        <f>IF(ISBLANK('Raw FRM data'!C309),"",'Raw FRM data'!C309)</f>
      </c>
      <c r="D309" s="85"/>
      <c r="E309" s="85"/>
      <c r="F309" s="89"/>
      <c r="G309" s="423">
        <f t="shared" si="60"/>
        <v>0</v>
      </c>
      <c r="H309" s="424">
        <f t="shared" si="61"/>
        <v>0</v>
      </c>
      <c r="I309" s="424">
        <f t="shared" si="62"/>
        <v>0</v>
      </c>
      <c r="J309" s="284">
        <f t="shared" si="63"/>
      </c>
      <c r="K309" s="284">
        <f t="shared" si="64"/>
      </c>
      <c r="L309" s="378">
        <f t="shared" si="65"/>
      </c>
      <c r="M309" s="46">
        <f t="shared" si="66"/>
      </c>
      <c r="N309" s="43">
        <f>IF(M309="","",IF(OR('Raw FRM data'!R309&lt;3,'Raw FRM data'!R309&gt;200,M309&lt;2),"NOT VALID","ok"))</f>
      </c>
      <c r="O309" s="309">
        <f t="shared" si="67"/>
      </c>
      <c r="P309" s="44">
        <f t="shared" si="68"/>
      </c>
      <c r="Q309" s="414">
        <f t="shared" si="69"/>
      </c>
      <c r="R309" s="95"/>
    </row>
    <row r="310" spans="2:18" ht="12.75">
      <c r="B310" s="376">
        <v>300</v>
      </c>
      <c r="C310" s="84">
        <f>IF(ISBLANK('Raw FRM data'!C310),"",'Raw FRM data'!C310)</f>
      </c>
      <c r="D310" s="85"/>
      <c r="E310" s="85"/>
      <c r="F310" s="89"/>
      <c r="G310" s="423">
        <f t="shared" si="60"/>
        <v>0</v>
      </c>
      <c r="H310" s="424">
        <f t="shared" si="61"/>
        <v>0</v>
      </c>
      <c r="I310" s="424">
        <f t="shared" si="62"/>
        <v>0</v>
      </c>
      <c r="J310" s="284">
        <f t="shared" si="63"/>
      </c>
      <c r="K310" s="284">
        <f t="shared" si="64"/>
      </c>
      <c r="L310" s="378">
        <f t="shared" si="65"/>
      </c>
      <c r="M310" s="46">
        <f t="shared" si="66"/>
      </c>
      <c r="N310" s="43">
        <f>IF(M310="","",IF(OR('Raw FRM data'!R310&lt;3,'Raw FRM data'!R310&gt;200,M310&lt;2),"NOT VALID","ok"))</f>
      </c>
      <c r="O310" s="309">
        <f t="shared" si="67"/>
      </c>
      <c r="P310" s="44">
        <f t="shared" si="68"/>
      </c>
      <c r="Q310" s="414">
        <f t="shared" si="69"/>
      </c>
      <c r="R310" s="95"/>
    </row>
    <row r="311" spans="2:18" ht="12.75">
      <c r="B311" s="376">
        <v>301</v>
      </c>
      <c r="C311" s="84">
        <f>IF(ISBLANK('Raw FRM data'!C311),"",'Raw FRM data'!C311)</f>
      </c>
      <c r="D311" s="85"/>
      <c r="E311" s="85"/>
      <c r="F311" s="89"/>
      <c r="G311" s="423">
        <f t="shared" si="60"/>
        <v>0</v>
      </c>
      <c r="H311" s="424">
        <f t="shared" si="61"/>
        <v>0</v>
      </c>
      <c r="I311" s="424">
        <f t="shared" si="62"/>
        <v>0</v>
      </c>
      <c r="J311" s="284">
        <f t="shared" si="63"/>
      </c>
      <c r="K311" s="284">
        <f t="shared" si="64"/>
      </c>
      <c r="L311" s="378">
        <f t="shared" si="65"/>
      </c>
      <c r="M311" s="46">
        <f t="shared" si="66"/>
      </c>
      <c r="N311" s="43">
        <f>IF(M311="","",IF(OR('Raw FRM data'!R311&lt;3,'Raw FRM data'!R311&gt;200,M311&lt;2),"NOT VALID","ok"))</f>
      </c>
      <c r="O311" s="309">
        <f t="shared" si="67"/>
      </c>
      <c r="P311" s="44">
        <f t="shared" si="68"/>
      </c>
      <c r="Q311" s="414">
        <f t="shared" si="69"/>
      </c>
      <c r="R311" s="95"/>
    </row>
    <row r="312" spans="2:18" ht="12.75">
      <c r="B312" s="376">
        <v>302</v>
      </c>
      <c r="C312" s="84">
        <f>IF(ISBLANK('Raw FRM data'!C312),"",'Raw FRM data'!C312)</f>
      </c>
      <c r="D312" s="85"/>
      <c r="E312" s="85"/>
      <c r="F312" s="89"/>
      <c r="G312" s="423">
        <f t="shared" si="60"/>
        <v>0</v>
      </c>
      <c r="H312" s="424">
        <f t="shared" si="61"/>
        <v>0</v>
      </c>
      <c r="I312" s="424">
        <f t="shared" si="62"/>
        <v>0</v>
      </c>
      <c r="J312" s="284">
        <f t="shared" si="63"/>
      </c>
      <c r="K312" s="284">
        <f t="shared" si="64"/>
      </c>
      <c r="L312" s="378">
        <f t="shared" si="65"/>
      </c>
      <c r="M312" s="46">
        <f t="shared" si="66"/>
      </c>
      <c r="N312" s="43">
        <f>IF(M312="","",IF(OR('Raw FRM data'!R312&lt;3,'Raw FRM data'!R312&gt;200,M312&lt;2),"NOT VALID","ok"))</f>
      </c>
      <c r="O312" s="309">
        <f t="shared" si="67"/>
      </c>
      <c r="P312" s="44">
        <f t="shared" si="68"/>
      </c>
      <c r="Q312" s="414">
        <f t="shared" si="69"/>
      </c>
      <c r="R312" s="95"/>
    </row>
    <row r="313" spans="2:18" ht="12.75">
      <c r="B313" s="376">
        <v>303</v>
      </c>
      <c r="C313" s="84">
        <f>IF(ISBLANK('Raw FRM data'!C313),"",'Raw FRM data'!C313)</f>
      </c>
      <c r="D313" s="85"/>
      <c r="E313" s="85"/>
      <c r="F313" s="89"/>
      <c r="G313" s="423">
        <f t="shared" si="60"/>
        <v>0</v>
      </c>
      <c r="H313" s="424">
        <f t="shared" si="61"/>
        <v>0</v>
      </c>
      <c r="I313" s="424">
        <f t="shared" si="62"/>
        <v>0</v>
      </c>
      <c r="J313" s="284">
        <f t="shared" si="63"/>
      </c>
      <c r="K313" s="284">
        <f t="shared" si="64"/>
      </c>
      <c r="L313" s="378">
        <f t="shared" si="65"/>
      </c>
      <c r="M313" s="46">
        <f t="shared" si="66"/>
      </c>
      <c r="N313" s="43">
        <f>IF(M313="","",IF(OR('Raw FRM data'!R313&lt;3,'Raw FRM data'!R313&gt;200,M313&lt;2),"NOT VALID","ok"))</f>
      </c>
      <c r="O313" s="309">
        <f t="shared" si="67"/>
      </c>
      <c r="P313" s="44">
        <f t="shared" si="68"/>
      </c>
      <c r="Q313" s="414">
        <f t="shared" si="69"/>
      </c>
      <c r="R313" s="95"/>
    </row>
    <row r="314" spans="2:18" ht="12.75">
      <c r="B314" s="376">
        <v>304</v>
      </c>
      <c r="C314" s="84">
        <f>IF(ISBLANK('Raw FRM data'!C314),"",'Raw FRM data'!C314)</f>
      </c>
      <c r="D314" s="85"/>
      <c r="E314" s="85"/>
      <c r="F314" s="89"/>
      <c r="G314" s="423">
        <f t="shared" si="60"/>
        <v>0</v>
      </c>
      <c r="H314" s="424">
        <f t="shared" si="61"/>
        <v>0</v>
      </c>
      <c r="I314" s="424">
        <f t="shared" si="62"/>
        <v>0</v>
      </c>
      <c r="J314" s="284">
        <f t="shared" si="63"/>
      </c>
      <c r="K314" s="284">
        <f t="shared" si="64"/>
      </c>
      <c r="L314" s="378">
        <f t="shared" si="65"/>
      </c>
      <c r="M314" s="46">
        <f t="shared" si="66"/>
      </c>
      <c r="N314" s="43">
        <f>IF(M314="","",IF(OR('Raw FRM data'!R314&lt;3,'Raw FRM data'!R314&gt;200,M314&lt;2),"NOT VALID","ok"))</f>
      </c>
      <c r="O314" s="309">
        <f t="shared" si="67"/>
      </c>
      <c r="P314" s="44">
        <f t="shared" si="68"/>
      </c>
      <c r="Q314" s="414">
        <f t="shared" si="69"/>
      </c>
      <c r="R314" s="95"/>
    </row>
    <row r="315" spans="2:18" ht="12.75">
      <c r="B315" s="376">
        <v>305</v>
      </c>
      <c r="C315" s="84">
        <f>IF(ISBLANK('Raw FRM data'!C315),"",'Raw FRM data'!C315)</f>
      </c>
      <c r="D315" s="85"/>
      <c r="E315" s="85"/>
      <c r="F315" s="89"/>
      <c r="G315" s="423">
        <f t="shared" si="60"/>
        <v>0</v>
      </c>
      <c r="H315" s="424">
        <f t="shared" si="61"/>
        <v>0</v>
      </c>
      <c r="I315" s="424">
        <f t="shared" si="62"/>
        <v>0</v>
      </c>
      <c r="J315" s="284">
        <f t="shared" si="63"/>
      </c>
      <c r="K315" s="284">
        <f t="shared" si="64"/>
      </c>
      <c r="L315" s="378">
        <f t="shared" si="65"/>
      </c>
      <c r="M315" s="46">
        <f t="shared" si="66"/>
      </c>
      <c r="N315" s="43">
        <f>IF(M315="","",IF(OR('Raw FRM data'!R315&lt;3,'Raw FRM data'!R315&gt;200,M315&lt;2),"NOT VALID","ok"))</f>
      </c>
      <c r="O315" s="309">
        <f t="shared" si="67"/>
      </c>
      <c r="P315" s="44">
        <f t="shared" si="68"/>
      </c>
      <c r="Q315" s="414">
        <f t="shared" si="69"/>
      </c>
      <c r="R315" s="95"/>
    </row>
    <row r="316" spans="2:18" ht="12.75">
      <c r="B316" s="376">
        <v>306</v>
      </c>
      <c r="C316" s="84">
        <f>IF(ISBLANK('Raw FRM data'!C316),"",'Raw FRM data'!C316)</f>
      </c>
      <c r="D316" s="85"/>
      <c r="E316" s="85"/>
      <c r="F316" s="89"/>
      <c r="G316" s="423">
        <f t="shared" si="60"/>
        <v>0</v>
      </c>
      <c r="H316" s="424">
        <f t="shared" si="61"/>
        <v>0</v>
      </c>
      <c r="I316" s="424">
        <f t="shared" si="62"/>
        <v>0</v>
      </c>
      <c r="J316" s="284">
        <f t="shared" si="63"/>
      </c>
      <c r="K316" s="284">
        <f t="shared" si="64"/>
      </c>
      <c r="L316" s="378">
        <f t="shared" si="65"/>
      </c>
      <c r="M316" s="46">
        <f t="shared" si="66"/>
      </c>
      <c r="N316" s="43">
        <f>IF(M316="","",IF(OR('Raw FRM data'!R316&lt;3,'Raw FRM data'!R316&gt;200,M316&lt;2),"NOT VALID","ok"))</f>
      </c>
      <c r="O316" s="309">
        <f t="shared" si="67"/>
      </c>
      <c r="P316" s="44">
        <f t="shared" si="68"/>
      </c>
      <c r="Q316" s="414">
        <f t="shared" si="69"/>
      </c>
      <c r="R316" s="95"/>
    </row>
    <row r="317" spans="2:18" ht="12.75">
      <c r="B317" s="376">
        <v>307</v>
      </c>
      <c r="C317" s="84">
        <f>IF(ISBLANK('Raw FRM data'!C317),"",'Raw FRM data'!C317)</f>
      </c>
      <c r="D317" s="85"/>
      <c r="E317" s="85"/>
      <c r="F317" s="89"/>
      <c r="G317" s="423">
        <f t="shared" si="60"/>
        <v>0</v>
      </c>
      <c r="H317" s="424">
        <f t="shared" si="61"/>
        <v>0</v>
      </c>
      <c r="I317" s="424">
        <f t="shared" si="62"/>
        <v>0</v>
      </c>
      <c r="J317" s="284">
        <f t="shared" si="63"/>
      </c>
      <c r="K317" s="284">
        <f t="shared" si="64"/>
      </c>
      <c r="L317" s="378">
        <f t="shared" si="65"/>
      </c>
      <c r="M317" s="46">
        <f t="shared" si="66"/>
      </c>
      <c r="N317" s="43">
        <f>IF(M317="","",IF(OR('Raw FRM data'!R317&lt;3,'Raw FRM data'!R317&gt;200,M317&lt;2),"NOT VALID","ok"))</f>
      </c>
      <c r="O317" s="309">
        <f t="shared" si="67"/>
      </c>
      <c r="P317" s="44">
        <f t="shared" si="68"/>
      </c>
      <c r="Q317" s="414">
        <f t="shared" si="69"/>
      </c>
      <c r="R317" s="95"/>
    </row>
    <row r="318" spans="2:18" ht="12.75">
      <c r="B318" s="376">
        <v>308</v>
      </c>
      <c r="C318" s="84">
        <f>IF(ISBLANK('Raw FRM data'!C318),"",'Raw FRM data'!C318)</f>
      </c>
      <c r="D318" s="85"/>
      <c r="E318" s="85"/>
      <c r="F318" s="89"/>
      <c r="G318" s="423">
        <f t="shared" si="60"/>
        <v>0</v>
      </c>
      <c r="H318" s="424">
        <f t="shared" si="61"/>
        <v>0</v>
      </c>
      <c r="I318" s="424">
        <f t="shared" si="62"/>
        <v>0</v>
      </c>
      <c r="J318" s="284">
        <f t="shared" si="63"/>
      </c>
      <c r="K318" s="284">
        <f t="shared" si="64"/>
      </c>
      <c r="L318" s="378">
        <f t="shared" si="65"/>
      </c>
      <c r="M318" s="46">
        <f t="shared" si="66"/>
      </c>
      <c r="N318" s="43">
        <f>IF(M318="","",IF(OR('Raw FRM data'!R318&lt;3,'Raw FRM data'!R318&gt;200,M318&lt;2),"NOT VALID","ok"))</f>
      </c>
      <c r="O318" s="309">
        <f t="shared" si="67"/>
      </c>
      <c r="P318" s="44">
        <f t="shared" si="68"/>
      </c>
      <c r="Q318" s="414">
        <f t="shared" si="69"/>
      </c>
      <c r="R318" s="95"/>
    </row>
    <row r="319" spans="2:18" ht="12.75">
      <c r="B319" s="376">
        <v>309</v>
      </c>
      <c r="C319" s="84">
        <f>IF(ISBLANK('Raw FRM data'!C319),"",'Raw FRM data'!C319)</f>
      </c>
      <c r="D319" s="85"/>
      <c r="E319" s="85"/>
      <c r="F319" s="89"/>
      <c r="G319" s="423">
        <f t="shared" si="60"/>
        <v>0</v>
      </c>
      <c r="H319" s="424">
        <f t="shared" si="61"/>
        <v>0</v>
      </c>
      <c r="I319" s="424">
        <f t="shared" si="62"/>
        <v>0</v>
      </c>
      <c r="J319" s="284">
        <f t="shared" si="63"/>
      </c>
      <c r="K319" s="284">
        <f t="shared" si="64"/>
      </c>
      <c r="L319" s="378">
        <f t="shared" si="65"/>
      </c>
      <c r="M319" s="46">
        <f t="shared" si="66"/>
      </c>
      <c r="N319" s="43">
        <f>IF(M319="","",IF(OR('Raw FRM data'!R319&lt;3,'Raw FRM data'!R319&gt;200,M319&lt;2),"NOT VALID","ok"))</f>
      </c>
      <c r="O319" s="309">
        <f t="shared" si="67"/>
      </c>
      <c r="P319" s="44">
        <f t="shared" si="68"/>
      </c>
      <c r="Q319" s="414">
        <f t="shared" si="69"/>
      </c>
      <c r="R319" s="95"/>
    </row>
    <row r="320" spans="2:18" ht="12.75">
      <c r="B320" s="376">
        <v>310</v>
      </c>
      <c r="C320" s="84">
        <f>IF(ISBLANK('Raw FRM data'!C320),"",'Raw FRM data'!C320)</f>
      </c>
      <c r="D320" s="85"/>
      <c r="E320" s="85"/>
      <c r="F320" s="89"/>
      <c r="G320" s="423">
        <f t="shared" si="60"/>
        <v>0</v>
      </c>
      <c r="H320" s="424">
        <f t="shared" si="61"/>
        <v>0</v>
      </c>
      <c r="I320" s="424">
        <f t="shared" si="62"/>
        <v>0</v>
      </c>
      <c r="J320" s="284">
        <f t="shared" si="63"/>
      </c>
      <c r="K320" s="284">
        <f t="shared" si="64"/>
      </c>
      <c r="L320" s="378">
        <f t="shared" si="65"/>
      </c>
      <c r="M320" s="46">
        <f t="shared" si="66"/>
      </c>
      <c r="N320" s="43">
        <f>IF(M320="","",IF(OR('Raw FRM data'!R320&lt;3,'Raw FRM data'!R320&gt;200,M320&lt;2),"NOT VALID","ok"))</f>
      </c>
      <c r="O320" s="309">
        <f t="shared" si="67"/>
      </c>
      <c r="P320" s="44">
        <f t="shared" si="68"/>
      </c>
      <c r="Q320" s="414">
        <f t="shared" si="69"/>
      </c>
      <c r="R320" s="95"/>
    </row>
    <row r="321" spans="2:18" ht="12.75">
      <c r="B321" s="376">
        <v>311</v>
      </c>
      <c r="C321" s="84">
        <f>IF(ISBLANK('Raw FRM data'!C321),"",'Raw FRM data'!C321)</f>
      </c>
      <c r="D321" s="85"/>
      <c r="E321" s="85"/>
      <c r="F321" s="89"/>
      <c r="G321" s="423">
        <f t="shared" si="60"/>
        <v>0</v>
      </c>
      <c r="H321" s="424">
        <f t="shared" si="61"/>
        <v>0</v>
      </c>
      <c r="I321" s="424">
        <f t="shared" si="62"/>
        <v>0</v>
      </c>
      <c r="J321" s="284">
        <f t="shared" si="63"/>
      </c>
      <c r="K321" s="284">
        <f t="shared" si="64"/>
      </c>
      <c r="L321" s="378">
        <f t="shared" si="65"/>
      </c>
      <c r="M321" s="46">
        <f t="shared" si="66"/>
      </c>
      <c r="N321" s="43">
        <f>IF(M321="","",IF(OR('Raw FRM data'!R321&lt;3,'Raw FRM data'!R321&gt;200,M321&lt;2),"NOT VALID","ok"))</f>
      </c>
      <c r="O321" s="309">
        <f t="shared" si="67"/>
      </c>
      <c r="P321" s="44">
        <f t="shared" si="68"/>
      </c>
      <c r="Q321" s="414">
        <f t="shared" si="69"/>
      </c>
      <c r="R321" s="95"/>
    </row>
    <row r="322" spans="2:18" ht="12.75">
      <c r="B322" s="376">
        <v>312</v>
      </c>
      <c r="C322" s="84">
        <f>IF(ISBLANK('Raw FRM data'!C322),"",'Raw FRM data'!C322)</f>
      </c>
      <c r="D322" s="85"/>
      <c r="E322" s="85"/>
      <c r="F322" s="89"/>
      <c r="G322" s="423">
        <f t="shared" si="60"/>
        <v>0</v>
      </c>
      <c r="H322" s="424">
        <f t="shared" si="61"/>
        <v>0</v>
      </c>
      <c r="I322" s="424">
        <f t="shared" si="62"/>
        <v>0</v>
      </c>
      <c r="J322" s="284">
        <f t="shared" si="63"/>
      </c>
      <c r="K322" s="284">
        <f t="shared" si="64"/>
      </c>
      <c r="L322" s="378">
        <f t="shared" si="65"/>
      </c>
      <c r="M322" s="46">
        <f t="shared" si="66"/>
      </c>
      <c r="N322" s="43">
        <f>IF(M322="","",IF(OR('Raw FRM data'!R322&lt;3,'Raw FRM data'!R322&gt;200,M322&lt;2),"NOT VALID","ok"))</f>
      </c>
      <c r="O322" s="309">
        <f t="shared" si="67"/>
      </c>
      <c r="P322" s="44">
        <f t="shared" si="68"/>
      </c>
      <c r="Q322" s="414">
        <f t="shared" si="69"/>
      </c>
      <c r="R322" s="95"/>
    </row>
    <row r="323" spans="2:18" ht="12.75">
      <c r="B323" s="376">
        <v>313</v>
      </c>
      <c r="C323" s="84">
        <f>IF(ISBLANK('Raw FRM data'!C323),"",'Raw FRM data'!C323)</f>
      </c>
      <c r="D323" s="85"/>
      <c r="E323" s="85"/>
      <c r="F323" s="89"/>
      <c r="G323" s="423">
        <f t="shared" si="60"/>
        <v>0</v>
      </c>
      <c r="H323" s="424">
        <f t="shared" si="61"/>
        <v>0</v>
      </c>
      <c r="I323" s="424">
        <f t="shared" si="62"/>
        <v>0</v>
      </c>
      <c r="J323" s="284">
        <f t="shared" si="63"/>
      </c>
      <c r="K323" s="284">
        <f t="shared" si="64"/>
      </c>
      <c r="L323" s="378">
        <f t="shared" si="65"/>
      </c>
      <c r="M323" s="46">
        <f t="shared" si="66"/>
      </c>
      <c r="N323" s="43">
        <f>IF(M323="","",IF(OR('Raw FRM data'!R323&lt;3,'Raw FRM data'!R323&gt;200,M323&lt;2),"NOT VALID","ok"))</f>
      </c>
      <c r="O323" s="309">
        <f t="shared" si="67"/>
      </c>
      <c r="P323" s="44">
        <f t="shared" si="68"/>
      </c>
      <c r="Q323" s="414">
        <f t="shared" si="69"/>
      </c>
      <c r="R323" s="95"/>
    </row>
    <row r="324" spans="2:18" ht="12.75">
      <c r="B324" s="376">
        <v>314</v>
      </c>
      <c r="C324" s="84">
        <f>IF(ISBLANK('Raw FRM data'!C324),"",'Raw FRM data'!C324)</f>
      </c>
      <c r="D324" s="85"/>
      <c r="E324" s="85"/>
      <c r="F324" s="89"/>
      <c r="G324" s="423">
        <f t="shared" si="60"/>
        <v>0</v>
      </c>
      <c r="H324" s="424">
        <f t="shared" si="61"/>
        <v>0</v>
      </c>
      <c r="I324" s="424">
        <f t="shared" si="62"/>
        <v>0</v>
      </c>
      <c r="J324" s="284">
        <f t="shared" si="63"/>
      </c>
      <c r="K324" s="284">
        <f t="shared" si="64"/>
      </c>
      <c r="L324" s="378">
        <f t="shared" si="65"/>
      </c>
      <c r="M324" s="46">
        <f t="shared" si="66"/>
      </c>
      <c r="N324" s="43">
        <f>IF(M324="","",IF(OR('Raw FRM data'!R324&lt;3,'Raw FRM data'!R324&gt;200,M324&lt;2),"NOT VALID","ok"))</f>
      </c>
      <c r="O324" s="309">
        <f t="shared" si="67"/>
      </c>
      <c r="P324" s="44">
        <f t="shared" si="68"/>
      </c>
      <c r="Q324" s="414">
        <f t="shared" si="69"/>
      </c>
      <c r="R324" s="95"/>
    </row>
    <row r="325" spans="2:18" ht="12.75">
      <c r="B325" s="376">
        <v>315</v>
      </c>
      <c r="C325" s="84">
        <f>IF(ISBLANK('Raw FRM data'!C325),"",'Raw FRM data'!C325)</f>
      </c>
      <c r="D325" s="85"/>
      <c r="E325" s="85"/>
      <c r="F325" s="89"/>
      <c r="G325" s="423">
        <f t="shared" si="60"/>
        <v>0</v>
      </c>
      <c r="H325" s="424">
        <f t="shared" si="61"/>
        <v>0</v>
      </c>
      <c r="I325" s="424">
        <f t="shared" si="62"/>
        <v>0</v>
      </c>
      <c r="J325" s="284">
        <f t="shared" si="63"/>
      </c>
      <c r="K325" s="284">
        <f t="shared" si="64"/>
      </c>
      <c r="L325" s="378">
        <f t="shared" si="65"/>
      </c>
      <c r="M325" s="46">
        <f t="shared" si="66"/>
      </c>
      <c r="N325" s="43">
        <f>IF(M325="","",IF(OR('Raw FRM data'!R325&lt;3,'Raw FRM data'!R325&gt;200,M325&lt;2),"NOT VALID","ok"))</f>
      </c>
      <c r="O325" s="309">
        <f t="shared" si="67"/>
      </c>
      <c r="P325" s="44">
        <f t="shared" si="68"/>
      </c>
      <c r="Q325" s="414">
        <f t="shared" si="69"/>
      </c>
      <c r="R325" s="95"/>
    </row>
    <row r="326" spans="2:18" ht="12.75">
      <c r="B326" s="376">
        <v>316</v>
      </c>
      <c r="C326" s="84">
        <f>IF(ISBLANK('Raw FRM data'!C326),"",'Raw FRM data'!C326)</f>
      </c>
      <c r="D326" s="85"/>
      <c r="E326" s="85"/>
      <c r="F326" s="89"/>
      <c r="G326" s="423">
        <f t="shared" si="60"/>
        <v>0</v>
      </c>
      <c r="H326" s="424">
        <f t="shared" si="61"/>
        <v>0</v>
      </c>
      <c r="I326" s="424">
        <f t="shared" si="62"/>
        <v>0</v>
      </c>
      <c r="J326" s="284">
        <f t="shared" si="63"/>
      </c>
      <c r="K326" s="284">
        <f t="shared" si="64"/>
      </c>
      <c r="L326" s="378">
        <f t="shared" si="65"/>
      </c>
      <c r="M326" s="46">
        <f t="shared" si="66"/>
      </c>
      <c r="N326" s="43">
        <f>IF(M326="","",IF(OR('Raw FRM data'!R326&lt;3,'Raw FRM data'!R326&gt;200,M326&lt;2),"NOT VALID","ok"))</f>
      </c>
      <c r="O326" s="309">
        <f t="shared" si="67"/>
      </c>
      <c r="P326" s="44">
        <f t="shared" si="68"/>
      </c>
      <c r="Q326" s="414">
        <f t="shared" si="69"/>
      </c>
      <c r="R326" s="95"/>
    </row>
    <row r="327" spans="2:18" ht="12.75">
      <c r="B327" s="376">
        <v>317</v>
      </c>
      <c r="C327" s="84">
        <f>IF(ISBLANK('Raw FRM data'!C327),"",'Raw FRM data'!C327)</f>
      </c>
      <c r="D327" s="85"/>
      <c r="E327" s="85"/>
      <c r="F327" s="89"/>
      <c r="G327" s="423">
        <f t="shared" si="60"/>
        <v>0</v>
      </c>
      <c r="H327" s="424">
        <f t="shared" si="61"/>
        <v>0</v>
      </c>
      <c r="I327" s="424">
        <f t="shared" si="62"/>
        <v>0</v>
      </c>
      <c r="J327" s="284">
        <f t="shared" si="63"/>
      </c>
      <c r="K327" s="284">
        <f t="shared" si="64"/>
      </c>
      <c r="L327" s="378">
        <f t="shared" si="65"/>
      </c>
      <c r="M327" s="46">
        <f t="shared" si="66"/>
      </c>
      <c r="N327" s="43">
        <f>IF(M327="","",IF(OR('Raw FRM data'!R327&lt;3,'Raw FRM data'!R327&gt;200,M327&lt;2),"NOT VALID","ok"))</f>
      </c>
      <c r="O327" s="309">
        <f t="shared" si="67"/>
      </c>
      <c r="P327" s="44">
        <f t="shared" si="68"/>
      </c>
      <c r="Q327" s="414">
        <f t="shared" si="69"/>
      </c>
      <c r="R327" s="95"/>
    </row>
    <row r="328" spans="2:18" ht="12.75">
      <c r="B328" s="376">
        <v>318</v>
      </c>
      <c r="C328" s="84">
        <f>IF(ISBLANK('Raw FRM data'!C328),"",'Raw FRM data'!C328)</f>
      </c>
      <c r="D328" s="85"/>
      <c r="E328" s="85"/>
      <c r="F328" s="89"/>
      <c r="G328" s="423">
        <f t="shared" si="60"/>
        <v>0</v>
      </c>
      <c r="H328" s="424">
        <f t="shared" si="61"/>
        <v>0</v>
      </c>
      <c r="I328" s="424">
        <f t="shared" si="62"/>
        <v>0</v>
      </c>
      <c r="J328" s="284">
        <f t="shared" si="63"/>
      </c>
      <c r="K328" s="284">
        <f t="shared" si="64"/>
      </c>
      <c r="L328" s="378">
        <f t="shared" si="65"/>
      </c>
      <c r="M328" s="46">
        <f t="shared" si="66"/>
      </c>
      <c r="N328" s="43">
        <f>IF(M328="","",IF(OR('Raw FRM data'!R328&lt;3,'Raw FRM data'!R328&gt;200,M328&lt;2),"NOT VALID","ok"))</f>
      </c>
      <c r="O328" s="309">
        <f t="shared" si="67"/>
      </c>
      <c r="P328" s="44">
        <f t="shared" si="68"/>
      </c>
      <c r="Q328" s="414">
        <f t="shared" si="69"/>
      </c>
      <c r="R328" s="95"/>
    </row>
    <row r="329" spans="2:18" ht="12.75">
      <c r="B329" s="376">
        <v>319</v>
      </c>
      <c r="C329" s="84">
        <f>IF(ISBLANK('Raw FRM data'!C329),"",'Raw FRM data'!C329)</f>
      </c>
      <c r="D329" s="85"/>
      <c r="E329" s="85"/>
      <c r="F329" s="89"/>
      <c r="G329" s="423">
        <f t="shared" si="60"/>
        <v>0</v>
      </c>
      <c r="H329" s="424">
        <f t="shared" si="61"/>
        <v>0</v>
      </c>
      <c r="I329" s="424">
        <f t="shared" si="62"/>
        <v>0</v>
      </c>
      <c r="J329" s="284">
        <f t="shared" si="63"/>
      </c>
      <c r="K329" s="284">
        <f t="shared" si="64"/>
      </c>
      <c r="L329" s="378">
        <f t="shared" si="65"/>
      </c>
      <c r="M329" s="46">
        <f t="shared" si="66"/>
      </c>
      <c r="N329" s="43">
        <f>IF(M329="","",IF(OR('Raw FRM data'!R329&lt;3,'Raw FRM data'!R329&gt;200,M329&lt;2),"NOT VALID","ok"))</f>
      </c>
      <c r="O329" s="309">
        <f t="shared" si="67"/>
      </c>
      <c r="P329" s="44">
        <f t="shared" si="68"/>
      </c>
      <c r="Q329" s="414">
        <f t="shared" si="69"/>
      </c>
      <c r="R329" s="95"/>
    </row>
    <row r="330" spans="2:18" ht="12.75">
      <c r="B330" s="376">
        <v>320</v>
      </c>
      <c r="C330" s="84">
        <f>IF(ISBLANK('Raw FRM data'!C330),"",'Raw FRM data'!C330)</f>
      </c>
      <c r="D330" s="85"/>
      <c r="E330" s="85"/>
      <c r="F330" s="89"/>
      <c r="G330" s="423">
        <f t="shared" si="60"/>
        <v>0</v>
      </c>
      <c r="H330" s="424">
        <f t="shared" si="61"/>
        <v>0</v>
      </c>
      <c r="I330" s="424">
        <f t="shared" si="62"/>
        <v>0</v>
      </c>
      <c r="J330" s="284">
        <f t="shared" si="63"/>
      </c>
      <c r="K330" s="284">
        <f t="shared" si="64"/>
      </c>
      <c r="L330" s="378">
        <f t="shared" si="65"/>
      </c>
      <c r="M330" s="46">
        <f t="shared" si="66"/>
      </c>
      <c r="N330" s="43">
        <f>IF(M330="","",IF(OR('Raw FRM data'!R330&lt;3,'Raw FRM data'!R330&gt;200,M330&lt;2),"NOT VALID","ok"))</f>
      </c>
      <c r="O330" s="309">
        <f t="shared" si="67"/>
      </c>
      <c r="P330" s="44">
        <f t="shared" si="68"/>
      </c>
      <c r="Q330" s="414">
        <f t="shared" si="69"/>
      </c>
      <c r="R330" s="95"/>
    </row>
    <row r="331" spans="2:18" ht="12.75">
      <c r="B331" s="376">
        <v>321</v>
      </c>
      <c r="C331" s="84">
        <f>IF(ISBLANK('Raw FRM data'!C331),"",'Raw FRM data'!C331)</f>
      </c>
      <c r="D331" s="85"/>
      <c r="E331" s="85"/>
      <c r="F331" s="89"/>
      <c r="G331" s="423">
        <f t="shared" si="60"/>
        <v>0</v>
      </c>
      <c r="H331" s="424">
        <f t="shared" si="61"/>
        <v>0</v>
      </c>
      <c r="I331" s="424">
        <f t="shared" si="62"/>
        <v>0</v>
      </c>
      <c r="J331" s="284">
        <f t="shared" si="63"/>
      </c>
      <c r="K331" s="284">
        <f t="shared" si="64"/>
      </c>
      <c r="L331" s="378">
        <f t="shared" si="65"/>
      </c>
      <c r="M331" s="46">
        <f t="shared" si="66"/>
      </c>
      <c r="N331" s="43">
        <f>IF(M331="","",IF(OR('Raw FRM data'!R331&lt;3,'Raw FRM data'!R331&gt;200,M331&lt;2),"NOT VALID","ok"))</f>
      </c>
      <c r="O331" s="309">
        <f t="shared" si="67"/>
      </c>
      <c r="P331" s="44">
        <f t="shared" si="68"/>
      </c>
      <c r="Q331" s="414">
        <f t="shared" si="69"/>
      </c>
      <c r="R331" s="95"/>
    </row>
    <row r="332" spans="2:18" ht="12.75">
      <c r="B332" s="376">
        <v>322</v>
      </c>
      <c r="C332" s="84">
        <f>IF(ISBLANK('Raw FRM data'!C332),"",'Raw FRM data'!C332)</f>
      </c>
      <c r="D332" s="85"/>
      <c r="E332" s="85"/>
      <c r="F332" s="89"/>
      <c r="G332" s="423">
        <f t="shared" si="60"/>
        <v>0</v>
      </c>
      <c r="H332" s="424">
        <f t="shared" si="61"/>
        <v>0</v>
      </c>
      <c r="I332" s="424">
        <f t="shared" si="62"/>
        <v>0</v>
      </c>
      <c r="J332" s="284">
        <f t="shared" si="63"/>
      </c>
      <c r="K332" s="284">
        <f t="shared" si="64"/>
      </c>
      <c r="L332" s="378">
        <f t="shared" si="65"/>
      </c>
      <c r="M332" s="46">
        <f t="shared" si="66"/>
      </c>
      <c r="N332" s="43">
        <f>IF(M332="","",IF(OR('Raw FRM data'!R332&lt;3,'Raw FRM data'!R332&gt;200,M332&lt;2),"NOT VALID","ok"))</f>
      </c>
      <c r="O332" s="309">
        <f t="shared" si="67"/>
      </c>
      <c r="P332" s="44">
        <f t="shared" si="68"/>
      </c>
      <c r="Q332" s="414">
        <f t="shared" si="69"/>
      </c>
      <c r="R332" s="95"/>
    </row>
    <row r="333" spans="2:18" ht="12.75">
      <c r="B333" s="376">
        <v>323</v>
      </c>
      <c r="C333" s="84">
        <f>IF(ISBLANK('Raw FRM data'!C333),"",'Raw FRM data'!C333)</f>
      </c>
      <c r="D333" s="85"/>
      <c r="E333" s="85"/>
      <c r="F333" s="89"/>
      <c r="G333" s="423">
        <f t="shared" si="60"/>
        <v>0</v>
      </c>
      <c r="H333" s="424">
        <f t="shared" si="61"/>
        <v>0</v>
      </c>
      <c r="I333" s="424">
        <f t="shared" si="62"/>
        <v>0</v>
      </c>
      <c r="J333" s="284">
        <f t="shared" si="63"/>
      </c>
      <c r="K333" s="284">
        <f t="shared" si="64"/>
      </c>
      <c r="L333" s="378">
        <f t="shared" si="65"/>
      </c>
      <c r="M333" s="46">
        <f t="shared" si="66"/>
      </c>
      <c r="N333" s="43">
        <f>IF(M333="","",IF(OR('Raw FRM data'!R333&lt;3,'Raw FRM data'!R333&gt;200,M333&lt;2),"NOT VALID","ok"))</f>
      </c>
      <c r="O333" s="309">
        <f t="shared" si="67"/>
      </c>
      <c r="P333" s="44">
        <f t="shared" si="68"/>
      </c>
      <c r="Q333" s="414">
        <f t="shared" si="69"/>
      </c>
      <c r="R333" s="95"/>
    </row>
    <row r="334" spans="2:18" ht="12.75">
      <c r="B334" s="376">
        <v>324</v>
      </c>
      <c r="C334" s="84">
        <f>IF(ISBLANK('Raw FRM data'!C334),"",'Raw FRM data'!C334)</f>
      </c>
      <c r="D334" s="85"/>
      <c r="E334" s="85"/>
      <c r="F334" s="89"/>
      <c r="G334" s="423">
        <f t="shared" si="60"/>
        <v>0</v>
      </c>
      <c r="H334" s="424">
        <f t="shared" si="61"/>
        <v>0</v>
      </c>
      <c r="I334" s="424">
        <f t="shared" si="62"/>
        <v>0</v>
      </c>
      <c r="J334" s="284">
        <f t="shared" si="63"/>
      </c>
      <c r="K334" s="284">
        <f t="shared" si="64"/>
      </c>
      <c r="L334" s="378">
        <f t="shared" si="65"/>
      </c>
      <c r="M334" s="46">
        <f t="shared" si="66"/>
      </c>
      <c r="N334" s="43">
        <f>IF(M334="","",IF(OR('Raw FRM data'!R334&lt;3,'Raw FRM data'!R334&gt;200,M334&lt;2),"NOT VALID","ok"))</f>
      </c>
      <c r="O334" s="309">
        <f t="shared" si="67"/>
      </c>
      <c r="P334" s="44">
        <f t="shared" si="68"/>
      </c>
      <c r="Q334" s="414">
        <f t="shared" si="69"/>
      </c>
      <c r="R334" s="95"/>
    </row>
    <row r="335" spans="2:18" ht="12.75">
      <c r="B335" s="376">
        <v>325</v>
      </c>
      <c r="C335" s="84">
        <f>IF(ISBLANK('Raw FRM data'!C335),"",'Raw FRM data'!C335)</f>
      </c>
      <c r="D335" s="85"/>
      <c r="E335" s="85"/>
      <c r="F335" s="89"/>
      <c r="G335" s="423">
        <f t="shared" si="60"/>
        <v>0</v>
      </c>
      <c r="H335" s="424">
        <f t="shared" si="61"/>
        <v>0</v>
      </c>
      <c r="I335" s="424">
        <f t="shared" si="62"/>
        <v>0</v>
      </c>
      <c r="J335" s="284">
        <f t="shared" si="63"/>
      </c>
      <c r="K335" s="284">
        <f t="shared" si="64"/>
      </c>
      <c r="L335" s="378">
        <f t="shared" si="65"/>
      </c>
      <c r="M335" s="46">
        <f t="shared" si="66"/>
      </c>
      <c r="N335" s="43">
        <f>IF(M335="","",IF(OR('Raw FRM data'!R335&lt;3,'Raw FRM data'!R335&gt;200,M335&lt;2),"NOT VALID","ok"))</f>
      </c>
      <c r="O335" s="309">
        <f t="shared" si="67"/>
      </c>
      <c r="P335" s="44">
        <f t="shared" si="68"/>
      </c>
      <c r="Q335" s="414">
        <f t="shared" si="69"/>
      </c>
      <c r="R335" s="95"/>
    </row>
    <row r="336" spans="2:18" ht="12.75">
      <c r="B336" s="376">
        <v>326</v>
      </c>
      <c r="C336" s="84">
        <f>IF(ISBLANK('Raw FRM data'!C336),"",'Raw FRM data'!C336)</f>
      </c>
      <c r="D336" s="85"/>
      <c r="E336" s="85"/>
      <c r="F336" s="89"/>
      <c r="G336" s="423">
        <f t="shared" si="60"/>
        <v>0</v>
      </c>
      <c r="H336" s="424">
        <f t="shared" si="61"/>
        <v>0</v>
      </c>
      <c r="I336" s="424">
        <f t="shared" si="62"/>
        <v>0</v>
      </c>
      <c r="J336" s="284">
        <f t="shared" si="63"/>
      </c>
      <c r="K336" s="284">
        <f t="shared" si="64"/>
      </c>
      <c r="L336" s="378">
        <f t="shared" si="65"/>
      </c>
      <c r="M336" s="46">
        <f t="shared" si="66"/>
      </c>
      <c r="N336" s="43">
        <f>IF(M336="","",IF(OR('Raw FRM data'!R336&lt;3,'Raw FRM data'!R336&gt;200,M336&lt;2),"NOT VALID","ok"))</f>
      </c>
      <c r="O336" s="309">
        <f t="shared" si="67"/>
      </c>
      <c r="P336" s="44">
        <f t="shared" si="68"/>
      </c>
      <c r="Q336" s="414">
        <f t="shared" si="69"/>
      </c>
      <c r="R336" s="95"/>
    </row>
    <row r="337" spans="2:18" ht="12.75">
      <c r="B337" s="376">
        <v>327</v>
      </c>
      <c r="C337" s="84">
        <f>IF(ISBLANK('Raw FRM data'!C337),"",'Raw FRM data'!C337)</f>
      </c>
      <c r="D337" s="85"/>
      <c r="E337" s="85"/>
      <c r="F337" s="89"/>
      <c r="G337" s="423">
        <f t="shared" si="60"/>
        <v>0</v>
      </c>
      <c r="H337" s="424">
        <f t="shared" si="61"/>
        <v>0</v>
      </c>
      <c r="I337" s="424">
        <f t="shared" si="62"/>
        <v>0</v>
      </c>
      <c r="J337" s="284">
        <f t="shared" si="63"/>
      </c>
      <c r="K337" s="284">
        <f t="shared" si="64"/>
      </c>
      <c r="L337" s="378">
        <f t="shared" si="65"/>
      </c>
      <c r="M337" s="46">
        <f t="shared" si="66"/>
      </c>
      <c r="N337" s="43">
        <f>IF(M337="","",IF(OR('Raw FRM data'!R337&lt;3,'Raw FRM data'!R337&gt;200,M337&lt;2),"NOT VALID","ok"))</f>
      </c>
      <c r="O337" s="309">
        <f t="shared" si="67"/>
      </c>
      <c r="P337" s="44">
        <f t="shared" si="68"/>
      </c>
      <c r="Q337" s="414">
        <f t="shared" si="69"/>
      </c>
      <c r="R337" s="95"/>
    </row>
    <row r="338" spans="2:18" ht="12.75">
      <c r="B338" s="376">
        <v>328</v>
      </c>
      <c r="C338" s="84">
        <f>IF(ISBLANK('Raw FRM data'!C338),"",'Raw FRM data'!C338)</f>
      </c>
      <c r="D338" s="85"/>
      <c r="E338" s="85"/>
      <c r="F338" s="89"/>
      <c r="G338" s="423">
        <f aca="true" t="shared" si="70" ref="G338:G376">IF(OR(ISBLANK(D338),ISTEXT(D338)),0,D338)</f>
        <v>0</v>
      </c>
      <c r="H338" s="424">
        <f aca="true" t="shared" si="71" ref="H338:H376">IF(OR(ISBLANK(E338),ISTEXT(E338)),0,E338)</f>
        <v>0</v>
      </c>
      <c r="I338" s="424">
        <f aca="true" t="shared" si="72" ref="I338:I376">IF(OR(ISBLANK(F338),ISTEXT(F338)),0,F338)</f>
        <v>0</v>
      </c>
      <c r="J338" s="284">
        <f aca="true" t="shared" si="73" ref="J338:J376">IF(M338&lt;2,"",IF(OR(G338+H338=0,G338+I338=0),"",IF(AND(OR(2*G338/(G338+H338)&lt;0.93,2*G338/(G338+H338)&gt;1.07),OR(2*G338/(G338+I338)&lt;0.93,2*G338/(G338+I338)&gt;1.07)),"OUT","OK")))</f>
      </c>
      <c r="K338" s="284">
        <f aca="true" t="shared" si="74" ref="K338:K376">IF(M338&lt;2,"",IF(OR(H338+G338=0,H338+I338=0),"",IF(AND(OR(2*H338/(H338+G338)&lt;0.93,2*H338/(H338+G338)&gt;1.07),OR(2*H338/(H338+I338)&lt;0.93,2*H338/(H338+I338)&gt;1.07)),"OUT","OK")))</f>
      </c>
      <c r="L338" s="378">
        <f aca="true" t="shared" si="75" ref="L338:L376">IF(M338&lt;2,"",IF(OR(I338+G338=0,I338+H338=0),"",IF(AND(OR(2*I338/(I338+G338)&lt;0.93,2*I338/(I338+G338)&gt;1.07),OR(2*I338/(I338+H338)&lt;0.93,2*I338/(I338+H338)&gt;1.07)),"OUT","OK")))</f>
      </c>
      <c r="M338" s="46">
        <f aca="true" t="shared" si="76" ref="M338:M376">IF(COUNT(D338:F338),COUNT(D338:F338),"")</f>
      </c>
      <c r="N338" s="43">
        <f>IF(M338="","",IF(OR('Raw FRM data'!R338&lt;3,'Raw FRM data'!R338&gt;200,M338&lt;2),"NOT VALID","ok"))</f>
      </c>
      <c r="O338" s="309">
        <f aca="true" t="shared" si="77" ref="O338:O376">IF(ISERROR(AVERAGE(D338:F338)),"",AVERAGE(D338:F338))</f>
      </c>
      <c r="P338" s="44">
        <f aca="true" t="shared" si="78" ref="P338:P376">IF(M338="","",IF(M338&lt;2,"--  ",STDEV(D338:F338)))</f>
      </c>
      <c r="Q338" s="414">
        <f aca="true" t="shared" si="79" ref="Q338:Q376">IF(P338="","",IF(P338="--  ","--  ",P338/O338))</f>
      </c>
      <c r="R338" s="95"/>
    </row>
    <row r="339" spans="2:18" ht="12.75">
      <c r="B339" s="376">
        <v>329</v>
      </c>
      <c r="C339" s="84">
        <f>IF(ISBLANK('Raw FRM data'!C339),"",'Raw FRM data'!C339)</f>
      </c>
      <c r="D339" s="85"/>
      <c r="E339" s="85"/>
      <c r="F339" s="89"/>
      <c r="G339" s="423">
        <f t="shared" si="70"/>
        <v>0</v>
      </c>
      <c r="H339" s="424">
        <f t="shared" si="71"/>
        <v>0</v>
      </c>
      <c r="I339" s="424">
        <f t="shared" si="72"/>
        <v>0</v>
      </c>
      <c r="J339" s="284">
        <f t="shared" si="73"/>
      </c>
      <c r="K339" s="284">
        <f t="shared" si="74"/>
      </c>
      <c r="L339" s="378">
        <f t="shared" si="75"/>
      </c>
      <c r="M339" s="46">
        <f t="shared" si="76"/>
      </c>
      <c r="N339" s="43">
        <f>IF(M339="","",IF(OR('Raw FRM data'!R339&lt;3,'Raw FRM data'!R339&gt;200,M339&lt;2),"NOT VALID","ok"))</f>
      </c>
      <c r="O339" s="309">
        <f t="shared" si="77"/>
      </c>
      <c r="P339" s="44">
        <f t="shared" si="78"/>
      </c>
      <c r="Q339" s="414">
        <f t="shared" si="79"/>
      </c>
      <c r="R339" s="95"/>
    </row>
    <row r="340" spans="2:18" ht="12.75">
      <c r="B340" s="376">
        <v>330</v>
      </c>
      <c r="C340" s="84">
        <f>IF(ISBLANK('Raw FRM data'!C340),"",'Raw FRM data'!C340)</f>
      </c>
      <c r="D340" s="85"/>
      <c r="E340" s="85"/>
      <c r="F340" s="89"/>
      <c r="G340" s="423">
        <f t="shared" si="70"/>
        <v>0</v>
      </c>
      <c r="H340" s="424">
        <f t="shared" si="71"/>
        <v>0</v>
      </c>
      <c r="I340" s="424">
        <f t="shared" si="72"/>
        <v>0</v>
      </c>
      <c r="J340" s="284">
        <f t="shared" si="73"/>
      </c>
      <c r="K340" s="284">
        <f t="shared" si="74"/>
      </c>
      <c r="L340" s="378">
        <f t="shared" si="75"/>
      </c>
      <c r="M340" s="46">
        <f t="shared" si="76"/>
      </c>
      <c r="N340" s="43">
        <f>IF(M340="","",IF(OR('Raw FRM data'!R340&lt;3,'Raw FRM data'!R340&gt;200,M340&lt;2),"NOT VALID","ok"))</f>
      </c>
      <c r="O340" s="309">
        <f t="shared" si="77"/>
      </c>
      <c r="P340" s="44">
        <f t="shared" si="78"/>
      </c>
      <c r="Q340" s="414">
        <f t="shared" si="79"/>
      </c>
      <c r="R340" s="95"/>
    </row>
    <row r="341" spans="2:18" ht="12.75">
      <c r="B341" s="376">
        <v>331</v>
      </c>
      <c r="C341" s="84">
        <f>IF(ISBLANK('Raw FRM data'!C341),"",'Raw FRM data'!C341)</f>
      </c>
      <c r="D341" s="85"/>
      <c r="E341" s="85"/>
      <c r="F341" s="89"/>
      <c r="G341" s="423">
        <f t="shared" si="70"/>
        <v>0</v>
      </c>
      <c r="H341" s="424">
        <f t="shared" si="71"/>
        <v>0</v>
      </c>
      <c r="I341" s="424">
        <f t="shared" si="72"/>
        <v>0</v>
      </c>
      <c r="J341" s="284">
        <f t="shared" si="73"/>
      </c>
      <c r="K341" s="284">
        <f t="shared" si="74"/>
      </c>
      <c r="L341" s="378">
        <f t="shared" si="75"/>
      </c>
      <c r="M341" s="46">
        <f t="shared" si="76"/>
      </c>
      <c r="N341" s="43">
        <f>IF(M341="","",IF(OR('Raw FRM data'!R341&lt;3,'Raw FRM data'!R341&gt;200,M341&lt;2),"NOT VALID","ok"))</f>
      </c>
      <c r="O341" s="309">
        <f t="shared" si="77"/>
      </c>
      <c r="P341" s="44">
        <f t="shared" si="78"/>
      </c>
      <c r="Q341" s="414">
        <f t="shared" si="79"/>
      </c>
      <c r="R341" s="95"/>
    </row>
    <row r="342" spans="2:18" ht="12.75">
      <c r="B342" s="376">
        <v>332</v>
      </c>
      <c r="C342" s="84">
        <f>IF(ISBLANK('Raw FRM data'!C342),"",'Raw FRM data'!C342)</f>
      </c>
      <c r="D342" s="85"/>
      <c r="E342" s="85"/>
      <c r="F342" s="89"/>
      <c r="G342" s="423">
        <f t="shared" si="70"/>
        <v>0</v>
      </c>
      <c r="H342" s="424">
        <f t="shared" si="71"/>
        <v>0</v>
      </c>
      <c r="I342" s="424">
        <f t="shared" si="72"/>
        <v>0</v>
      </c>
      <c r="J342" s="284">
        <f t="shared" si="73"/>
      </c>
      <c r="K342" s="284">
        <f t="shared" si="74"/>
      </c>
      <c r="L342" s="378">
        <f t="shared" si="75"/>
      </c>
      <c r="M342" s="46">
        <f t="shared" si="76"/>
      </c>
      <c r="N342" s="43">
        <f>IF(M342="","",IF(OR('Raw FRM data'!R342&lt;3,'Raw FRM data'!R342&gt;200,M342&lt;2),"NOT VALID","ok"))</f>
      </c>
      <c r="O342" s="309">
        <f t="shared" si="77"/>
      </c>
      <c r="P342" s="44">
        <f t="shared" si="78"/>
      </c>
      <c r="Q342" s="414">
        <f t="shared" si="79"/>
      </c>
      <c r="R342" s="95"/>
    </row>
    <row r="343" spans="2:18" ht="12.75">
      <c r="B343" s="376">
        <v>333</v>
      </c>
      <c r="C343" s="84">
        <f>IF(ISBLANK('Raw FRM data'!C343),"",'Raw FRM data'!C343)</f>
      </c>
      <c r="D343" s="85"/>
      <c r="E343" s="85"/>
      <c r="F343" s="89"/>
      <c r="G343" s="423">
        <f t="shared" si="70"/>
        <v>0</v>
      </c>
      <c r="H343" s="424">
        <f t="shared" si="71"/>
        <v>0</v>
      </c>
      <c r="I343" s="424">
        <f t="shared" si="72"/>
        <v>0</v>
      </c>
      <c r="J343" s="284">
        <f t="shared" si="73"/>
      </c>
      <c r="K343" s="284">
        <f t="shared" si="74"/>
      </c>
      <c r="L343" s="378">
        <f t="shared" si="75"/>
      </c>
      <c r="M343" s="46">
        <f t="shared" si="76"/>
      </c>
      <c r="N343" s="43">
        <f>IF(M343="","",IF(OR('Raw FRM data'!R343&lt;3,'Raw FRM data'!R343&gt;200,M343&lt;2),"NOT VALID","ok"))</f>
      </c>
      <c r="O343" s="309">
        <f t="shared" si="77"/>
      </c>
      <c r="P343" s="44">
        <f t="shared" si="78"/>
      </c>
      <c r="Q343" s="414">
        <f t="shared" si="79"/>
      </c>
      <c r="R343" s="95"/>
    </row>
    <row r="344" spans="2:18" ht="12.75">
      <c r="B344" s="376">
        <v>334</v>
      </c>
      <c r="C344" s="84">
        <f>IF(ISBLANK('Raw FRM data'!C344),"",'Raw FRM data'!C344)</f>
      </c>
      <c r="D344" s="85"/>
      <c r="E344" s="85"/>
      <c r="F344" s="89"/>
      <c r="G344" s="423">
        <f t="shared" si="70"/>
        <v>0</v>
      </c>
      <c r="H344" s="424">
        <f t="shared" si="71"/>
        <v>0</v>
      </c>
      <c r="I344" s="424">
        <f t="shared" si="72"/>
        <v>0</v>
      </c>
      <c r="J344" s="284">
        <f t="shared" si="73"/>
      </c>
      <c r="K344" s="284">
        <f t="shared" si="74"/>
      </c>
      <c r="L344" s="378">
        <f t="shared" si="75"/>
      </c>
      <c r="M344" s="46">
        <f t="shared" si="76"/>
      </c>
      <c r="N344" s="43">
        <f>IF(M344="","",IF(OR('Raw FRM data'!R344&lt;3,'Raw FRM data'!R344&gt;200,M344&lt;2),"NOT VALID","ok"))</f>
      </c>
      <c r="O344" s="309">
        <f t="shared" si="77"/>
      </c>
      <c r="P344" s="44">
        <f t="shared" si="78"/>
      </c>
      <c r="Q344" s="414">
        <f t="shared" si="79"/>
      </c>
      <c r="R344" s="95"/>
    </row>
    <row r="345" spans="2:18" ht="12.75">
      <c r="B345" s="376">
        <v>335</v>
      </c>
      <c r="C345" s="84">
        <f>IF(ISBLANK('Raw FRM data'!C345),"",'Raw FRM data'!C345)</f>
      </c>
      <c r="D345" s="85"/>
      <c r="E345" s="85"/>
      <c r="F345" s="89"/>
      <c r="G345" s="423">
        <f t="shared" si="70"/>
        <v>0</v>
      </c>
      <c r="H345" s="424">
        <f t="shared" si="71"/>
        <v>0</v>
      </c>
      <c r="I345" s="424">
        <f t="shared" si="72"/>
        <v>0</v>
      </c>
      <c r="J345" s="284">
        <f t="shared" si="73"/>
      </c>
      <c r="K345" s="284">
        <f t="shared" si="74"/>
      </c>
      <c r="L345" s="378">
        <f t="shared" si="75"/>
      </c>
      <c r="M345" s="46">
        <f t="shared" si="76"/>
      </c>
      <c r="N345" s="43">
        <f>IF(M345="","",IF(OR('Raw FRM data'!R345&lt;3,'Raw FRM data'!R345&gt;200,M345&lt;2),"NOT VALID","ok"))</f>
      </c>
      <c r="O345" s="309">
        <f t="shared" si="77"/>
      </c>
      <c r="P345" s="44">
        <f t="shared" si="78"/>
      </c>
      <c r="Q345" s="414">
        <f t="shared" si="79"/>
      </c>
      <c r="R345" s="95"/>
    </row>
    <row r="346" spans="2:18" ht="12.75">
      <c r="B346" s="376">
        <v>336</v>
      </c>
      <c r="C346" s="84">
        <f>IF(ISBLANK('Raw FRM data'!C346),"",'Raw FRM data'!C346)</f>
      </c>
      <c r="D346" s="85"/>
      <c r="E346" s="85"/>
      <c r="F346" s="89"/>
      <c r="G346" s="423">
        <f t="shared" si="70"/>
        <v>0</v>
      </c>
      <c r="H346" s="424">
        <f t="shared" si="71"/>
        <v>0</v>
      </c>
      <c r="I346" s="424">
        <f t="shared" si="72"/>
        <v>0</v>
      </c>
      <c r="J346" s="284">
        <f t="shared" si="73"/>
      </c>
      <c r="K346" s="284">
        <f t="shared" si="74"/>
      </c>
      <c r="L346" s="378">
        <f t="shared" si="75"/>
      </c>
      <c r="M346" s="46">
        <f t="shared" si="76"/>
      </c>
      <c r="N346" s="43">
        <f>IF(M346="","",IF(OR('Raw FRM data'!R346&lt;3,'Raw FRM data'!R346&gt;200,M346&lt;2),"NOT VALID","ok"))</f>
      </c>
      <c r="O346" s="309">
        <f t="shared" si="77"/>
      </c>
      <c r="P346" s="44">
        <f t="shared" si="78"/>
      </c>
      <c r="Q346" s="414">
        <f t="shared" si="79"/>
      </c>
      <c r="R346" s="95"/>
    </row>
    <row r="347" spans="2:18" ht="12.75">
      <c r="B347" s="376">
        <v>337</v>
      </c>
      <c r="C347" s="84">
        <f>IF(ISBLANK('Raw FRM data'!C347),"",'Raw FRM data'!C347)</f>
      </c>
      <c r="D347" s="85"/>
      <c r="E347" s="85"/>
      <c r="F347" s="89"/>
      <c r="G347" s="423">
        <f t="shared" si="70"/>
        <v>0</v>
      </c>
      <c r="H347" s="424">
        <f t="shared" si="71"/>
        <v>0</v>
      </c>
      <c r="I347" s="424">
        <f t="shared" si="72"/>
        <v>0</v>
      </c>
      <c r="J347" s="284">
        <f t="shared" si="73"/>
      </c>
      <c r="K347" s="284">
        <f t="shared" si="74"/>
      </c>
      <c r="L347" s="378">
        <f t="shared" si="75"/>
      </c>
      <c r="M347" s="46">
        <f t="shared" si="76"/>
      </c>
      <c r="N347" s="43">
        <f>IF(M347="","",IF(OR('Raw FRM data'!R347&lt;3,'Raw FRM data'!R347&gt;200,M347&lt;2),"NOT VALID","ok"))</f>
      </c>
      <c r="O347" s="309">
        <f t="shared" si="77"/>
      </c>
      <c r="P347" s="44">
        <f t="shared" si="78"/>
      </c>
      <c r="Q347" s="414">
        <f t="shared" si="79"/>
      </c>
      <c r="R347" s="95"/>
    </row>
    <row r="348" spans="2:18" ht="12.75">
      <c r="B348" s="376">
        <v>338</v>
      </c>
      <c r="C348" s="84">
        <f>IF(ISBLANK('Raw FRM data'!C348),"",'Raw FRM data'!C348)</f>
      </c>
      <c r="D348" s="85"/>
      <c r="E348" s="85"/>
      <c r="F348" s="89"/>
      <c r="G348" s="423">
        <f t="shared" si="70"/>
        <v>0</v>
      </c>
      <c r="H348" s="424">
        <f t="shared" si="71"/>
        <v>0</v>
      </c>
      <c r="I348" s="424">
        <f t="shared" si="72"/>
        <v>0</v>
      </c>
      <c r="J348" s="284">
        <f t="shared" si="73"/>
      </c>
      <c r="K348" s="284">
        <f t="shared" si="74"/>
      </c>
      <c r="L348" s="378">
        <f t="shared" si="75"/>
      </c>
      <c r="M348" s="46">
        <f t="shared" si="76"/>
      </c>
      <c r="N348" s="43">
        <f>IF(M348="","",IF(OR('Raw FRM data'!R348&lt;3,'Raw FRM data'!R348&gt;200,M348&lt;2),"NOT VALID","ok"))</f>
      </c>
      <c r="O348" s="309">
        <f t="shared" si="77"/>
      </c>
      <c r="P348" s="44">
        <f t="shared" si="78"/>
      </c>
      <c r="Q348" s="414">
        <f t="shared" si="79"/>
      </c>
      <c r="R348" s="95"/>
    </row>
    <row r="349" spans="2:18" ht="12.75">
      <c r="B349" s="376">
        <v>339</v>
      </c>
      <c r="C349" s="84">
        <f>IF(ISBLANK('Raw FRM data'!C349),"",'Raw FRM data'!C349)</f>
      </c>
      <c r="D349" s="85"/>
      <c r="E349" s="85"/>
      <c r="F349" s="89"/>
      <c r="G349" s="423">
        <f t="shared" si="70"/>
        <v>0</v>
      </c>
      <c r="H349" s="424">
        <f t="shared" si="71"/>
        <v>0</v>
      </c>
      <c r="I349" s="424">
        <f t="shared" si="72"/>
        <v>0</v>
      </c>
      <c r="J349" s="284">
        <f t="shared" si="73"/>
      </c>
      <c r="K349" s="284">
        <f t="shared" si="74"/>
      </c>
      <c r="L349" s="378">
        <f t="shared" si="75"/>
      </c>
      <c r="M349" s="46">
        <f t="shared" si="76"/>
      </c>
      <c r="N349" s="43">
        <f>IF(M349="","",IF(OR('Raw FRM data'!R349&lt;3,'Raw FRM data'!R349&gt;200,M349&lt;2),"NOT VALID","ok"))</f>
      </c>
      <c r="O349" s="309">
        <f t="shared" si="77"/>
      </c>
      <c r="P349" s="44">
        <f t="shared" si="78"/>
      </c>
      <c r="Q349" s="414">
        <f t="shared" si="79"/>
      </c>
      <c r="R349" s="95"/>
    </row>
    <row r="350" spans="2:18" ht="12.75">
      <c r="B350" s="376">
        <v>340</v>
      </c>
      <c r="C350" s="84">
        <f>IF(ISBLANK('Raw FRM data'!C350),"",'Raw FRM data'!C350)</f>
      </c>
      <c r="D350" s="85"/>
      <c r="E350" s="85"/>
      <c r="F350" s="89"/>
      <c r="G350" s="423">
        <f t="shared" si="70"/>
        <v>0</v>
      </c>
      <c r="H350" s="424">
        <f t="shared" si="71"/>
        <v>0</v>
      </c>
      <c r="I350" s="424">
        <f t="shared" si="72"/>
        <v>0</v>
      </c>
      <c r="J350" s="284">
        <f t="shared" si="73"/>
      </c>
      <c r="K350" s="284">
        <f t="shared" si="74"/>
      </c>
      <c r="L350" s="378">
        <f t="shared" si="75"/>
      </c>
      <c r="M350" s="46">
        <f t="shared" si="76"/>
      </c>
      <c r="N350" s="43">
        <f>IF(M350="","",IF(OR('Raw FRM data'!R350&lt;3,'Raw FRM data'!R350&gt;200,M350&lt;2),"NOT VALID","ok"))</f>
      </c>
      <c r="O350" s="309">
        <f t="shared" si="77"/>
      </c>
      <c r="P350" s="44">
        <f t="shared" si="78"/>
      </c>
      <c r="Q350" s="414">
        <f t="shared" si="79"/>
      </c>
      <c r="R350" s="95"/>
    </row>
    <row r="351" spans="2:18" ht="12.75">
      <c r="B351" s="376">
        <v>341</v>
      </c>
      <c r="C351" s="84">
        <f>IF(ISBLANK('Raw FRM data'!C351),"",'Raw FRM data'!C351)</f>
      </c>
      <c r="D351" s="85"/>
      <c r="E351" s="85"/>
      <c r="F351" s="89"/>
      <c r="G351" s="423">
        <f t="shared" si="70"/>
        <v>0</v>
      </c>
      <c r="H351" s="424">
        <f t="shared" si="71"/>
        <v>0</v>
      </c>
      <c r="I351" s="424">
        <f t="shared" si="72"/>
        <v>0</v>
      </c>
      <c r="J351" s="284">
        <f t="shared" si="73"/>
      </c>
      <c r="K351" s="284">
        <f t="shared" si="74"/>
      </c>
      <c r="L351" s="378">
        <f t="shared" si="75"/>
      </c>
      <c r="M351" s="46">
        <f t="shared" si="76"/>
      </c>
      <c r="N351" s="43">
        <f>IF(M351="","",IF(OR('Raw FRM data'!R351&lt;3,'Raw FRM data'!R351&gt;200,M351&lt;2),"NOT VALID","ok"))</f>
      </c>
      <c r="O351" s="309">
        <f t="shared" si="77"/>
      </c>
      <c r="P351" s="44">
        <f t="shared" si="78"/>
      </c>
      <c r="Q351" s="414">
        <f t="shared" si="79"/>
      </c>
      <c r="R351" s="95"/>
    </row>
    <row r="352" spans="2:18" ht="12.75">
      <c r="B352" s="376">
        <v>342</v>
      </c>
      <c r="C352" s="84">
        <f>IF(ISBLANK('Raw FRM data'!C352),"",'Raw FRM data'!C352)</f>
      </c>
      <c r="D352" s="85"/>
      <c r="E352" s="85"/>
      <c r="F352" s="89"/>
      <c r="G352" s="423">
        <f t="shared" si="70"/>
        <v>0</v>
      </c>
      <c r="H352" s="424">
        <f t="shared" si="71"/>
        <v>0</v>
      </c>
      <c r="I352" s="424">
        <f t="shared" si="72"/>
        <v>0</v>
      </c>
      <c r="J352" s="284">
        <f t="shared" si="73"/>
      </c>
      <c r="K352" s="284">
        <f t="shared" si="74"/>
      </c>
      <c r="L352" s="378">
        <f t="shared" si="75"/>
      </c>
      <c r="M352" s="46">
        <f t="shared" si="76"/>
      </c>
      <c r="N352" s="43">
        <f>IF(M352="","",IF(OR('Raw FRM data'!R352&lt;3,'Raw FRM data'!R352&gt;200,M352&lt;2),"NOT VALID","ok"))</f>
      </c>
      <c r="O352" s="309">
        <f t="shared" si="77"/>
      </c>
      <c r="P352" s="44">
        <f t="shared" si="78"/>
      </c>
      <c r="Q352" s="414">
        <f t="shared" si="79"/>
      </c>
      <c r="R352" s="95"/>
    </row>
    <row r="353" spans="2:18" ht="12.75">
      <c r="B353" s="376">
        <v>343</v>
      </c>
      <c r="C353" s="84">
        <f>IF(ISBLANK('Raw FRM data'!C353),"",'Raw FRM data'!C353)</f>
      </c>
      <c r="D353" s="85"/>
      <c r="E353" s="85"/>
      <c r="F353" s="89"/>
      <c r="G353" s="423">
        <f t="shared" si="70"/>
        <v>0</v>
      </c>
      <c r="H353" s="424">
        <f t="shared" si="71"/>
        <v>0</v>
      </c>
      <c r="I353" s="424">
        <f t="shared" si="72"/>
        <v>0</v>
      </c>
      <c r="J353" s="284">
        <f t="shared" si="73"/>
      </c>
      <c r="K353" s="284">
        <f t="shared" si="74"/>
      </c>
      <c r="L353" s="378">
        <f t="shared" si="75"/>
      </c>
      <c r="M353" s="46">
        <f t="shared" si="76"/>
      </c>
      <c r="N353" s="43">
        <f>IF(M353="","",IF(OR('Raw FRM data'!R353&lt;3,'Raw FRM data'!R353&gt;200,M353&lt;2),"NOT VALID","ok"))</f>
      </c>
      <c r="O353" s="309">
        <f t="shared" si="77"/>
      </c>
      <c r="P353" s="44">
        <f t="shared" si="78"/>
      </c>
      <c r="Q353" s="414">
        <f t="shared" si="79"/>
      </c>
      <c r="R353" s="95"/>
    </row>
    <row r="354" spans="2:18" ht="12.75">
      <c r="B354" s="376">
        <v>344</v>
      </c>
      <c r="C354" s="84">
        <f>IF(ISBLANK('Raw FRM data'!C354),"",'Raw FRM data'!C354)</f>
      </c>
      <c r="D354" s="85"/>
      <c r="E354" s="85"/>
      <c r="F354" s="89"/>
      <c r="G354" s="423">
        <f t="shared" si="70"/>
        <v>0</v>
      </c>
      <c r="H354" s="424">
        <f t="shared" si="71"/>
        <v>0</v>
      </c>
      <c r="I354" s="424">
        <f t="shared" si="72"/>
        <v>0</v>
      </c>
      <c r="J354" s="284">
        <f t="shared" si="73"/>
      </c>
      <c r="K354" s="284">
        <f t="shared" si="74"/>
      </c>
      <c r="L354" s="378">
        <f t="shared" si="75"/>
      </c>
      <c r="M354" s="46">
        <f t="shared" si="76"/>
      </c>
      <c r="N354" s="43">
        <f>IF(M354="","",IF(OR('Raw FRM data'!R354&lt;3,'Raw FRM data'!R354&gt;200,M354&lt;2),"NOT VALID","ok"))</f>
      </c>
      <c r="O354" s="309">
        <f t="shared" si="77"/>
      </c>
      <c r="P354" s="44">
        <f t="shared" si="78"/>
      </c>
      <c r="Q354" s="414">
        <f t="shared" si="79"/>
      </c>
      <c r="R354" s="95"/>
    </row>
    <row r="355" spans="2:18" ht="12.75">
      <c r="B355" s="376">
        <v>345</v>
      </c>
      <c r="C355" s="84">
        <f>IF(ISBLANK('Raw FRM data'!C355),"",'Raw FRM data'!C355)</f>
      </c>
      <c r="D355" s="85"/>
      <c r="E355" s="85"/>
      <c r="F355" s="89"/>
      <c r="G355" s="423">
        <f t="shared" si="70"/>
        <v>0</v>
      </c>
      <c r="H355" s="424">
        <f t="shared" si="71"/>
        <v>0</v>
      </c>
      <c r="I355" s="424">
        <f t="shared" si="72"/>
        <v>0</v>
      </c>
      <c r="J355" s="284">
        <f t="shared" si="73"/>
      </c>
      <c r="K355" s="284">
        <f t="shared" si="74"/>
      </c>
      <c r="L355" s="378">
        <f t="shared" si="75"/>
      </c>
      <c r="M355" s="46">
        <f t="shared" si="76"/>
      </c>
      <c r="N355" s="43">
        <f>IF(M355="","",IF(OR('Raw FRM data'!R355&lt;3,'Raw FRM data'!R355&gt;200,M355&lt;2),"NOT VALID","ok"))</f>
      </c>
      <c r="O355" s="309">
        <f t="shared" si="77"/>
      </c>
      <c r="P355" s="44">
        <f t="shared" si="78"/>
      </c>
      <c r="Q355" s="414">
        <f t="shared" si="79"/>
      </c>
      <c r="R355" s="95"/>
    </row>
    <row r="356" spans="2:18" ht="12.75">
      <c r="B356" s="376">
        <v>346</v>
      </c>
      <c r="C356" s="84">
        <f>IF(ISBLANK('Raw FRM data'!C356),"",'Raw FRM data'!C356)</f>
      </c>
      <c r="D356" s="85"/>
      <c r="E356" s="85"/>
      <c r="F356" s="89"/>
      <c r="G356" s="423">
        <f t="shared" si="70"/>
        <v>0</v>
      </c>
      <c r="H356" s="424">
        <f t="shared" si="71"/>
        <v>0</v>
      </c>
      <c r="I356" s="424">
        <f t="shared" si="72"/>
        <v>0</v>
      </c>
      <c r="J356" s="284">
        <f t="shared" si="73"/>
      </c>
      <c r="K356" s="284">
        <f t="shared" si="74"/>
      </c>
      <c r="L356" s="378">
        <f t="shared" si="75"/>
      </c>
      <c r="M356" s="46">
        <f t="shared" si="76"/>
      </c>
      <c r="N356" s="43">
        <f>IF(M356="","",IF(OR('Raw FRM data'!R356&lt;3,'Raw FRM data'!R356&gt;200,M356&lt;2),"NOT VALID","ok"))</f>
      </c>
      <c r="O356" s="309">
        <f t="shared" si="77"/>
      </c>
      <c r="P356" s="44">
        <f t="shared" si="78"/>
      </c>
      <c r="Q356" s="414">
        <f t="shared" si="79"/>
      </c>
      <c r="R356" s="95"/>
    </row>
    <row r="357" spans="2:18" ht="12.75">
      <c r="B357" s="376">
        <v>347</v>
      </c>
      <c r="C357" s="84">
        <f>IF(ISBLANK('Raw FRM data'!C357),"",'Raw FRM data'!C357)</f>
      </c>
      <c r="D357" s="85"/>
      <c r="E357" s="85"/>
      <c r="F357" s="89"/>
      <c r="G357" s="423">
        <f t="shared" si="70"/>
        <v>0</v>
      </c>
      <c r="H357" s="424">
        <f t="shared" si="71"/>
        <v>0</v>
      </c>
      <c r="I357" s="424">
        <f t="shared" si="72"/>
        <v>0</v>
      </c>
      <c r="J357" s="284">
        <f t="shared" si="73"/>
      </c>
      <c r="K357" s="284">
        <f t="shared" si="74"/>
      </c>
      <c r="L357" s="378">
        <f t="shared" si="75"/>
      </c>
      <c r="M357" s="46">
        <f t="shared" si="76"/>
      </c>
      <c r="N357" s="43">
        <f>IF(M357="","",IF(OR('Raw FRM data'!R357&lt;3,'Raw FRM data'!R357&gt;200,M357&lt;2),"NOT VALID","ok"))</f>
      </c>
      <c r="O357" s="309">
        <f t="shared" si="77"/>
      </c>
      <c r="P357" s="44">
        <f t="shared" si="78"/>
      </c>
      <c r="Q357" s="414">
        <f t="shared" si="79"/>
      </c>
      <c r="R357" s="95"/>
    </row>
    <row r="358" spans="2:18" ht="12.75">
      <c r="B358" s="376">
        <v>348</v>
      </c>
      <c r="C358" s="84">
        <f>IF(ISBLANK('Raw FRM data'!C358),"",'Raw FRM data'!C358)</f>
      </c>
      <c r="D358" s="85"/>
      <c r="E358" s="85"/>
      <c r="F358" s="89"/>
      <c r="G358" s="423">
        <f t="shared" si="70"/>
        <v>0</v>
      </c>
      <c r="H358" s="424">
        <f t="shared" si="71"/>
        <v>0</v>
      </c>
      <c r="I358" s="424">
        <f t="shared" si="72"/>
        <v>0</v>
      </c>
      <c r="J358" s="284">
        <f t="shared" si="73"/>
      </c>
      <c r="K358" s="284">
        <f t="shared" si="74"/>
      </c>
      <c r="L358" s="378">
        <f t="shared" si="75"/>
      </c>
      <c r="M358" s="46">
        <f t="shared" si="76"/>
      </c>
      <c r="N358" s="43">
        <f>IF(M358="","",IF(OR('Raw FRM data'!R358&lt;3,'Raw FRM data'!R358&gt;200,M358&lt;2),"NOT VALID","ok"))</f>
      </c>
      <c r="O358" s="309">
        <f t="shared" si="77"/>
      </c>
      <c r="P358" s="44">
        <f t="shared" si="78"/>
      </c>
      <c r="Q358" s="414">
        <f t="shared" si="79"/>
      </c>
      <c r="R358" s="95"/>
    </row>
    <row r="359" spans="2:18" ht="12.75">
      <c r="B359" s="376">
        <v>349</v>
      </c>
      <c r="C359" s="84">
        <f>IF(ISBLANK('Raw FRM data'!C359),"",'Raw FRM data'!C359)</f>
      </c>
      <c r="D359" s="85"/>
      <c r="E359" s="85"/>
      <c r="F359" s="89"/>
      <c r="G359" s="423">
        <f t="shared" si="70"/>
        <v>0</v>
      </c>
      <c r="H359" s="424">
        <f t="shared" si="71"/>
        <v>0</v>
      </c>
      <c r="I359" s="424">
        <f t="shared" si="72"/>
        <v>0</v>
      </c>
      <c r="J359" s="284">
        <f t="shared" si="73"/>
      </c>
      <c r="K359" s="284">
        <f t="shared" si="74"/>
      </c>
      <c r="L359" s="378">
        <f t="shared" si="75"/>
      </c>
      <c r="M359" s="46">
        <f t="shared" si="76"/>
      </c>
      <c r="N359" s="43">
        <f>IF(M359="","",IF(OR('Raw FRM data'!R359&lt;3,'Raw FRM data'!R359&gt;200,M359&lt;2),"NOT VALID","ok"))</f>
      </c>
      <c r="O359" s="309">
        <f t="shared" si="77"/>
      </c>
      <c r="P359" s="44">
        <f t="shared" si="78"/>
      </c>
      <c r="Q359" s="414">
        <f t="shared" si="79"/>
      </c>
      <c r="R359" s="95"/>
    </row>
    <row r="360" spans="2:18" ht="12.75">
      <c r="B360" s="376">
        <v>350</v>
      </c>
      <c r="C360" s="84">
        <f>IF(ISBLANK('Raw FRM data'!C360),"",'Raw FRM data'!C360)</f>
      </c>
      <c r="D360" s="85"/>
      <c r="E360" s="85"/>
      <c r="F360" s="89"/>
      <c r="G360" s="423">
        <f t="shared" si="70"/>
        <v>0</v>
      </c>
      <c r="H360" s="424">
        <f t="shared" si="71"/>
        <v>0</v>
      </c>
      <c r="I360" s="424">
        <f t="shared" si="72"/>
        <v>0</v>
      </c>
      <c r="J360" s="284">
        <f t="shared" si="73"/>
      </c>
      <c r="K360" s="284">
        <f t="shared" si="74"/>
      </c>
      <c r="L360" s="378">
        <f t="shared" si="75"/>
      </c>
      <c r="M360" s="46">
        <f t="shared" si="76"/>
      </c>
      <c r="N360" s="43">
        <f>IF(M360="","",IF(OR('Raw FRM data'!R360&lt;3,'Raw FRM data'!R360&gt;200,M360&lt;2),"NOT VALID","ok"))</f>
      </c>
      <c r="O360" s="309">
        <f t="shared" si="77"/>
      </c>
      <c r="P360" s="44">
        <f t="shared" si="78"/>
      </c>
      <c r="Q360" s="414">
        <f t="shared" si="79"/>
      </c>
      <c r="R360" s="95"/>
    </row>
    <row r="361" spans="2:18" ht="12.75">
      <c r="B361" s="376">
        <v>351</v>
      </c>
      <c r="C361" s="84">
        <f>IF(ISBLANK('Raw FRM data'!C361),"",'Raw FRM data'!C361)</f>
      </c>
      <c r="D361" s="85"/>
      <c r="E361" s="85"/>
      <c r="F361" s="89"/>
      <c r="G361" s="423">
        <f t="shared" si="70"/>
        <v>0</v>
      </c>
      <c r="H361" s="424">
        <f t="shared" si="71"/>
        <v>0</v>
      </c>
      <c r="I361" s="424">
        <f t="shared" si="72"/>
        <v>0</v>
      </c>
      <c r="J361" s="284">
        <f t="shared" si="73"/>
      </c>
      <c r="K361" s="284">
        <f t="shared" si="74"/>
      </c>
      <c r="L361" s="378">
        <f t="shared" si="75"/>
      </c>
      <c r="M361" s="46">
        <f t="shared" si="76"/>
      </c>
      <c r="N361" s="43">
        <f>IF(M361="","",IF(OR('Raw FRM data'!R361&lt;3,'Raw FRM data'!R361&gt;200,M361&lt;2),"NOT VALID","ok"))</f>
      </c>
      <c r="O361" s="309">
        <f t="shared" si="77"/>
      </c>
      <c r="P361" s="44">
        <f t="shared" si="78"/>
      </c>
      <c r="Q361" s="414">
        <f t="shared" si="79"/>
      </c>
      <c r="R361" s="95"/>
    </row>
    <row r="362" spans="2:18" ht="12.75">
      <c r="B362" s="376">
        <v>352</v>
      </c>
      <c r="C362" s="84">
        <f>IF(ISBLANK('Raw FRM data'!C362),"",'Raw FRM data'!C362)</f>
      </c>
      <c r="D362" s="85"/>
      <c r="E362" s="85"/>
      <c r="F362" s="89"/>
      <c r="G362" s="423">
        <f t="shared" si="70"/>
        <v>0</v>
      </c>
      <c r="H362" s="424">
        <f t="shared" si="71"/>
        <v>0</v>
      </c>
      <c r="I362" s="424">
        <f t="shared" si="72"/>
        <v>0</v>
      </c>
      <c r="J362" s="284">
        <f t="shared" si="73"/>
      </c>
      <c r="K362" s="284">
        <f t="shared" si="74"/>
      </c>
      <c r="L362" s="378">
        <f t="shared" si="75"/>
      </c>
      <c r="M362" s="46">
        <f t="shared" si="76"/>
      </c>
      <c r="N362" s="43">
        <f>IF(M362="","",IF(OR('Raw FRM data'!R362&lt;3,'Raw FRM data'!R362&gt;200,M362&lt;2),"NOT VALID","ok"))</f>
      </c>
      <c r="O362" s="309">
        <f t="shared" si="77"/>
      </c>
      <c r="P362" s="44">
        <f t="shared" si="78"/>
      </c>
      <c r="Q362" s="414">
        <f t="shared" si="79"/>
      </c>
      <c r="R362" s="95"/>
    </row>
    <row r="363" spans="2:18" ht="12.75">
      <c r="B363" s="376">
        <v>353</v>
      </c>
      <c r="C363" s="84">
        <f>IF(ISBLANK('Raw FRM data'!C363),"",'Raw FRM data'!C363)</f>
      </c>
      <c r="D363" s="85"/>
      <c r="E363" s="85"/>
      <c r="F363" s="89"/>
      <c r="G363" s="423">
        <f t="shared" si="70"/>
        <v>0</v>
      </c>
      <c r="H363" s="424">
        <f t="shared" si="71"/>
        <v>0</v>
      </c>
      <c r="I363" s="424">
        <f t="shared" si="72"/>
        <v>0</v>
      </c>
      <c r="J363" s="284">
        <f t="shared" si="73"/>
      </c>
      <c r="K363" s="284">
        <f t="shared" si="74"/>
      </c>
      <c r="L363" s="378">
        <f t="shared" si="75"/>
      </c>
      <c r="M363" s="46">
        <f t="shared" si="76"/>
      </c>
      <c r="N363" s="43">
        <f>IF(M363="","",IF(OR('Raw FRM data'!R363&lt;3,'Raw FRM data'!R363&gt;200,M363&lt;2),"NOT VALID","ok"))</f>
      </c>
      <c r="O363" s="309">
        <f t="shared" si="77"/>
      </c>
      <c r="P363" s="44">
        <f t="shared" si="78"/>
      </c>
      <c r="Q363" s="414">
        <f t="shared" si="79"/>
      </c>
      <c r="R363" s="95"/>
    </row>
    <row r="364" spans="2:18" ht="12.75">
      <c r="B364" s="376">
        <v>354</v>
      </c>
      <c r="C364" s="84">
        <f>IF(ISBLANK('Raw FRM data'!C364),"",'Raw FRM data'!C364)</f>
      </c>
      <c r="D364" s="85"/>
      <c r="E364" s="85"/>
      <c r="F364" s="89"/>
      <c r="G364" s="423">
        <f t="shared" si="70"/>
        <v>0</v>
      </c>
      <c r="H364" s="424">
        <f t="shared" si="71"/>
        <v>0</v>
      </c>
      <c r="I364" s="424">
        <f t="shared" si="72"/>
        <v>0</v>
      </c>
      <c r="J364" s="284">
        <f t="shared" si="73"/>
      </c>
      <c r="K364" s="284">
        <f t="shared" si="74"/>
      </c>
      <c r="L364" s="378">
        <f t="shared" si="75"/>
      </c>
      <c r="M364" s="46">
        <f t="shared" si="76"/>
      </c>
      <c r="N364" s="43">
        <f>IF(M364="","",IF(OR('Raw FRM data'!R364&lt;3,'Raw FRM data'!R364&gt;200,M364&lt;2),"NOT VALID","ok"))</f>
      </c>
      <c r="O364" s="309">
        <f t="shared" si="77"/>
      </c>
      <c r="P364" s="44">
        <f t="shared" si="78"/>
      </c>
      <c r="Q364" s="414">
        <f t="shared" si="79"/>
      </c>
      <c r="R364" s="95"/>
    </row>
    <row r="365" spans="2:18" ht="12.75">
      <c r="B365" s="376">
        <v>355</v>
      </c>
      <c r="C365" s="84">
        <f>IF(ISBLANK('Raw FRM data'!C365),"",'Raw FRM data'!C365)</f>
      </c>
      <c r="D365" s="85"/>
      <c r="E365" s="85"/>
      <c r="F365" s="89"/>
      <c r="G365" s="423">
        <f t="shared" si="70"/>
        <v>0</v>
      </c>
      <c r="H365" s="424">
        <f t="shared" si="71"/>
        <v>0</v>
      </c>
      <c r="I365" s="424">
        <f t="shared" si="72"/>
        <v>0</v>
      </c>
      <c r="J365" s="284">
        <f t="shared" si="73"/>
      </c>
      <c r="K365" s="284">
        <f t="shared" si="74"/>
      </c>
      <c r="L365" s="378">
        <f t="shared" si="75"/>
      </c>
      <c r="M365" s="46">
        <f t="shared" si="76"/>
      </c>
      <c r="N365" s="43">
        <f>IF(M365="","",IF(OR('Raw FRM data'!R365&lt;3,'Raw FRM data'!R365&gt;200,M365&lt;2),"NOT VALID","ok"))</f>
      </c>
      <c r="O365" s="309">
        <f t="shared" si="77"/>
      </c>
      <c r="P365" s="44">
        <f t="shared" si="78"/>
      </c>
      <c r="Q365" s="414">
        <f t="shared" si="79"/>
      </c>
      <c r="R365" s="95"/>
    </row>
    <row r="366" spans="2:18" ht="12.75">
      <c r="B366" s="376">
        <v>356</v>
      </c>
      <c r="C366" s="84">
        <f>IF(ISBLANK('Raw FRM data'!C366),"",'Raw FRM data'!C366)</f>
      </c>
      <c r="D366" s="85"/>
      <c r="E366" s="85"/>
      <c r="F366" s="89"/>
      <c r="G366" s="423">
        <f t="shared" si="70"/>
        <v>0</v>
      </c>
      <c r="H366" s="424">
        <f t="shared" si="71"/>
        <v>0</v>
      </c>
      <c r="I366" s="424">
        <f t="shared" si="72"/>
        <v>0</v>
      </c>
      <c r="J366" s="284">
        <f t="shared" si="73"/>
      </c>
      <c r="K366" s="284">
        <f t="shared" si="74"/>
      </c>
      <c r="L366" s="378">
        <f t="shared" si="75"/>
      </c>
      <c r="M366" s="46">
        <f t="shared" si="76"/>
      </c>
      <c r="N366" s="43">
        <f>IF(M366="","",IF(OR('Raw FRM data'!R366&lt;3,'Raw FRM data'!R366&gt;200,M366&lt;2),"NOT VALID","ok"))</f>
      </c>
      <c r="O366" s="309">
        <f t="shared" si="77"/>
      </c>
      <c r="P366" s="44">
        <f t="shared" si="78"/>
      </c>
      <c r="Q366" s="414">
        <f t="shared" si="79"/>
      </c>
      <c r="R366" s="95"/>
    </row>
    <row r="367" spans="2:18" ht="12.75">
      <c r="B367" s="376">
        <v>357</v>
      </c>
      <c r="C367" s="84">
        <f>IF(ISBLANK('Raw FRM data'!C367),"",'Raw FRM data'!C367)</f>
      </c>
      <c r="D367" s="85"/>
      <c r="E367" s="85"/>
      <c r="F367" s="89"/>
      <c r="G367" s="423">
        <f t="shared" si="70"/>
        <v>0</v>
      </c>
      <c r="H367" s="424">
        <f t="shared" si="71"/>
        <v>0</v>
      </c>
      <c r="I367" s="424">
        <f t="shared" si="72"/>
        <v>0</v>
      </c>
      <c r="J367" s="284">
        <f t="shared" si="73"/>
      </c>
      <c r="K367" s="284">
        <f t="shared" si="74"/>
      </c>
      <c r="L367" s="378">
        <f t="shared" si="75"/>
      </c>
      <c r="M367" s="46">
        <f t="shared" si="76"/>
      </c>
      <c r="N367" s="43">
        <f>IF(M367="","",IF(OR('Raw FRM data'!R367&lt;3,'Raw FRM data'!R367&gt;200,M367&lt;2),"NOT VALID","ok"))</f>
      </c>
      <c r="O367" s="309">
        <f t="shared" si="77"/>
      </c>
      <c r="P367" s="44">
        <f t="shared" si="78"/>
      </c>
      <c r="Q367" s="414">
        <f t="shared" si="79"/>
      </c>
      <c r="R367" s="95"/>
    </row>
    <row r="368" spans="2:18" ht="12.75">
      <c r="B368" s="376">
        <v>358</v>
      </c>
      <c r="C368" s="84">
        <f>IF(ISBLANK('Raw FRM data'!C368),"",'Raw FRM data'!C368)</f>
      </c>
      <c r="D368" s="85"/>
      <c r="E368" s="85"/>
      <c r="F368" s="89"/>
      <c r="G368" s="423">
        <f t="shared" si="70"/>
        <v>0</v>
      </c>
      <c r="H368" s="424">
        <f t="shared" si="71"/>
        <v>0</v>
      </c>
      <c r="I368" s="424">
        <f t="shared" si="72"/>
        <v>0</v>
      </c>
      <c r="J368" s="284">
        <f t="shared" si="73"/>
      </c>
      <c r="K368" s="284">
        <f t="shared" si="74"/>
      </c>
      <c r="L368" s="378">
        <f t="shared" si="75"/>
      </c>
      <c r="M368" s="46">
        <f t="shared" si="76"/>
      </c>
      <c r="N368" s="43">
        <f>IF(M368="","",IF(OR('Raw FRM data'!R368&lt;3,'Raw FRM data'!R368&gt;200,M368&lt;2),"NOT VALID","ok"))</f>
      </c>
      <c r="O368" s="309">
        <f t="shared" si="77"/>
      </c>
      <c r="P368" s="44">
        <f t="shared" si="78"/>
      </c>
      <c r="Q368" s="414">
        <f t="shared" si="79"/>
      </c>
      <c r="R368" s="95"/>
    </row>
    <row r="369" spans="2:18" ht="12.75">
      <c r="B369" s="376">
        <v>359</v>
      </c>
      <c r="C369" s="84">
        <f>IF(ISBLANK('Raw FRM data'!C369),"",'Raw FRM data'!C369)</f>
      </c>
      <c r="D369" s="85"/>
      <c r="E369" s="85"/>
      <c r="F369" s="89"/>
      <c r="G369" s="423">
        <f t="shared" si="70"/>
        <v>0</v>
      </c>
      <c r="H369" s="424">
        <f t="shared" si="71"/>
        <v>0</v>
      </c>
      <c r="I369" s="424">
        <f t="shared" si="72"/>
        <v>0</v>
      </c>
      <c r="J369" s="284">
        <f t="shared" si="73"/>
      </c>
      <c r="K369" s="284">
        <f t="shared" si="74"/>
      </c>
      <c r="L369" s="378">
        <f t="shared" si="75"/>
      </c>
      <c r="M369" s="46">
        <f t="shared" si="76"/>
      </c>
      <c r="N369" s="43">
        <f>IF(M369="","",IF(OR('Raw FRM data'!R369&lt;3,'Raw FRM data'!R369&gt;200,M369&lt;2),"NOT VALID","ok"))</f>
      </c>
      <c r="O369" s="309">
        <f t="shared" si="77"/>
      </c>
      <c r="P369" s="44">
        <f t="shared" si="78"/>
      </c>
      <c r="Q369" s="414">
        <f t="shared" si="79"/>
      </c>
      <c r="R369" s="95"/>
    </row>
    <row r="370" spans="2:18" ht="12.75">
      <c r="B370" s="376">
        <v>360</v>
      </c>
      <c r="C370" s="84">
        <f>IF(ISBLANK('Raw FRM data'!C370),"",'Raw FRM data'!C370)</f>
      </c>
      <c r="D370" s="85"/>
      <c r="E370" s="85"/>
      <c r="F370" s="89"/>
      <c r="G370" s="423">
        <f t="shared" si="70"/>
        <v>0</v>
      </c>
      <c r="H370" s="424">
        <f t="shared" si="71"/>
        <v>0</v>
      </c>
      <c r="I370" s="424">
        <f t="shared" si="72"/>
        <v>0</v>
      </c>
      <c r="J370" s="284">
        <f t="shared" si="73"/>
      </c>
      <c r="K370" s="284">
        <f t="shared" si="74"/>
      </c>
      <c r="L370" s="378">
        <f t="shared" si="75"/>
      </c>
      <c r="M370" s="46">
        <f t="shared" si="76"/>
      </c>
      <c r="N370" s="43">
        <f>IF(M370="","",IF(OR('Raw FRM data'!R370&lt;3,'Raw FRM data'!R370&gt;200,M370&lt;2),"NOT VALID","ok"))</f>
      </c>
      <c r="O370" s="309">
        <f t="shared" si="77"/>
      </c>
      <c r="P370" s="44">
        <f t="shared" si="78"/>
      </c>
      <c r="Q370" s="414">
        <f t="shared" si="79"/>
      </c>
      <c r="R370" s="95"/>
    </row>
    <row r="371" spans="2:18" ht="12.75">
      <c r="B371" s="376">
        <v>361</v>
      </c>
      <c r="C371" s="84">
        <f>IF(ISBLANK('Raw FRM data'!C371),"",'Raw FRM data'!C371)</f>
      </c>
      <c r="D371" s="85"/>
      <c r="E371" s="85"/>
      <c r="F371" s="89"/>
      <c r="G371" s="423">
        <f t="shared" si="70"/>
        <v>0</v>
      </c>
      <c r="H371" s="424">
        <f t="shared" si="71"/>
        <v>0</v>
      </c>
      <c r="I371" s="424">
        <f t="shared" si="72"/>
        <v>0</v>
      </c>
      <c r="J371" s="284">
        <f t="shared" si="73"/>
      </c>
      <c r="K371" s="284">
        <f t="shared" si="74"/>
      </c>
      <c r="L371" s="378">
        <f t="shared" si="75"/>
      </c>
      <c r="M371" s="46">
        <f t="shared" si="76"/>
      </c>
      <c r="N371" s="43">
        <f>IF(M371="","",IF(OR('Raw FRM data'!R371&lt;3,'Raw FRM data'!R371&gt;200,M371&lt;2),"NOT VALID","ok"))</f>
      </c>
      <c r="O371" s="309">
        <f t="shared" si="77"/>
      </c>
      <c r="P371" s="44">
        <f t="shared" si="78"/>
      </c>
      <c r="Q371" s="414">
        <f t="shared" si="79"/>
      </c>
      <c r="R371" s="95"/>
    </row>
    <row r="372" spans="2:18" ht="12.75">
      <c r="B372" s="376">
        <v>362</v>
      </c>
      <c r="C372" s="84">
        <f>IF(ISBLANK('Raw FRM data'!C372),"",'Raw FRM data'!C372)</f>
      </c>
      <c r="D372" s="85"/>
      <c r="E372" s="85"/>
      <c r="F372" s="89"/>
      <c r="G372" s="423">
        <f t="shared" si="70"/>
        <v>0</v>
      </c>
      <c r="H372" s="424">
        <f t="shared" si="71"/>
        <v>0</v>
      </c>
      <c r="I372" s="424">
        <f t="shared" si="72"/>
        <v>0</v>
      </c>
      <c r="J372" s="284">
        <f t="shared" si="73"/>
      </c>
      <c r="K372" s="284">
        <f t="shared" si="74"/>
      </c>
      <c r="L372" s="378">
        <f t="shared" si="75"/>
      </c>
      <c r="M372" s="46">
        <f t="shared" si="76"/>
      </c>
      <c r="N372" s="43">
        <f>IF(M372="","",IF(OR('Raw FRM data'!R372&lt;3,'Raw FRM data'!R372&gt;200,M372&lt;2),"NOT VALID","ok"))</f>
      </c>
      <c r="O372" s="309">
        <f t="shared" si="77"/>
      </c>
      <c r="P372" s="44">
        <f t="shared" si="78"/>
      </c>
      <c r="Q372" s="414">
        <f t="shared" si="79"/>
      </c>
      <c r="R372" s="95"/>
    </row>
    <row r="373" spans="2:18" ht="12.75">
      <c r="B373" s="376">
        <v>363</v>
      </c>
      <c r="C373" s="84">
        <f>IF(ISBLANK('Raw FRM data'!C373),"",'Raw FRM data'!C373)</f>
      </c>
      <c r="D373" s="85"/>
      <c r="E373" s="85"/>
      <c r="F373" s="89"/>
      <c r="G373" s="423">
        <f t="shared" si="70"/>
        <v>0</v>
      </c>
      <c r="H373" s="424">
        <f t="shared" si="71"/>
        <v>0</v>
      </c>
      <c r="I373" s="424">
        <f t="shared" si="72"/>
        <v>0</v>
      </c>
      <c r="J373" s="284">
        <f t="shared" si="73"/>
      </c>
      <c r="K373" s="284">
        <f t="shared" si="74"/>
      </c>
      <c r="L373" s="378">
        <f t="shared" si="75"/>
      </c>
      <c r="M373" s="46">
        <f t="shared" si="76"/>
      </c>
      <c r="N373" s="43">
        <f>IF(M373="","",IF(OR('Raw FRM data'!R373&lt;3,'Raw FRM data'!R373&gt;200,M373&lt;2),"NOT VALID","ok"))</f>
      </c>
      <c r="O373" s="309">
        <f t="shared" si="77"/>
      </c>
      <c r="P373" s="44">
        <f t="shared" si="78"/>
      </c>
      <c r="Q373" s="414">
        <f t="shared" si="79"/>
      </c>
      <c r="R373" s="95"/>
    </row>
    <row r="374" spans="2:18" ht="12.75">
      <c r="B374" s="376">
        <v>364</v>
      </c>
      <c r="C374" s="84">
        <f>IF(ISBLANK('Raw FRM data'!C374),"",'Raw FRM data'!C374)</f>
      </c>
      <c r="D374" s="85"/>
      <c r="E374" s="85"/>
      <c r="F374" s="89"/>
      <c r="G374" s="423">
        <f t="shared" si="70"/>
        <v>0</v>
      </c>
      <c r="H374" s="424">
        <f t="shared" si="71"/>
        <v>0</v>
      </c>
      <c r="I374" s="424">
        <f t="shared" si="72"/>
        <v>0</v>
      </c>
      <c r="J374" s="284">
        <f t="shared" si="73"/>
      </c>
      <c r="K374" s="284">
        <f t="shared" si="74"/>
      </c>
      <c r="L374" s="378">
        <f t="shared" si="75"/>
      </c>
      <c r="M374" s="46">
        <f t="shared" si="76"/>
      </c>
      <c r="N374" s="43">
        <f>IF(M374="","",IF(OR('Raw FRM data'!R374&lt;3,'Raw FRM data'!R374&gt;200,M374&lt;2),"NOT VALID","ok"))</f>
      </c>
      <c r="O374" s="309">
        <f t="shared" si="77"/>
      </c>
      <c r="P374" s="44">
        <f t="shared" si="78"/>
      </c>
      <c r="Q374" s="414">
        <f t="shared" si="79"/>
      </c>
      <c r="R374" s="95"/>
    </row>
    <row r="375" spans="2:18" ht="13.5" customHeight="1">
      <c r="B375" s="376">
        <v>365</v>
      </c>
      <c r="C375" s="84">
        <f>IF(ISBLANK('Raw FRM data'!C375),"",'Raw FRM data'!C375)</f>
      </c>
      <c r="D375" s="87"/>
      <c r="E375" s="87"/>
      <c r="F375" s="90"/>
      <c r="G375" s="423">
        <f t="shared" si="70"/>
        <v>0</v>
      </c>
      <c r="H375" s="424">
        <f t="shared" si="71"/>
        <v>0</v>
      </c>
      <c r="I375" s="424">
        <f t="shared" si="72"/>
        <v>0</v>
      </c>
      <c r="J375" s="284">
        <f t="shared" si="73"/>
      </c>
      <c r="K375" s="284">
        <f t="shared" si="74"/>
      </c>
      <c r="L375" s="378">
        <f t="shared" si="75"/>
      </c>
      <c r="M375" s="46">
        <f t="shared" si="76"/>
      </c>
      <c r="N375" s="43">
        <f>IF(M375="","",IF(OR('Raw FRM data'!R375&lt;3,'Raw FRM data'!R375&gt;200,M375&lt;2),"NOT VALID","ok"))</f>
      </c>
      <c r="O375" s="309">
        <f t="shared" si="77"/>
      </c>
      <c r="P375" s="44">
        <f t="shared" si="78"/>
      </c>
      <c r="Q375" s="414">
        <f t="shared" si="79"/>
      </c>
      <c r="R375" s="94"/>
    </row>
    <row r="376" spans="2:18" ht="13.5" thickBot="1">
      <c r="B376" s="376">
        <v>366</v>
      </c>
      <c r="C376" s="84">
        <f>IF(ISBLANK('Raw FRM data'!C376),"",'Raw FRM data'!C376)</f>
      </c>
      <c r="D376" s="332"/>
      <c r="E376" s="332"/>
      <c r="F376" s="431"/>
      <c r="G376" s="423">
        <f t="shared" si="70"/>
        <v>0</v>
      </c>
      <c r="H376" s="424">
        <f t="shared" si="71"/>
        <v>0</v>
      </c>
      <c r="I376" s="424">
        <f t="shared" si="72"/>
        <v>0</v>
      </c>
      <c r="J376" s="284">
        <f t="shared" si="73"/>
      </c>
      <c r="K376" s="284">
        <f t="shared" si="74"/>
      </c>
      <c r="L376" s="378">
        <f t="shared" si="75"/>
      </c>
      <c r="M376" s="46">
        <f t="shared" si="76"/>
      </c>
      <c r="N376" s="43">
        <f>IF(M376="","",IF(OR('Raw FRM data'!R376&lt;3,'Raw FRM data'!R376&gt;200,M376&lt;2),"NOT VALID","ok"))</f>
      </c>
      <c r="O376" s="309">
        <f t="shared" si="77"/>
      </c>
      <c r="P376" s="44">
        <f t="shared" si="78"/>
      </c>
      <c r="Q376" s="414">
        <f t="shared" si="79"/>
      </c>
      <c r="R376" s="96"/>
    </row>
    <row r="377" spans="2:17" ht="14.25" thickBot="1" thickTop="1">
      <c r="B377" s="287"/>
      <c r="C377" s="287"/>
      <c r="D377" s="287"/>
      <c r="E377" s="287"/>
      <c r="F377" s="287"/>
      <c r="G377" s="287"/>
      <c r="H377" s="287"/>
      <c r="I377" s="287"/>
      <c r="J377" s="287"/>
      <c r="K377" s="287"/>
      <c r="L377" s="287"/>
      <c r="M377" s="287"/>
      <c r="N377" s="287"/>
      <c r="O377" s="287"/>
      <c r="P377" s="287"/>
      <c r="Q377" s="287"/>
    </row>
    <row r="378" spans="14:17" ht="13.5" thickBot="1">
      <c r="N378" s="71" t="s">
        <v>26</v>
      </c>
      <c r="O378" s="75" t="s">
        <v>27</v>
      </c>
      <c r="P378" s="69" t="s">
        <v>9</v>
      </c>
      <c r="Q378" s="70" t="s">
        <v>10</v>
      </c>
    </row>
    <row r="379" spans="3:17" ht="12.75">
      <c r="C379" s="38" t="s">
        <v>25</v>
      </c>
      <c r="D379" s="55">
        <f>COUNT(D11:D376)</f>
        <v>0</v>
      </c>
      <c r="E379" s="55">
        <f>COUNT(E11:E376)</f>
        <v>0</v>
      </c>
      <c r="F379" s="56">
        <f>COUNT(F11:F376)</f>
        <v>0</v>
      </c>
      <c r="M379" s="66" t="s">
        <v>25</v>
      </c>
      <c r="N379" s="55">
        <f>COUNTIF(N11:N376,"ok")</f>
        <v>0</v>
      </c>
      <c r="O379" s="76">
        <f>COUNT(O11:O376)</f>
        <v>0</v>
      </c>
      <c r="P379" s="55">
        <f>COUNT(P11:P376)</f>
        <v>0</v>
      </c>
      <c r="Q379" s="56">
        <f>COUNT(Q11:Q376)</f>
        <v>0</v>
      </c>
    </row>
    <row r="380" spans="3:17" ht="12.75">
      <c r="C380" s="39" t="s">
        <v>23</v>
      </c>
      <c r="D380" s="57">
        <f>MAX(D$11:D$376)</f>
        <v>0</v>
      </c>
      <c r="E380" s="57">
        <f>MAX(E$11:E$376)</f>
        <v>0</v>
      </c>
      <c r="F380" s="58">
        <f>MAX(F$11:F$376)</f>
        <v>0</v>
      </c>
      <c r="M380" s="68" t="s">
        <v>23</v>
      </c>
      <c r="N380" s="62"/>
      <c r="O380" s="77">
        <f>MAX(O$11:O$376)</f>
        <v>0</v>
      </c>
      <c r="P380" s="57">
        <f>MAX(P$11:P$376)</f>
        <v>0</v>
      </c>
      <c r="Q380" s="63">
        <f>MAX(Q$11:Q$376)</f>
        <v>0</v>
      </c>
    </row>
    <row r="381" spans="3:17" ht="12.75">
      <c r="C381" s="39" t="s">
        <v>24</v>
      </c>
      <c r="D381" s="57">
        <f>MIN(D$11:D$376)</f>
        <v>0</v>
      </c>
      <c r="E381" s="57">
        <f>MIN(E$11:E$376)</f>
        <v>0</v>
      </c>
      <c r="F381" s="58">
        <f>MIN(F$11:F$376)</f>
        <v>0</v>
      </c>
      <c r="M381" s="68" t="s">
        <v>24</v>
      </c>
      <c r="N381" s="62"/>
      <c r="O381" s="77">
        <f>MIN(O$11:O$376)</f>
        <v>0</v>
      </c>
      <c r="P381" s="57">
        <f>MIN(P$11:P$376)</f>
        <v>0</v>
      </c>
      <c r="Q381" s="63">
        <f>MIN(Q$11:Q$376)</f>
        <v>0</v>
      </c>
    </row>
    <row r="382" spans="3:17" ht="13.5" thickBot="1">
      <c r="C382" s="40" t="s">
        <v>8</v>
      </c>
      <c r="D382" s="59">
        <f>IF(ISERROR(AVERAGE(D11:D376)),"",AVERAGE(D11:D376))</f>
      </c>
      <c r="E382" s="59">
        <f>IF(ISERROR(AVERAGE(E11:E376)),"",AVERAGE(E11:E376))</f>
      </c>
      <c r="F382" s="60">
        <f>IF(ISERROR(AVERAGE(F11:F376)),"",AVERAGE(F11:F376))</f>
      </c>
      <c r="M382" s="67" t="s">
        <v>8</v>
      </c>
      <c r="N382" s="64"/>
      <c r="O382" s="78">
        <f>IF(ISERROR(AVERAGE(O11:O376)),"",AVERAGE(O11:O376))</f>
      </c>
      <c r="P382" s="59">
        <f>IF(ISERROR(AVERAGE(P11:P376)),"",AVERAGE(P11:P376))</f>
      </c>
      <c r="Q382" s="65">
        <f>IF(ISERROR(AVERAGE(Q11:Q376)),"",AVERAGE(Q11:Q376))</f>
      </c>
    </row>
  </sheetData>
  <sheetProtection sheet="1" objects="1" scenarios="1" selectLockedCells="1"/>
  <mergeCells count="4">
    <mergeCell ref="E5:O5"/>
    <mergeCell ref="E6:O6"/>
    <mergeCell ref="E7:O7"/>
    <mergeCell ref="Q5:R7"/>
  </mergeCells>
  <conditionalFormatting sqref="N11:N376">
    <cfRule type="cellIs" priority="1" dxfId="0" operator="equal" stopIfTrue="1">
      <formula>"NOT VALID"</formula>
    </cfRule>
  </conditionalFormatting>
  <conditionalFormatting sqref="D11:D17">
    <cfRule type="cellIs" priority="2" dxfId="1" operator="equal" stopIfTrue="1">
      <formula>"OUT"</formula>
    </cfRule>
  </conditionalFormatting>
  <conditionalFormatting sqref="Q5:R7">
    <cfRule type="cellIs" priority="3" dxfId="3" operator="notEqual" stopIfTrue="1">
      <formula>""</formula>
    </cfRule>
  </conditionalFormatting>
  <printOptions/>
  <pageMargins left="0.75" right="0.75" top="1" bottom="1" header="0.5" footer="0.5"/>
  <pageSetup fitToHeight="1" fitToWidth="1" horizontalDpi="600" verticalDpi="600" orientation="portrait" scale="42" r:id="rId3"/>
  <legacyDrawing r:id="rId2"/>
</worksheet>
</file>

<file path=xl/worksheets/sheet5.xml><?xml version="1.0" encoding="utf-8"?>
<worksheet xmlns="http://schemas.openxmlformats.org/spreadsheetml/2006/main" xmlns:r="http://schemas.openxmlformats.org/officeDocument/2006/relationships">
  <sheetPr codeName="Sheet4">
    <tabColor indexed="51"/>
    <pageSetUpPr fitToPage="1"/>
  </sheetPr>
  <dimension ref="B1:Q387"/>
  <sheetViews>
    <sheetView workbookViewId="0" topLeftCell="A1">
      <pane ySplit="8" topLeftCell="BM9" activePane="bottomLeft" state="frozen"/>
      <selection pane="topLeft" activeCell="A1" sqref="A1"/>
      <selection pane="bottomLeft" activeCell="F9" sqref="F9"/>
    </sheetView>
  </sheetViews>
  <sheetFormatPr defaultColWidth="9.140625" defaultRowHeight="12.75"/>
  <cols>
    <col min="1" max="1" width="2.140625" style="0" customWidth="1"/>
    <col min="2" max="2" width="4.421875" style="0" customWidth="1"/>
    <col min="3" max="3" width="8.140625" style="0" customWidth="1"/>
    <col min="4" max="4" width="4.8515625" style="0" customWidth="1"/>
    <col min="5" max="5" width="4.7109375" style="0" customWidth="1"/>
    <col min="6" max="6" width="10.421875" style="0" customWidth="1"/>
    <col min="8" max="8" width="10.421875" style="0" customWidth="1"/>
    <col min="9" max="9" width="11.7109375" style="0" customWidth="1"/>
    <col min="10" max="10" width="11.421875" style="0" customWidth="1"/>
    <col min="11" max="11" width="9.8515625" style="0" customWidth="1"/>
    <col min="12" max="12" width="11.28125" style="0" customWidth="1"/>
    <col min="13" max="13" width="3.140625" style="0" customWidth="1"/>
    <col min="14" max="14" width="3.28125" style="0" customWidth="1"/>
    <col min="15" max="15" width="1.421875" style="0" customWidth="1"/>
    <col min="16" max="16" width="13.7109375" style="0" customWidth="1"/>
    <col min="17" max="17" width="13.00390625" style="0" customWidth="1"/>
  </cols>
  <sheetData>
    <row r="1" spans="6:11" ht="22.5" customHeight="1">
      <c r="F1" s="26" t="s">
        <v>54</v>
      </c>
      <c r="K1" s="345">
        <f>IF(OR('Raw FRM data'!M11=1,'Raw candidate data'!M11=1),"Note: Precision is not appllicable for single-FRM or single-ARM data sets.","")</f>
      </c>
    </row>
    <row r="2" ht="13.5" thickBot="1"/>
    <row r="3" spans="3:17" ht="12.75">
      <c r="C3" s="9" t="s">
        <v>0</v>
      </c>
      <c r="D3" s="10"/>
      <c r="E3" s="10"/>
      <c r="F3" s="23"/>
      <c r="G3" s="475">
        <f>'Raw FRM data'!E5</f>
      </c>
      <c r="H3" s="476"/>
      <c r="I3" s="476"/>
      <c r="J3" s="476"/>
      <c r="K3" s="476"/>
      <c r="L3" s="476"/>
      <c r="M3" s="476"/>
      <c r="N3" s="477"/>
      <c r="O3" s="286"/>
      <c r="P3" s="190" t="s">
        <v>107</v>
      </c>
      <c r="Q3" s="193"/>
    </row>
    <row r="4" spans="3:17" ht="12.75">
      <c r="C4" s="22" t="s">
        <v>3</v>
      </c>
      <c r="D4" s="103"/>
      <c r="E4" s="103"/>
      <c r="F4" s="24"/>
      <c r="G4" s="462">
        <f>'Raw FRM data'!E6</f>
      </c>
      <c r="H4" s="463"/>
      <c r="I4" s="463"/>
      <c r="J4" s="463"/>
      <c r="K4" s="463"/>
      <c r="L4" s="463"/>
      <c r="M4" s="463"/>
      <c r="N4" s="463"/>
      <c r="O4" s="146"/>
      <c r="P4" s="198" t="s">
        <v>76</v>
      </c>
      <c r="Q4" s="199"/>
    </row>
    <row r="5" spans="3:17" ht="13.5" thickBot="1">
      <c r="C5" s="14" t="s">
        <v>2</v>
      </c>
      <c r="D5" s="15"/>
      <c r="E5" s="15"/>
      <c r="F5" s="25"/>
      <c r="G5" s="471">
        <f>'Raw FRM data'!E7</f>
      </c>
      <c r="H5" s="473"/>
      <c r="I5" s="473"/>
      <c r="J5" s="473"/>
      <c r="K5" s="473"/>
      <c r="L5" s="473"/>
      <c r="M5" s="473"/>
      <c r="N5" s="473"/>
      <c r="O5" s="146"/>
      <c r="P5" s="198" t="s">
        <v>77</v>
      </c>
      <c r="Q5" s="199"/>
    </row>
    <row r="6" spans="16:17" ht="13.5" thickBot="1">
      <c r="P6" s="198" t="s">
        <v>78</v>
      </c>
      <c r="Q6" s="199"/>
    </row>
    <row r="7" spans="2:17" ht="15" thickTop="1">
      <c r="B7" s="372" t="s">
        <v>12</v>
      </c>
      <c r="C7" s="28" t="s">
        <v>21</v>
      </c>
      <c r="D7" s="31" t="s">
        <v>142</v>
      </c>
      <c r="E7" s="29"/>
      <c r="F7" s="249" t="s">
        <v>41</v>
      </c>
      <c r="G7" s="109" t="s">
        <v>42</v>
      </c>
      <c r="H7" s="31"/>
      <c r="I7" s="109" t="s">
        <v>43</v>
      </c>
      <c r="J7" s="31"/>
      <c r="K7" s="213" t="s">
        <v>44</v>
      </c>
      <c r="L7" s="214"/>
      <c r="P7" s="200" t="s">
        <v>74</v>
      </c>
      <c r="Q7" s="199"/>
    </row>
    <row r="8" spans="2:17" ht="13.5" thickBot="1">
      <c r="B8" s="373" t="s">
        <v>11</v>
      </c>
      <c r="C8" s="33" t="s">
        <v>4</v>
      </c>
      <c r="D8" s="153" t="s">
        <v>39</v>
      </c>
      <c r="E8" s="154" t="s">
        <v>51</v>
      </c>
      <c r="F8" s="250" t="s">
        <v>19</v>
      </c>
      <c r="G8" s="106" t="s">
        <v>39</v>
      </c>
      <c r="H8" s="36" t="s">
        <v>40</v>
      </c>
      <c r="I8" s="106" t="s">
        <v>39</v>
      </c>
      <c r="J8" s="36" t="s">
        <v>40</v>
      </c>
      <c r="K8" s="215" t="s">
        <v>39</v>
      </c>
      <c r="L8" s="216" t="s">
        <v>40</v>
      </c>
      <c r="P8" s="201" t="s">
        <v>75</v>
      </c>
      <c r="Q8" s="197"/>
    </row>
    <row r="9" spans="2:12" ht="12.75" customHeight="1">
      <c r="B9" s="375">
        <v>1</v>
      </c>
      <c r="C9" s="104">
        <f>Regression!C11</f>
      </c>
      <c r="D9" s="155">
        <f>IF('Raw FRM data'!M11="","",'Raw FRM data'!M11)</f>
      </c>
      <c r="E9" s="155">
        <f>IF('Raw candidate data'!M11&gt;0,'Raw candidate data'!M11,"")</f>
      </c>
      <c r="F9" s="398">
        <f>IF(OR('Raw FRM data'!N11="",'Raw candidate data'!N11=""),"","ok")</f>
      </c>
      <c r="G9" s="112">
        <f>'Raw FRM data'!R11</f>
      </c>
      <c r="H9" s="107">
        <f>'Raw candidate data'!O11</f>
      </c>
      <c r="I9" s="110">
        <f>'Raw FRM data'!S11</f>
      </c>
      <c r="J9" s="427">
        <f>'Raw candidate data'!P11</f>
      </c>
      <c r="K9" s="425">
        <f>'Raw FRM data'!T11</f>
      </c>
      <c r="L9" s="314">
        <f>'Raw candidate data'!Q11</f>
      </c>
    </row>
    <row r="10" spans="2:12" ht="12.75">
      <c r="B10" s="376">
        <v>2</v>
      </c>
      <c r="C10" s="105">
        <f>Regression!C12</f>
      </c>
      <c r="D10" s="155">
        <f>IF('Raw FRM data'!M12="","",'Raw FRM data'!M12)</f>
      </c>
      <c r="E10" s="155">
        <f>IF('Raw candidate data'!M12&gt;0,'Raw candidate data'!M12,"")</f>
      </c>
      <c r="F10" s="398">
        <f>IF(OR('Raw FRM data'!N12="",'Raw candidate data'!N12=""),"","ok")</f>
      </c>
      <c r="G10" s="113">
        <f>'Raw FRM data'!R12</f>
      </c>
      <c r="H10" s="108">
        <f>'Raw candidate data'!O12</f>
      </c>
      <c r="I10" s="111">
        <f>'Raw FRM data'!S12</f>
      </c>
      <c r="J10" s="428">
        <f>'Raw candidate data'!P12</f>
      </c>
      <c r="K10" s="426">
        <f>'Raw FRM data'!T12</f>
      </c>
      <c r="L10" s="324">
        <f>'Raw candidate data'!Q12</f>
      </c>
    </row>
    <row r="11" spans="2:17" ht="12.75">
      <c r="B11" s="376">
        <v>3</v>
      </c>
      <c r="C11" s="105">
        <f>Regression!C13</f>
      </c>
      <c r="D11" s="155">
        <f>IF('Raw FRM data'!M13="","",'Raw FRM data'!M13)</f>
      </c>
      <c r="E11" s="155">
        <f>IF('Raw candidate data'!M13&gt;0,'Raw candidate data'!M13,"")</f>
      </c>
      <c r="F11" s="398">
        <f>IF(OR('Raw FRM data'!N13="",'Raw candidate data'!N13=""),"","ok")</f>
      </c>
      <c r="G11" s="113">
        <f>'Raw FRM data'!R13</f>
      </c>
      <c r="H11" s="108">
        <f>'Raw candidate data'!O13</f>
      </c>
      <c r="I11" s="111">
        <f>'Raw FRM data'!S13</f>
      </c>
      <c r="J11" s="428">
        <f>'Raw candidate data'!P13</f>
      </c>
      <c r="K11" s="426">
        <f>'Raw FRM data'!T13</f>
      </c>
      <c r="L11" s="324">
        <f>'Raw candidate data'!Q13</f>
      </c>
      <c r="Q11" s="120"/>
    </row>
    <row r="12" spans="2:17" ht="12.75">
      <c r="B12" s="376">
        <v>4</v>
      </c>
      <c r="C12" s="105">
        <f>Regression!C14</f>
      </c>
      <c r="D12" s="155">
        <f>IF('Raw FRM data'!M14="","",'Raw FRM data'!M14)</f>
      </c>
      <c r="E12" s="155">
        <f>IF('Raw candidate data'!M14&gt;0,'Raw candidate data'!M14,"")</f>
      </c>
      <c r="F12" s="398">
        <f>IF(OR('Raw FRM data'!N14="",'Raw candidate data'!N14=""),"","ok")</f>
      </c>
      <c r="G12" s="113">
        <f>'Raw FRM data'!R14</f>
      </c>
      <c r="H12" s="108">
        <f>'Raw candidate data'!O14</f>
      </c>
      <c r="I12" s="111">
        <f>'Raw FRM data'!S14</f>
      </c>
      <c r="J12" s="428">
        <f>'Raw candidate data'!P14</f>
      </c>
      <c r="K12" s="426">
        <f>'Raw FRM data'!T14</f>
      </c>
      <c r="L12" s="324">
        <f>'Raw candidate data'!Q14</f>
      </c>
      <c r="Q12" s="120"/>
    </row>
    <row r="13" spans="2:12" ht="12.75">
      <c r="B13" s="376">
        <v>5</v>
      </c>
      <c r="C13" s="105">
        <f>Regression!C15</f>
      </c>
      <c r="D13" s="155">
        <f>IF('Raw FRM data'!M15="","",'Raw FRM data'!M15)</f>
      </c>
      <c r="E13" s="155">
        <f>IF('Raw candidate data'!M15&gt;0,'Raw candidate data'!M15,"")</f>
      </c>
      <c r="F13" s="398">
        <f>IF(OR('Raw FRM data'!N15="",'Raw candidate data'!N15=""),"","ok")</f>
      </c>
      <c r="G13" s="113">
        <f>'Raw FRM data'!R15</f>
      </c>
      <c r="H13" s="108">
        <f>'Raw candidate data'!O15</f>
      </c>
      <c r="I13" s="111">
        <f>'Raw FRM data'!S15</f>
      </c>
      <c r="J13" s="428">
        <f>'Raw candidate data'!P15</f>
      </c>
      <c r="K13" s="426">
        <f>'Raw FRM data'!T15</f>
      </c>
      <c r="L13" s="324">
        <f>'Raw candidate data'!Q15</f>
      </c>
    </row>
    <row r="14" spans="2:12" ht="12.75">
      <c r="B14" s="376">
        <v>6</v>
      </c>
      <c r="C14" s="105">
        <f>Regression!C16</f>
      </c>
      <c r="D14" s="155">
        <f>IF('Raw FRM data'!M16="","",'Raw FRM data'!M16)</f>
      </c>
      <c r="E14" s="155">
        <f>IF('Raw candidate data'!M16&gt;0,'Raw candidate data'!M16,"")</f>
      </c>
      <c r="F14" s="398">
        <f>IF(OR('Raw FRM data'!N16="",'Raw candidate data'!N16=""),"","ok")</f>
      </c>
      <c r="G14" s="113">
        <f>'Raw FRM data'!R16</f>
      </c>
      <c r="H14" s="108">
        <f>'Raw candidate data'!O16</f>
      </c>
      <c r="I14" s="111">
        <f>'Raw FRM data'!S16</f>
      </c>
      <c r="J14" s="428">
        <f>'Raw candidate data'!P16</f>
      </c>
      <c r="K14" s="426">
        <f>'Raw FRM data'!T16</f>
      </c>
      <c r="L14" s="324">
        <f>'Raw candidate data'!Q16</f>
      </c>
    </row>
    <row r="15" spans="2:12" ht="12.75">
      <c r="B15" s="376">
        <v>7</v>
      </c>
      <c r="C15" s="105">
        <f>Regression!C17</f>
      </c>
      <c r="D15" s="155">
        <f>IF('Raw FRM data'!M17="","",'Raw FRM data'!M17)</f>
      </c>
      <c r="E15" s="155">
        <f>IF('Raw candidate data'!M17&gt;0,'Raw candidate data'!M17,"")</f>
      </c>
      <c r="F15" s="398">
        <f>IF(OR('Raw FRM data'!N17="",'Raw candidate data'!N17=""),"","ok")</f>
      </c>
      <c r="G15" s="113">
        <f>'Raw FRM data'!R17</f>
      </c>
      <c r="H15" s="108">
        <f>'Raw candidate data'!O17</f>
      </c>
      <c r="I15" s="111">
        <f>'Raw FRM data'!S17</f>
      </c>
      <c r="J15" s="428">
        <f>'Raw candidate data'!P17</f>
      </c>
      <c r="K15" s="426">
        <f>'Raw FRM data'!T17</f>
      </c>
      <c r="L15" s="324">
        <f>'Raw candidate data'!Q17</f>
      </c>
    </row>
    <row r="16" spans="2:12" ht="12.75">
      <c r="B16" s="376">
        <v>8</v>
      </c>
      <c r="C16" s="105">
        <f>Regression!C18</f>
      </c>
      <c r="D16" s="155">
        <f>IF('Raw FRM data'!M18="","",'Raw FRM data'!M18)</f>
      </c>
      <c r="E16" s="155">
        <f>IF('Raw candidate data'!M18&gt;0,'Raw candidate data'!M18,"")</f>
      </c>
      <c r="F16" s="398">
        <f>IF(OR('Raw FRM data'!N18="",'Raw candidate data'!N18=""),"","ok")</f>
      </c>
      <c r="G16" s="113">
        <f>'Raw FRM data'!R18</f>
      </c>
      <c r="H16" s="108">
        <f>'Raw candidate data'!O18</f>
      </c>
      <c r="I16" s="111">
        <f>'Raw FRM data'!S18</f>
      </c>
      <c r="J16" s="428">
        <f>'Raw candidate data'!P18</f>
      </c>
      <c r="K16" s="426">
        <f>'Raw FRM data'!T18</f>
      </c>
      <c r="L16" s="324">
        <f>'Raw candidate data'!Q18</f>
      </c>
    </row>
    <row r="17" spans="2:12" ht="12.75">
      <c r="B17" s="376">
        <v>9</v>
      </c>
      <c r="C17" s="105">
        <f>Regression!C19</f>
      </c>
      <c r="D17" s="155">
        <f>IF('Raw FRM data'!M19="","",'Raw FRM data'!M19)</f>
      </c>
      <c r="E17" s="155">
        <f>IF('Raw candidate data'!M19&gt;0,'Raw candidate data'!M19,"")</f>
      </c>
      <c r="F17" s="398">
        <f>IF(OR('Raw FRM data'!N19="",'Raw candidate data'!N19=""),"","ok")</f>
      </c>
      <c r="G17" s="113">
        <f>'Raw FRM data'!R19</f>
      </c>
      <c r="H17" s="108">
        <f>'Raw candidate data'!O19</f>
      </c>
      <c r="I17" s="111">
        <f>'Raw FRM data'!S19</f>
      </c>
      <c r="J17" s="428">
        <f>'Raw candidate data'!P19</f>
      </c>
      <c r="K17" s="426">
        <f>'Raw FRM data'!T19</f>
      </c>
      <c r="L17" s="324">
        <f>'Raw candidate data'!Q19</f>
      </c>
    </row>
    <row r="18" spans="2:12" ht="12.75">
      <c r="B18" s="376">
        <v>10</v>
      </c>
      <c r="C18" s="105">
        <f>Regression!C20</f>
      </c>
      <c r="D18" s="155">
        <f>IF('Raw FRM data'!M20="","",'Raw FRM data'!M20)</f>
      </c>
      <c r="E18" s="155">
        <f>IF('Raw candidate data'!M20&gt;0,'Raw candidate data'!M20,"")</f>
      </c>
      <c r="F18" s="398">
        <f>IF(OR('Raw FRM data'!N20="",'Raw candidate data'!N20=""),"","ok")</f>
      </c>
      <c r="G18" s="113">
        <f>'Raw FRM data'!R20</f>
      </c>
      <c r="H18" s="108">
        <f>'Raw candidate data'!O20</f>
      </c>
      <c r="I18" s="111">
        <f>'Raw FRM data'!S20</f>
      </c>
      <c r="J18" s="428">
        <f>'Raw candidate data'!P20</f>
      </c>
      <c r="K18" s="426">
        <f>'Raw FRM data'!T20</f>
      </c>
      <c r="L18" s="324">
        <f>'Raw candidate data'!Q20</f>
      </c>
    </row>
    <row r="19" spans="2:12" ht="12.75">
      <c r="B19" s="376">
        <v>11</v>
      </c>
      <c r="C19" s="105">
        <f>Regression!C21</f>
      </c>
      <c r="D19" s="155">
        <f>IF('Raw FRM data'!M21="","",'Raw FRM data'!M21)</f>
      </c>
      <c r="E19" s="155">
        <f>IF('Raw candidate data'!M21&gt;0,'Raw candidate data'!M21,"")</f>
      </c>
      <c r="F19" s="398">
        <f>IF(OR('Raw FRM data'!N21="",'Raw candidate data'!N21=""),"","ok")</f>
      </c>
      <c r="G19" s="113">
        <f>'Raw FRM data'!R21</f>
      </c>
      <c r="H19" s="108">
        <f>'Raw candidate data'!O21</f>
      </c>
      <c r="I19" s="111">
        <f>'Raw FRM data'!S21</f>
      </c>
      <c r="J19" s="428">
        <f>'Raw candidate data'!P21</f>
      </c>
      <c r="K19" s="426">
        <f>'Raw FRM data'!T21</f>
      </c>
      <c r="L19" s="324">
        <f>'Raw candidate data'!Q21</f>
      </c>
    </row>
    <row r="20" spans="2:12" ht="12.75">
      <c r="B20" s="376">
        <v>12</v>
      </c>
      <c r="C20" s="105">
        <f>Regression!C22</f>
      </c>
      <c r="D20" s="155">
        <f>IF('Raw FRM data'!M22="","",'Raw FRM data'!M22)</f>
      </c>
      <c r="E20" s="155">
        <f>IF('Raw candidate data'!M22&gt;0,'Raw candidate data'!M22,"")</f>
      </c>
      <c r="F20" s="398">
        <f>IF(OR('Raw FRM data'!N22="",'Raw candidate data'!N22=""),"","ok")</f>
      </c>
      <c r="G20" s="113">
        <f>'Raw FRM data'!R22</f>
      </c>
      <c r="H20" s="108">
        <f>'Raw candidate data'!O22</f>
      </c>
      <c r="I20" s="111">
        <f>'Raw FRM data'!S22</f>
      </c>
      <c r="J20" s="428">
        <f>'Raw candidate data'!P22</f>
      </c>
      <c r="K20" s="426">
        <f>'Raw FRM data'!T22</f>
      </c>
      <c r="L20" s="324">
        <f>'Raw candidate data'!Q22</f>
      </c>
    </row>
    <row r="21" spans="2:12" ht="12.75">
      <c r="B21" s="376">
        <v>13</v>
      </c>
      <c r="C21" s="105">
        <f>Regression!C23</f>
      </c>
      <c r="D21" s="155">
        <f>IF('Raw FRM data'!M23="","",'Raw FRM data'!M23)</f>
      </c>
      <c r="E21" s="155">
        <f>IF('Raw candidate data'!M23&gt;0,'Raw candidate data'!M23,"")</f>
      </c>
      <c r="F21" s="398">
        <f>IF(OR('Raw FRM data'!N23="",'Raw candidate data'!N23=""),"","ok")</f>
      </c>
      <c r="G21" s="113">
        <f>'Raw FRM data'!R23</f>
      </c>
      <c r="H21" s="108">
        <f>'Raw candidate data'!O23</f>
      </c>
      <c r="I21" s="111">
        <f>'Raw FRM data'!S23</f>
      </c>
      <c r="J21" s="428">
        <f>'Raw candidate data'!P23</f>
      </c>
      <c r="K21" s="426">
        <f>'Raw FRM data'!T23</f>
      </c>
      <c r="L21" s="324">
        <f>'Raw candidate data'!Q23</f>
      </c>
    </row>
    <row r="22" spans="2:12" ht="12.75">
      <c r="B22" s="376">
        <v>14</v>
      </c>
      <c r="C22" s="105">
        <f>Regression!C24</f>
      </c>
      <c r="D22" s="155">
        <f>IF('Raw FRM data'!M24="","",'Raw FRM data'!M24)</f>
      </c>
      <c r="E22" s="155">
        <f>IF('Raw candidate data'!M24&gt;0,'Raw candidate data'!M24,"")</f>
      </c>
      <c r="F22" s="398">
        <f>IF(OR('Raw FRM data'!N24="",'Raw candidate data'!N24=""),"","ok")</f>
      </c>
      <c r="G22" s="113">
        <f>'Raw FRM data'!R24</f>
      </c>
      <c r="H22" s="108">
        <f>'Raw candidate data'!O24</f>
      </c>
      <c r="I22" s="111">
        <f>'Raw FRM data'!S24</f>
      </c>
      <c r="J22" s="428">
        <f>'Raw candidate data'!P24</f>
      </c>
      <c r="K22" s="426">
        <f>'Raw FRM data'!T24</f>
      </c>
      <c r="L22" s="324">
        <f>'Raw candidate data'!Q24</f>
      </c>
    </row>
    <row r="23" spans="2:12" ht="12.75">
      <c r="B23" s="376">
        <v>15</v>
      </c>
      <c r="C23" s="105">
        <f>Regression!C25</f>
      </c>
      <c r="D23" s="155">
        <f>IF('Raw FRM data'!M25="","",'Raw FRM data'!M25)</f>
      </c>
      <c r="E23" s="155">
        <f>IF('Raw candidate data'!M25&gt;0,'Raw candidate data'!M25,"")</f>
      </c>
      <c r="F23" s="398">
        <f>IF(OR('Raw FRM data'!N25="",'Raw candidate data'!N25=""),"","ok")</f>
      </c>
      <c r="G23" s="113">
        <f>'Raw FRM data'!R25</f>
      </c>
      <c r="H23" s="108">
        <f>'Raw candidate data'!O25</f>
      </c>
      <c r="I23" s="111">
        <f>'Raw FRM data'!S25</f>
      </c>
      <c r="J23" s="428">
        <f>'Raw candidate data'!P25</f>
      </c>
      <c r="K23" s="426">
        <f>'Raw FRM data'!T25</f>
      </c>
      <c r="L23" s="324">
        <f>'Raw candidate data'!Q25</f>
      </c>
    </row>
    <row r="24" spans="2:12" ht="12.75">
      <c r="B24" s="376">
        <v>16</v>
      </c>
      <c r="C24" s="105">
        <f>Regression!C26</f>
      </c>
      <c r="D24" s="155">
        <f>IF('Raw FRM data'!M26="","",'Raw FRM data'!M26)</f>
      </c>
      <c r="E24" s="155">
        <f>IF('Raw candidate data'!M26&gt;0,'Raw candidate data'!M26,"")</f>
      </c>
      <c r="F24" s="398">
        <f>IF(OR('Raw FRM data'!N26="",'Raw candidate data'!N26=""),"","ok")</f>
      </c>
      <c r="G24" s="113">
        <f>'Raw FRM data'!R26</f>
      </c>
      <c r="H24" s="108">
        <f>'Raw candidate data'!O26</f>
      </c>
      <c r="I24" s="111">
        <f>'Raw FRM data'!S26</f>
      </c>
      <c r="J24" s="428">
        <f>'Raw candidate data'!P26</f>
      </c>
      <c r="K24" s="426">
        <f>'Raw FRM data'!T26</f>
      </c>
      <c r="L24" s="324">
        <f>'Raw candidate data'!Q26</f>
      </c>
    </row>
    <row r="25" spans="2:12" ht="12.75">
      <c r="B25" s="376">
        <v>17</v>
      </c>
      <c r="C25" s="105">
        <f>Regression!C27</f>
      </c>
      <c r="D25" s="155">
        <f>IF('Raw FRM data'!M27="","",'Raw FRM data'!M27)</f>
      </c>
      <c r="E25" s="155">
        <f>IF('Raw candidate data'!M27&gt;0,'Raw candidate data'!M27,"")</f>
      </c>
      <c r="F25" s="398">
        <f>IF(OR('Raw FRM data'!N27="",'Raw candidate data'!N27=""),"","ok")</f>
      </c>
      <c r="G25" s="113">
        <f>'Raw FRM data'!R27</f>
      </c>
      <c r="H25" s="108">
        <f>'Raw candidate data'!O27</f>
      </c>
      <c r="I25" s="111">
        <f>'Raw FRM data'!S27</f>
      </c>
      <c r="J25" s="428">
        <f>'Raw candidate data'!P27</f>
      </c>
      <c r="K25" s="426">
        <f>'Raw FRM data'!T27</f>
      </c>
      <c r="L25" s="324">
        <f>'Raw candidate data'!Q27</f>
      </c>
    </row>
    <row r="26" spans="2:12" ht="12.75">
      <c r="B26" s="376">
        <v>18</v>
      </c>
      <c r="C26" s="105">
        <f>Regression!C28</f>
      </c>
      <c r="D26" s="155">
        <f>IF('Raw FRM data'!M28="","",'Raw FRM data'!M28)</f>
      </c>
      <c r="E26" s="155">
        <f>IF('Raw candidate data'!M28&gt;0,'Raw candidate data'!M28,"")</f>
      </c>
      <c r="F26" s="398">
        <f>IF(OR('Raw FRM data'!N28="",'Raw candidate data'!N28=""),"","ok")</f>
      </c>
      <c r="G26" s="113">
        <f>'Raw FRM data'!R28</f>
      </c>
      <c r="H26" s="108">
        <f>'Raw candidate data'!O28</f>
      </c>
      <c r="I26" s="111">
        <f>'Raw FRM data'!S28</f>
      </c>
      <c r="J26" s="428">
        <f>'Raw candidate data'!P28</f>
      </c>
      <c r="K26" s="426">
        <f>'Raw FRM data'!T28</f>
      </c>
      <c r="L26" s="324">
        <f>'Raw candidate data'!Q28</f>
      </c>
    </row>
    <row r="27" spans="2:12" ht="12.75">
      <c r="B27" s="376">
        <v>19</v>
      </c>
      <c r="C27" s="105">
        <f>Regression!C29</f>
      </c>
      <c r="D27" s="155">
        <f>IF('Raw FRM data'!M29="","",'Raw FRM data'!M29)</f>
      </c>
      <c r="E27" s="155">
        <f>IF('Raw candidate data'!M29&gt;0,'Raw candidate data'!M29,"")</f>
      </c>
      <c r="F27" s="398">
        <f>IF(OR('Raw FRM data'!N29="",'Raw candidate data'!N29=""),"","ok")</f>
      </c>
      <c r="G27" s="113">
        <f>'Raw FRM data'!R29</f>
      </c>
      <c r="H27" s="108">
        <f>'Raw candidate data'!O29</f>
      </c>
      <c r="I27" s="111">
        <f>'Raw FRM data'!S29</f>
      </c>
      <c r="J27" s="428">
        <f>'Raw candidate data'!P29</f>
      </c>
      <c r="K27" s="426">
        <f>'Raw FRM data'!T29</f>
      </c>
      <c r="L27" s="324">
        <f>'Raw candidate data'!Q29</f>
      </c>
    </row>
    <row r="28" spans="2:12" ht="12.75">
      <c r="B28" s="376">
        <v>20</v>
      </c>
      <c r="C28" s="105">
        <f>Regression!C30</f>
      </c>
      <c r="D28" s="155">
        <f>IF('Raw FRM data'!M30="","",'Raw FRM data'!M30)</f>
      </c>
      <c r="E28" s="155">
        <f>IF('Raw candidate data'!M30&gt;0,'Raw candidate data'!M30,"")</f>
      </c>
      <c r="F28" s="398">
        <f>IF(OR('Raw FRM data'!N30="",'Raw candidate data'!N30=""),"","ok")</f>
      </c>
      <c r="G28" s="113">
        <f>'Raw FRM data'!R30</f>
      </c>
      <c r="H28" s="108">
        <f>'Raw candidate data'!O30</f>
      </c>
      <c r="I28" s="111">
        <f>'Raw FRM data'!S30</f>
      </c>
      <c r="J28" s="428">
        <f>'Raw candidate data'!P30</f>
      </c>
      <c r="K28" s="426">
        <f>'Raw FRM data'!T30</f>
      </c>
      <c r="L28" s="324">
        <f>'Raw candidate data'!Q30</f>
      </c>
    </row>
    <row r="29" spans="2:12" ht="12.75">
      <c r="B29" s="376">
        <v>21</v>
      </c>
      <c r="C29" s="105">
        <f>Regression!C31</f>
      </c>
      <c r="D29" s="155">
        <f>IF('Raw FRM data'!M31="","",'Raw FRM data'!M31)</f>
      </c>
      <c r="E29" s="155">
        <f>IF('Raw candidate data'!M31&gt;0,'Raw candidate data'!M31,"")</f>
      </c>
      <c r="F29" s="398">
        <f>IF(OR('Raw FRM data'!N31="",'Raw candidate data'!N31=""),"","ok")</f>
      </c>
      <c r="G29" s="113">
        <f>'Raw FRM data'!R31</f>
      </c>
      <c r="H29" s="108">
        <f>'Raw candidate data'!O31</f>
      </c>
      <c r="I29" s="111">
        <f>'Raw FRM data'!S31</f>
      </c>
      <c r="J29" s="428">
        <f>'Raw candidate data'!P31</f>
      </c>
      <c r="K29" s="426">
        <f>'Raw FRM data'!T31</f>
      </c>
      <c r="L29" s="324">
        <f>'Raw candidate data'!Q31</f>
      </c>
    </row>
    <row r="30" spans="2:12" ht="12.75">
      <c r="B30" s="376">
        <v>22</v>
      </c>
      <c r="C30" s="105">
        <f>Regression!C32</f>
      </c>
      <c r="D30" s="155">
        <f>IF('Raw FRM data'!M32="","",'Raw FRM data'!M32)</f>
      </c>
      <c r="E30" s="155">
        <f>IF('Raw candidate data'!M32&gt;0,'Raw candidate data'!M32,"")</f>
      </c>
      <c r="F30" s="398">
        <f>IF(OR('Raw FRM data'!N32="",'Raw candidate data'!N32=""),"","ok")</f>
      </c>
      <c r="G30" s="113">
        <f>'Raw FRM data'!R32</f>
      </c>
      <c r="H30" s="108">
        <f>'Raw candidate data'!O32</f>
      </c>
      <c r="I30" s="111">
        <f>'Raw FRM data'!S32</f>
      </c>
      <c r="J30" s="428">
        <f>'Raw candidate data'!P32</f>
      </c>
      <c r="K30" s="426">
        <f>'Raw FRM data'!T32</f>
      </c>
      <c r="L30" s="324">
        <f>'Raw candidate data'!Q32</f>
      </c>
    </row>
    <row r="31" spans="2:12" ht="12.75">
      <c r="B31" s="376">
        <v>23</v>
      </c>
      <c r="C31" s="105">
        <f>Regression!C33</f>
      </c>
      <c r="D31" s="155">
        <f>IF('Raw FRM data'!M33="","",'Raw FRM data'!M33)</f>
      </c>
      <c r="E31" s="155">
        <f>IF('Raw candidate data'!M33&gt;0,'Raw candidate data'!M33,"")</f>
      </c>
      <c r="F31" s="398">
        <f>IF(OR('Raw FRM data'!N33="",'Raw candidate data'!N33=""),"","ok")</f>
      </c>
      <c r="G31" s="113">
        <f>'Raw FRM data'!R33</f>
      </c>
      <c r="H31" s="108">
        <f>'Raw candidate data'!O33</f>
      </c>
      <c r="I31" s="111">
        <f>'Raw FRM data'!S33</f>
      </c>
      <c r="J31" s="428">
        <f>'Raw candidate data'!P33</f>
      </c>
      <c r="K31" s="426">
        <f>'Raw FRM data'!T33</f>
      </c>
      <c r="L31" s="324">
        <f>'Raw candidate data'!Q33</f>
      </c>
    </row>
    <row r="32" spans="2:12" ht="12.75" customHeight="1">
      <c r="B32" s="376">
        <v>24</v>
      </c>
      <c r="C32" s="105">
        <f>Regression!C34</f>
      </c>
      <c r="D32" s="155">
        <f>IF('Raw FRM data'!M34="","",'Raw FRM data'!M34)</f>
      </c>
      <c r="E32" s="155">
        <f>IF('Raw candidate data'!M34&gt;0,'Raw candidate data'!M34,"")</f>
      </c>
      <c r="F32" s="398">
        <f>IF(OR('Raw FRM data'!N34="",'Raw candidate data'!N34=""),"","ok")</f>
      </c>
      <c r="G32" s="113">
        <f>'Raw FRM data'!R34</f>
      </c>
      <c r="H32" s="108">
        <f>'Raw candidate data'!O34</f>
      </c>
      <c r="I32" s="111">
        <f>'Raw FRM data'!S34</f>
      </c>
      <c r="J32" s="428">
        <f>'Raw candidate data'!P34</f>
      </c>
      <c r="K32" s="426">
        <f>'Raw FRM data'!T34</f>
      </c>
      <c r="L32" s="324">
        <f>'Raw candidate data'!Q34</f>
      </c>
    </row>
    <row r="33" spans="2:12" ht="12.75">
      <c r="B33" s="376">
        <v>25</v>
      </c>
      <c r="C33" s="105">
        <f>Regression!C35</f>
      </c>
      <c r="D33" s="155">
        <f>IF('Raw FRM data'!M35="","",'Raw FRM data'!M35)</f>
      </c>
      <c r="E33" s="155">
        <f>IF('Raw candidate data'!M35&gt;0,'Raw candidate data'!M35,"")</f>
      </c>
      <c r="F33" s="398">
        <f>IF(OR('Raw FRM data'!N35="",'Raw candidate data'!N35=""),"","ok")</f>
      </c>
      <c r="G33" s="113">
        <f>'Raw FRM data'!R35</f>
      </c>
      <c r="H33" s="108">
        <f>'Raw candidate data'!O35</f>
      </c>
      <c r="I33" s="111">
        <f>'Raw FRM data'!S35</f>
      </c>
      <c r="J33" s="428">
        <f>'Raw candidate data'!P35</f>
      </c>
      <c r="K33" s="426">
        <f>'Raw FRM data'!T35</f>
      </c>
      <c r="L33" s="324">
        <f>'Raw candidate data'!Q35</f>
      </c>
    </row>
    <row r="34" spans="2:12" ht="12.75">
      <c r="B34" s="376">
        <v>26</v>
      </c>
      <c r="C34" s="105">
        <f>Regression!C36</f>
      </c>
      <c r="D34" s="155">
        <f>IF('Raw FRM data'!M36="","",'Raw FRM data'!M36)</f>
      </c>
      <c r="E34" s="155">
        <f>IF('Raw candidate data'!M36&gt;0,'Raw candidate data'!M36,"")</f>
      </c>
      <c r="F34" s="398">
        <f>IF(OR('Raw FRM data'!N36="",'Raw candidate data'!N36=""),"","ok")</f>
      </c>
      <c r="G34" s="113">
        <f>'Raw FRM data'!R36</f>
      </c>
      <c r="H34" s="108">
        <f>'Raw candidate data'!O36</f>
      </c>
      <c r="I34" s="111">
        <f>'Raw FRM data'!S36</f>
      </c>
      <c r="J34" s="428">
        <f>'Raw candidate data'!P36</f>
      </c>
      <c r="K34" s="426">
        <f>'Raw FRM data'!T36</f>
      </c>
      <c r="L34" s="324">
        <f>'Raw candidate data'!Q36</f>
      </c>
    </row>
    <row r="35" spans="2:12" ht="12.75">
      <c r="B35" s="376">
        <v>27</v>
      </c>
      <c r="C35" s="105">
        <f>Regression!C37</f>
      </c>
      <c r="D35" s="155">
        <f>IF('Raw FRM data'!M37="","",'Raw FRM data'!M37)</f>
      </c>
      <c r="E35" s="155">
        <f>IF('Raw candidate data'!M37&gt;0,'Raw candidate data'!M37,"")</f>
      </c>
      <c r="F35" s="398">
        <f>IF(OR('Raw FRM data'!N37="",'Raw candidate data'!N37=""),"","ok")</f>
      </c>
      <c r="G35" s="113">
        <f>'Raw FRM data'!R37</f>
      </c>
      <c r="H35" s="108">
        <f>'Raw candidate data'!O37</f>
      </c>
      <c r="I35" s="111">
        <f>'Raw FRM data'!S37</f>
      </c>
      <c r="J35" s="428">
        <f>'Raw candidate data'!P37</f>
      </c>
      <c r="K35" s="426">
        <f>'Raw FRM data'!T37</f>
      </c>
      <c r="L35" s="324">
        <f>'Raw candidate data'!Q37</f>
      </c>
    </row>
    <row r="36" spans="2:12" ht="12.75">
      <c r="B36" s="376">
        <v>28</v>
      </c>
      <c r="C36" s="105">
        <f>Regression!C38</f>
      </c>
      <c r="D36" s="155">
        <f>IF('Raw FRM data'!M38="","",'Raw FRM data'!M38)</f>
      </c>
      <c r="E36" s="155">
        <f>IF('Raw candidate data'!M38&gt;0,'Raw candidate data'!M38,"")</f>
      </c>
      <c r="F36" s="398">
        <f>IF(OR('Raw FRM data'!N38="",'Raw candidate data'!N38=""),"","ok")</f>
      </c>
      <c r="G36" s="113">
        <f>'Raw FRM data'!R38</f>
      </c>
      <c r="H36" s="108">
        <f>'Raw candidate data'!O38</f>
      </c>
      <c r="I36" s="111">
        <f>'Raw FRM data'!S38</f>
      </c>
      <c r="J36" s="428">
        <f>'Raw candidate data'!P38</f>
      </c>
      <c r="K36" s="426">
        <f>'Raw FRM data'!T38</f>
      </c>
      <c r="L36" s="324">
        <f>'Raw candidate data'!Q38</f>
      </c>
    </row>
    <row r="37" spans="2:12" ht="12.75">
      <c r="B37" s="376">
        <v>29</v>
      </c>
      <c r="C37" s="105">
        <f>Regression!C39</f>
      </c>
      <c r="D37" s="155">
        <f>IF('Raw FRM data'!M39="","",'Raw FRM data'!M39)</f>
      </c>
      <c r="E37" s="155">
        <f>IF('Raw candidate data'!M39&gt;0,'Raw candidate data'!M39,"")</f>
      </c>
      <c r="F37" s="398">
        <f>IF(OR('Raw FRM data'!N39="",'Raw candidate data'!N39=""),"","ok")</f>
      </c>
      <c r="G37" s="113">
        <f>'Raw FRM data'!R39</f>
      </c>
      <c r="H37" s="108">
        <f>'Raw candidate data'!O39</f>
      </c>
      <c r="I37" s="111">
        <f>'Raw FRM data'!S39</f>
      </c>
      <c r="J37" s="428">
        <f>'Raw candidate data'!P39</f>
      </c>
      <c r="K37" s="426">
        <f>'Raw FRM data'!T39</f>
      </c>
      <c r="L37" s="324">
        <f>'Raw candidate data'!Q39</f>
      </c>
    </row>
    <row r="38" spans="2:12" ht="12.75">
      <c r="B38" s="376">
        <v>30</v>
      </c>
      <c r="C38" s="105">
        <f>Regression!C40</f>
      </c>
      <c r="D38" s="155">
        <f>IF('Raw FRM data'!M40="","",'Raw FRM data'!M40)</f>
      </c>
      <c r="E38" s="155">
        <f>IF('Raw candidate data'!M40&gt;0,'Raw candidate data'!M40,"")</f>
      </c>
      <c r="F38" s="398">
        <f>IF(OR('Raw FRM data'!N40="",'Raw candidate data'!N40=""),"","ok")</f>
      </c>
      <c r="G38" s="113">
        <f>'Raw FRM data'!R40</f>
      </c>
      <c r="H38" s="108">
        <f>'Raw candidate data'!O40</f>
      </c>
      <c r="I38" s="111">
        <f>'Raw FRM data'!S40</f>
      </c>
      <c r="J38" s="428">
        <f>'Raw candidate data'!P40</f>
      </c>
      <c r="K38" s="426">
        <f>'Raw FRM data'!T40</f>
      </c>
      <c r="L38" s="324">
        <f>'Raw candidate data'!Q40</f>
      </c>
    </row>
    <row r="39" spans="2:12" ht="12.75">
      <c r="B39" s="376">
        <v>31</v>
      </c>
      <c r="C39" s="105">
        <f>Regression!C41</f>
      </c>
      <c r="D39" s="155">
        <f>IF('Raw FRM data'!M41="","",'Raw FRM data'!M41)</f>
      </c>
      <c r="E39" s="155">
        <f>IF('Raw candidate data'!M41&gt;0,'Raw candidate data'!M41,"")</f>
      </c>
      <c r="F39" s="398">
        <f>IF(OR('Raw FRM data'!N41="",'Raw candidate data'!N41=""),"","ok")</f>
      </c>
      <c r="G39" s="113">
        <f>'Raw FRM data'!R41</f>
      </c>
      <c r="H39" s="108">
        <f>'Raw candidate data'!O41</f>
      </c>
      <c r="I39" s="111">
        <f>'Raw FRM data'!S41</f>
      </c>
      <c r="J39" s="428">
        <f>'Raw candidate data'!P41</f>
      </c>
      <c r="K39" s="426">
        <f>'Raw FRM data'!T41</f>
      </c>
      <c r="L39" s="324">
        <f>'Raw candidate data'!Q41</f>
      </c>
    </row>
    <row r="40" spans="2:12" ht="12.75">
      <c r="B40" s="376">
        <v>32</v>
      </c>
      <c r="C40" s="105">
        <f>Regression!C42</f>
      </c>
      <c r="D40" s="155">
        <f>IF('Raw FRM data'!M42="","",'Raw FRM data'!M42)</f>
      </c>
      <c r="E40" s="155">
        <f>IF('Raw candidate data'!M42&gt;0,'Raw candidate data'!M42,"")</f>
      </c>
      <c r="F40" s="398">
        <f>IF(OR('Raw FRM data'!N42="",'Raw candidate data'!N42=""),"","ok")</f>
      </c>
      <c r="G40" s="113">
        <f>'Raw FRM data'!R42</f>
      </c>
      <c r="H40" s="108">
        <f>'Raw candidate data'!O42</f>
      </c>
      <c r="I40" s="111">
        <f>'Raw FRM data'!S42</f>
      </c>
      <c r="J40" s="428">
        <f>'Raw candidate data'!P42</f>
      </c>
      <c r="K40" s="426">
        <f>'Raw FRM data'!T42</f>
      </c>
      <c r="L40" s="324">
        <f>'Raw candidate data'!Q42</f>
      </c>
    </row>
    <row r="41" spans="2:12" ht="12.75">
      <c r="B41" s="376">
        <v>33</v>
      </c>
      <c r="C41" s="105">
        <f>Regression!C43</f>
      </c>
      <c r="D41" s="155">
        <f>IF('Raw FRM data'!M43="","",'Raw FRM data'!M43)</f>
      </c>
      <c r="E41" s="155">
        <f>IF('Raw candidate data'!M43&gt;0,'Raw candidate data'!M43,"")</f>
      </c>
      <c r="F41" s="398">
        <f>IF(OR('Raw FRM data'!N43="",'Raw candidate data'!N43=""),"","ok")</f>
      </c>
      <c r="G41" s="113">
        <f>'Raw FRM data'!R43</f>
      </c>
      <c r="H41" s="108">
        <f>'Raw candidate data'!O43</f>
      </c>
      <c r="I41" s="111">
        <f>'Raw FRM data'!S43</f>
      </c>
      <c r="J41" s="428">
        <f>'Raw candidate data'!P43</f>
      </c>
      <c r="K41" s="426">
        <f>'Raw FRM data'!T43</f>
      </c>
      <c r="L41" s="324">
        <f>'Raw candidate data'!Q43</f>
      </c>
    </row>
    <row r="42" spans="2:12" ht="12.75">
      <c r="B42" s="376">
        <v>34</v>
      </c>
      <c r="C42" s="105">
        <f>Regression!C44</f>
      </c>
      <c r="D42" s="155">
        <f>IF('Raw FRM data'!M44="","",'Raw FRM data'!M44)</f>
      </c>
      <c r="E42" s="155">
        <f>IF('Raw candidate data'!M44&gt;0,'Raw candidate data'!M44,"")</f>
      </c>
      <c r="F42" s="398">
        <f>IF(OR('Raw FRM data'!N44="",'Raw candidate data'!N44=""),"","ok")</f>
      </c>
      <c r="G42" s="113">
        <f>'Raw FRM data'!R44</f>
      </c>
      <c r="H42" s="108">
        <f>'Raw candidate data'!O44</f>
      </c>
      <c r="I42" s="111">
        <f>'Raw FRM data'!S44</f>
      </c>
      <c r="J42" s="428">
        <f>'Raw candidate data'!P44</f>
      </c>
      <c r="K42" s="426">
        <f>'Raw FRM data'!T44</f>
      </c>
      <c r="L42" s="324">
        <f>'Raw candidate data'!Q44</f>
      </c>
    </row>
    <row r="43" spans="2:12" ht="12.75">
      <c r="B43" s="376">
        <v>35</v>
      </c>
      <c r="C43" s="105">
        <f>Regression!C45</f>
      </c>
      <c r="D43" s="155">
        <f>IF('Raw FRM data'!M45="","",'Raw FRM data'!M45)</f>
      </c>
      <c r="E43" s="155">
        <f>IF('Raw candidate data'!M45&gt;0,'Raw candidate data'!M45,"")</f>
      </c>
      <c r="F43" s="398">
        <f>IF(OR('Raw FRM data'!N45="",'Raw candidate data'!N45=""),"","ok")</f>
      </c>
      <c r="G43" s="113">
        <f>'Raw FRM data'!R45</f>
      </c>
      <c r="H43" s="108">
        <f>'Raw candidate data'!O45</f>
      </c>
      <c r="I43" s="111">
        <f>'Raw FRM data'!S45</f>
      </c>
      <c r="J43" s="428">
        <f>'Raw candidate data'!P45</f>
      </c>
      <c r="K43" s="426">
        <f>'Raw FRM data'!T45</f>
      </c>
      <c r="L43" s="324">
        <f>'Raw candidate data'!Q45</f>
      </c>
    </row>
    <row r="44" spans="2:12" ht="12.75">
      <c r="B44" s="376">
        <v>36</v>
      </c>
      <c r="C44" s="105">
        <f>Regression!C46</f>
      </c>
      <c r="D44" s="155">
        <f>IF('Raw FRM data'!M46="","",'Raw FRM data'!M46)</f>
      </c>
      <c r="E44" s="155">
        <f>IF('Raw candidate data'!M46&gt;0,'Raw candidate data'!M46,"")</f>
      </c>
      <c r="F44" s="398">
        <f>IF(OR('Raw FRM data'!N46="",'Raw candidate data'!N46=""),"","ok")</f>
      </c>
      <c r="G44" s="113">
        <f>'Raw FRM data'!R46</f>
      </c>
      <c r="H44" s="108">
        <f>'Raw candidate data'!O46</f>
      </c>
      <c r="I44" s="111">
        <f>'Raw FRM data'!S46</f>
      </c>
      <c r="J44" s="428">
        <f>'Raw candidate data'!P46</f>
      </c>
      <c r="K44" s="426">
        <f>'Raw FRM data'!T46</f>
      </c>
      <c r="L44" s="324">
        <f>'Raw candidate data'!Q46</f>
      </c>
    </row>
    <row r="45" spans="2:12" ht="12.75">
      <c r="B45" s="376">
        <v>37</v>
      </c>
      <c r="C45" s="105">
        <f>Regression!C47</f>
      </c>
      <c r="D45" s="155">
        <f>IF('Raw FRM data'!M47="","",'Raw FRM data'!M47)</f>
      </c>
      <c r="E45" s="155">
        <f>IF('Raw candidate data'!M47&gt;0,'Raw candidate data'!M47,"")</f>
      </c>
      <c r="F45" s="398">
        <f>IF(OR('Raw FRM data'!N47="",'Raw candidate data'!N47=""),"","ok")</f>
      </c>
      <c r="G45" s="113">
        <f>'Raw FRM data'!R47</f>
      </c>
      <c r="H45" s="108">
        <f>'Raw candidate data'!O47</f>
      </c>
      <c r="I45" s="111">
        <f>'Raw FRM data'!S47</f>
      </c>
      <c r="J45" s="428">
        <f>'Raw candidate data'!P47</f>
      </c>
      <c r="K45" s="426">
        <f>'Raw FRM data'!T47</f>
      </c>
      <c r="L45" s="324">
        <f>'Raw candidate data'!Q47</f>
      </c>
    </row>
    <row r="46" spans="2:12" ht="12.75">
      <c r="B46" s="376">
        <v>38</v>
      </c>
      <c r="C46" s="105">
        <f>Regression!C48</f>
      </c>
      <c r="D46" s="155">
        <f>IF('Raw FRM data'!M48="","",'Raw FRM data'!M48)</f>
      </c>
      <c r="E46" s="155">
        <f>IF('Raw candidate data'!M48&gt;0,'Raw candidate data'!M48,"")</f>
      </c>
      <c r="F46" s="398">
        <f>IF(OR('Raw FRM data'!N48="",'Raw candidate data'!N48=""),"","ok")</f>
      </c>
      <c r="G46" s="113">
        <f>'Raw FRM data'!R48</f>
      </c>
      <c r="H46" s="108">
        <f>'Raw candidate data'!O48</f>
      </c>
      <c r="I46" s="111">
        <f>'Raw FRM data'!S48</f>
      </c>
      <c r="J46" s="428">
        <f>'Raw candidate data'!P48</f>
      </c>
      <c r="K46" s="426">
        <f>'Raw FRM data'!T48</f>
      </c>
      <c r="L46" s="324">
        <f>'Raw candidate data'!Q48</f>
      </c>
    </row>
    <row r="47" spans="2:12" ht="12.75">
      <c r="B47" s="376">
        <v>39</v>
      </c>
      <c r="C47" s="105">
        <f>Regression!C49</f>
      </c>
      <c r="D47" s="155">
        <f>IF('Raw FRM data'!M49="","",'Raw FRM data'!M49)</f>
      </c>
      <c r="E47" s="155">
        <f>IF('Raw candidate data'!M49&gt;0,'Raw candidate data'!M49,"")</f>
      </c>
      <c r="F47" s="398">
        <f>IF(OR('Raw FRM data'!N49="",'Raw candidate data'!N49=""),"","ok")</f>
      </c>
      <c r="G47" s="113">
        <f>'Raw FRM data'!R49</f>
      </c>
      <c r="H47" s="108">
        <f>'Raw candidate data'!O49</f>
      </c>
      <c r="I47" s="111">
        <f>'Raw FRM data'!S49</f>
      </c>
      <c r="J47" s="428">
        <f>'Raw candidate data'!P49</f>
      </c>
      <c r="K47" s="426">
        <f>'Raw FRM data'!T49</f>
      </c>
      <c r="L47" s="324">
        <f>'Raw candidate data'!Q49</f>
      </c>
    </row>
    <row r="48" spans="2:12" ht="12.75">
      <c r="B48" s="376">
        <v>40</v>
      </c>
      <c r="C48" s="105">
        <f>Regression!C50</f>
      </c>
      <c r="D48" s="155">
        <f>IF('Raw FRM data'!M50="","",'Raw FRM data'!M50)</f>
      </c>
      <c r="E48" s="155">
        <f>IF('Raw candidate data'!M50&gt;0,'Raw candidate data'!M50,"")</f>
      </c>
      <c r="F48" s="398">
        <f>IF(OR('Raw FRM data'!N50="",'Raw candidate data'!N50=""),"","ok")</f>
      </c>
      <c r="G48" s="113">
        <f>'Raw FRM data'!R50</f>
      </c>
      <c r="H48" s="108">
        <f>'Raw candidate data'!O50</f>
      </c>
      <c r="I48" s="111">
        <f>'Raw FRM data'!S50</f>
      </c>
      <c r="J48" s="428">
        <f>'Raw candidate data'!P50</f>
      </c>
      <c r="K48" s="426">
        <f>'Raw FRM data'!T50</f>
      </c>
      <c r="L48" s="324">
        <f>'Raw candidate data'!Q50</f>
      </c>
    </row>
    <row r="49" spans="2:12" ht="12.75">
      <c r="B49" s="376">
        <v>41</v>
      </c>
      <c r="C49" s="105">
        <f>Regression!C51</f>
      </c>
      <c r="D49" s="155">
        <f>IF('Raw FRM data'!M51="","",'Raw FRM data'!M51)</f>
      </c>
      <c r="E49" s="155">
        <f>IF('Raw candidate data'!M51&gt;0,'Raw candidate data'!M51,"")</f>
      </c>
      <c r="F49" s="398">
        <f>IF(OR('Raw FRM data'!N51="",'Raw candidate data'!N51=""),"","ok")</f>
      </c>
      <c r="G49" s="113">
        <f>'Raw FRM data'!R51</f>
      </c>
      <c r="H49" s="108">
        <f>'Raw candidate data'!O51</f>
      </c>
      <c r="I49" s="111">
        <f>'Raw FRM data'!S51</f>
      </c>
      <c r="J49" s="428">
        <f>'Raw candidate data'!P51</f>
      </c>
      <c r="K49" s="426">
        <f>'Raw FRM data'!T51</f>
      </c>
      <c r="L49" s="324">
        <f>'Raw candidate data'!Q51</f>
      </c>
    </row>
    <row r="50" spans="2:12" ht="12.75">
      <c r="B50" s="376">
        <v>42</v>
      </c>
      <c r="C50" s="105">
        <f>Regression!C52</f>
      </c>
      <c r="D50" s="155">
        <f>IF('Raw FRM data'!M52="","",'Raw FRM data'!M52)</f>
      </c>
      <c r="E50" s="155">
        <f>IF('Raw candidate data'!M52&gt;0,'Raw candidate data'!M52,"")</f>
      </c>
      <c r="F50" s="398">
        <f>IF(OR('Raw FRM data'!N52="",'Raw candidate data'!N52=""),"","ok")</f>
      </c>
      <c r="G50" s="113">
        <f>'Raw FRM data'!R52</f>
      </c>
      <c r="H50" s="108">
        <f>'Raw candidate data'!O52</f>
      </c>
      <c r="I50" s="111">
        <f>'Raw FRM data'!S52</f>
      </c>
      <c r="J50" s="428">
        <f>'Raw candidate data'!P52</f>
      </c>
      <c r="K50" s="426">
        <f>'Raw FRM data'!T52</f>
      </c>
      <c r="L50" s="324">
        <f>'Raw candidate data'!Q52</f>
      </c>
    </row>
    <row r="51" spans="2:12" ht="12.75">
      <c r="B51" s="376">
        <v>43</v>
      </c>
      <c r="C51" s="105">
        <f>Regression!C53</f>
      </c>
      <c r="D51" s="155">
        <f>IF('Raw FRM data'!M53="","",'Raw FRM data'!M53)</f>
      </c>
      <c r="E51" s="155">
        <f>IF('Raw candidate data'!M53&gt;0,'Raw candidate data'!M53,"")</f>
      </c>
      <c r="F51" s="398">
        <f>IF(OR('Raw FRM data'!N53="",'Raw candidate data'!N53=""),"","ok")</f>
      </c>
      <c r="G51" s="113">
        <f>'Raw FRM data'!R53</f>
      </c>
      <c r="H51" s="108">
        <f>'Raw candidate data'!O53</f>
      </c>
      <c r="I51" s="111">
        <f>'Raw FRM data'!S53</f>
      </c>
      <c r="J51" s="428">
        <f>'Raw candidate data'!P53</f>
      </c>
      <c r="K51" s="426">
        <f>'Raw FRM data'!T53</f>
      </c>
      <c r="L51" s="324">
        <f>'Raw candidate data'!Q53</f>
      </c>
    </row>
    <row r="52" spans="2:12" ht="12.75">
      <c r="B52" s="376">
        <v>44</v>
      </c>
      <c r="C52" s="105">
        <f>Regression!C54</f>
      </c>
      <c r="D52" s="155">
        <f>IF('Raw FRM data'!M54="","",'Raw FRM data'!M54)</f>
      </c>
      <c r="E52" s="155">
        <f>IF('Raw candidate data'!M54&gt;0,'Raw candidate data'!M54,"")</f>
      </c>
      <c r="F52" s="398">
        <f>IF(OR('Raw FRM data'!N54="",'Raw candidate data'!N54=""),"","ok")</f>
      </c>
      <c r="G52" s="113">
        <f>'Raw FRM data'!R54</f>
      </c>
      <c r="H52" s="108">
        <f>'Raw candidate data'!O54</f>
      </c>
      <c r="I52" s="111">
        <f>'Raw FRM data'!S54</f>
      </c>
      <c r="J52" s="428">
        <f>'Raw candidate data'!P54</f>
      </c>
      <c r="K52" s="426">
        <f>'Raw FRM data'!T54</f>
      </c>
      <c r="L52" s="324">
        <f>'Raw candidate data'!Q54</f>
      </c>
    </row>
    <row r="53" spans="2:12" ht="12.75">
      <c r="B53" s="376">
        <v>45</v>
      </c>
      <c r="C53" s="105">
        <f>Regression!C55</f>
      </c>
      <c r="D53" s="155">
        <f>IF('Raw FRM data'!M55="","",'Raw FRM data'!M55)</f>
      </c>
      <c r="E53" s="155">
        <f>IF('Raw candidate data'!M55&gt;0,'Raw candidate data'!M55,"")</f>
      </c>
      <c r="F53" s="398">
        <f>IF(OR('Raw FRM data'!N55="",'Raw candidate data'!N55=""),"","ok")</f>
      </c>
      <c r="G53" s="113">
        <f>'Raw FRM data'!R55</f>
      </c>
      <c r="H53" s="108">
        <f>'Raw candidate data'!O55</f>
      </c>
      <c r="I53" s="111">
        <f>'Raw FRM data'!S55</f>
      </c>
      <c r="J53" s="428">
        <f>'Raw candidate data'!P55</f>
      </c>
      <c r="K53" s="426">
        <f>'Raw FRM data'!T55</f>
      </c>
      <c r="L53" s="324">
        <f>'Raw candidate data'!Q55</f>
      </c>
    </row>
    <row r="54" spans="2:12" ht="12.75">
      <c r="B54" s="376">
        <v>46</v>
      </c>
      <c r="C54" s="105">
        <f>Regression!C56</f>
      </c>
      <c r="D54" s="155">
        <f>IF('Raw FRM data'!M56="","",'Raw FRM data'!M56)</f>
      </c>
      <c r="E54" s="155">
        <f>IF('Raw candidate data'!M56&gt;0,'Raw candidate data'!M56,"")</f>
      </c>
      <c r="F54" s="398">
        <f>IF(OR('Raw FRM data'!N56="",'Raw candidate data'!N56=""),"","ok")</f>
      </c>
      <c r="G54" s="113">
        <f>'Raw FRM data'!R56</f>
      </c>
      <c r="H54" s="108">
        <f>'Raw candidate data'!O56</f>
      </c>
      <c r="I54" s="111">
        <f>'Raw FRM data'!S56</f>
      </c>
      <c r="J54" s="428">
        <f>'Raw candidate data'!P56</f>
      </c>
      <c r="K54" s="426">
        <f>'Raw FRM data'!T56</f>
      </c>
      <c r="L54" s="324">
        <f>'Raw candidate data'!Q56</f>
      </c>
    </row>
    <row r="55" spans="2:12" ht="12.75">
      <c r="B55" s="376">
        <v>47</v>
      </c>
      <c r="C55" s="105">
        <f>Regression!C57</f>
      </c>
      <c r="D55" s="155">
        <f>IF('Raw FRM data'!M57="","",'Raw FRM data'!M57)</f>
      </c>
      <c r="E55" s="155">
        <f>IF('Raw candidate data'!M57&gt;0,'Raw candidate data'!M57,"")</f>
      </c>
      <c r="F55" s="398">
        <f>IF(OR('Raw FRM data'!N57="",'Raw candidate data'!N57=""),"","ok")</f>
      </c>
      <c r="G55" s="113">
        <f>'Raw FRM data'!R57</f>
      </c>
      <c r="H55" s="108">
        <f>'Raw candidate data'!O57</f>
      </c>
      <c r="I55" s="111">
        <f>'Raw FRM data'!S57</f>
      </c>
      <c r="J55" s="428">
        <f>'Raw candidate data'!P57</f>
      </c>
      <c r="K55" s="426">
        <f>'Raw FRM data'!T57</f>
      </c>
      <c r="L55" s="324">
        <f>'Raw candidate data'!Q57</f>
      </c>
    </row>
    <row r="56" spans="2:12" ht="12.75">
      <c r="B56" s="376">
        <v>48</v>
      </c>
      <c r="C56" s="105">
        <f>Regression!C58</f>
      </c>
      <c r="D56" s="155">
        <f>IF('Raw FRM data'!M58="","",'Raw FRM data'!M58)</f>
      </c>
      <c r="E56" s="155">
        <f>IF('Raw candidate data'!M58&gt;0,'Raw candidate data'!M58,"")</f>
      </c>
      <c r="F56" s="398">
        <f>IF(OR('Raw FRM data'!N58="",'Raw candidate data'!N58=""),"","ok")</f>
      </c>
      <c r="G56" s="113">
        <f>'Raw FRM data'!R58</f>
      </c>
      <c r="H56" s="108">
        <f>'Raw candidate data'!O58</f>
      </c>
      <c r="I56" s="111">
        <f>'Raw FRM data'!S58</f>
      </c>
      <c r="J56" s="428">
        <f>'Raw candidate data'!P58</f>
      </c>
      <c r="K56" s="426">
        <f>'Raw FRM data'!T58</f>
      </c>
      <c r="L56" s="324">
        <f>'Raw candidate data'!Q58</f>
      </c>
    </row>
    <row r="57" spans="2:12" ht="12.75">
      <c r="B57" s="376">
        <v>49</v>
      </c>
      <c r="C57" s="105">
        <f>Regression!C59</f>
      </c>
      <c r="D57" s="155">
        <f>IF('Raw FRM data'!M59="","",'Raw FRM data'!M59)</f>
      </c>
      <c r="E57" s="155">
        <f>IF('Raw candidate data'!M59&gt;0,'Raw candidate data'!M59,"")</f>
      </c>
      <c r="F57" s="398">
        <f>IF(OR('Raw FRM data'!N59="",'Raw candidate data'!N59=""),"","ok")</f>
      </c>
      <c r="G57" s="113">
        <f>'Raw FRM data'!R59</f>
      </c>
      <c r="H57" s="108">
        <f>'Raw candidate data'!O59</f>
      </c>
      <c r="I57" s="111">
        <f>'Raw FRM data'!S59</f>
      </c>
      <c r="J57" s="428">
        <f>'Raw candidate data'!P59</f>
      </c>
      <c r="K57" s="426">
        <f>'Raw FRM data'!T59</f>
      </c>
      <c r="L57" s="324">
        <f>'Raw candidate data'!Q59</f>
      </c>
    </row>
    <row r="58" spans="2:12" ht="12.75">
      <c r="B58" s="376">
        <v>50</v>
      </c>
      <c r="C58" s="105">
        <f>Regression!C60</f>
      </c>
      <c r="D58" s="155">
        <f>IF('Raw FRM data'!M60="","",'Raw FRM data'!M60)</f>
      </c>
      <c r="E58" s="155">
        <f>IF('Raw candidate data'!M60&gt;0,'Raw candidate data'!M60,"")</f>
      </c>
      <c r="F58" s="398">
        <f>IF(OR('Raw FRM data'!N60="",'Raw candidate data'!N60=""),"","ok")</f>
      </c>
      <c r="G58" s="113">
        <f>'Raw FRM data'!R60</f>
      </c>
      <c r="H58" s="108">
        <f>'Raw candidate data'!O60</f>
      </c>
      <c r="I58" s="111">
        <f>'Raw FRM data'!S60</f>
      </c>
      <c r="J58" s="428">
        <f>'Raw candidate data'!P60</f>
      </c>
      <c r="K58" s="426">
        <f>'Raw FRM data'!T60</f>
      </c>
      <c r="L58" s="324">
        <f>'Raw candidate data'!Q60</f>
      </c>
    </row>
    <row r="59" spans="2:12" ht="12.75">
      <c r="B59" s="376">
        <v>51</v>
      </c>
      <c r="C59" s="105">
        <f>Regression!C61</f>
      </c>
      <c r="D59" s="155">
        <f>IF('Raw FRM data'!M61="","",'Raw FRM data'!M61)</f>
      </c>
      <c r="E59" s="155">
        <f>IF('Raw candidate data'!M61&gt;0,'Raw candidate data'!M61,"")</f>
      </c>
      <c r="F59" s="398">
        <f>IF(OR('Raw FRM data'!N61="",'Raw candidate data'!N61=""),"","ok")</f>
      </c>
      <c r="G59" s="113">
        <f>'Raw FRM data'!R61</f>
      </c>
      <c r="H59" s="108">
        <f>'Raw candidate data'!O61</f>
      </c>
      <c r="I59" s="111">
        <f>'Raw FRM data'!S61</f>
      </c>
      <c r="J59" s="428">
        <f>'Raw candidate data'!P61</f>
      </c>
      <c r="K59" s="426">
        <f>'Raw FRM data'!T61</f>
      </c>
      <c r="L59" s="324">
        <f>'Raw candidate data'!Q61</f>
      </c>
    </row>
    <row r="60" spans="2:12" ht="12.75">
      <c r="B60" s="376">
        <v>52</v>
      </c>
      <c r="C60" s="105">
        <f>Regression!C62</f>
      </c>
      <c r="D60" s="155">
        <f>IF('Raw FRM data'!M62="","",'Raw FRM data'!M62)</f>
      </c>
      <c r="E60" s="155">
        <f>IF('Raw candidate data'!M62&gt;0,'Raw candidate data'!M62,"")</f>
      </c>
      <c r="F60" s="398">
        <f>IF(OR('Raw FRM data'!N62="",'Raw candidate data'!N62=""),"","ok")</f>
      </c>
      <c r="G60" s="113">
        <f>'Raw FRM data'!R62</f>
      </c>
      <c r="H60" s="108">
        <f>'Raw candidate data'!O62</f>
      </c>
      <c r="I60" s="111">
        <f>'Raw FRM data'!S62</f>
      </c>
      <c r="J60" s="428">
        <f>'Raw candidate data'!P62</f>
      </c>
      <c r="K60" s="426">
        <f>'Raw FRM data'!T62</f>
      </c>
      <c r="L60" s="324">
        <f>'Raw candidate data'!Q62</f>
      </c>
    </row>
    <row r="61" spans="2:12" ht="12.75">
      <c r="B61" s="376">
        <v>53</v>
      </c>
      <c r="C61" s="105">
        <f>Regression!C63</f>
      </c>
      <c r="D61" s="155">
        <f>IF('Raw FRM data'!M63="","",'Raw FRM data'!M63)</f>
      </c>
      <c r="E61" s="155">
        <f>IF('Raw candidate data'!M63&gt;0,'Raw candidate data'!M63,"")</f>
      </c>
      <c r="F61" s="398">
        <f>IF(OR('Raw FRM data'!N63="",'Raw candidate data'!N63=""),"","ok")</f>
      </c>
      <c r="G61" s="113">
        <f>'Raw FRM data'!R63</f>
      </c>
      <c r="H61" s="108">
        <f>'Raw candidate data'!O63</f>
      </c>
      <c r="I61" s="111">
        <f>'Raw FRM data'!S63</f>
      </c>
      <c r="J61" s="428">
        <f>'Raw candidate data'!P63</f>
      </c>
      <c r="K61" s="426">
        <f>'Raw FRM data'!T63</f>
      </c>
      <c r="L61" s="324">
        <f>'Raw candidate data'!Q63</f>
      </c>
    </row>
    <row r="62" spans="2:12" ht="12.75">
      <c r="B62" s="376">
        <v>54</v>
      </c>
      <c r="C62" s="105">
        <f>Regression!C64</f>
      </c>
      <c r="D62" s="155">
        <f>IF('Raw FRM data'!M64="","",'Raw FRM data'!M64)</f>
      </c>
      <c r="E62" s="155">
        <f>IF('Raw candidate data'!M64&gt;0,'Raw candidate data'!M64,"")</f>
      </c>
      <c r="F62" s="398">
        <f>IF(OR('Raw FRM data'!N64="",'Raw candidate data'!N64=""),"","ok")</f>
      </c>
      <c r="G62" s="113">
        <f>'Raw FRM data'!R64</f>
      </c>
      <c r="H62" s="108">
        <f>'Raw candidate data'!O64</f>
      </c>
      <c r="I62" s="111">
        <f>'Raw FRM data'!S64</f>
      </c>
      <c r="J62" s="428">
        <f>'Raw candidate data'!P64</f>
      </c>
      <c r="K62" s="426">
        <f>'Raw FRM data'!T64</f>
      </c>
      <c r="L62" s="324">
        <f>'Raw candidate data'!Q64</f>
      </c>
    </row>
    <row r="63" spans="2:12" ht="12.75">
      <c r="B63" s="376">
        <v>55</v>
      </c>
      <c r="C63" s="105">
        <f>Regression!C65</f>
      </c>
      <c r="D63" s="155">
        <f>IF('Raw FRM data'!M65="","",'Raw FRM data'!M65)</f>
      </c>
      <c r="E63" s="155">
        <f>IF('Raw candidate data'!M65&gt;0,'Raw candidate data'!M65,"")</f>
      </c>
      <c r="F63" s="398">
        <f>IF(OR('Raw FRM data'!N65="",'Raw candidate data'!N65=""),"","ok")</f>
      </c>
      <c r="G63" s="113">
        <f>'Raw FRM data'!R65</f>
      </c>
      <c r="H63" s="108">
        <f>'Raw candidate data'!O65</f>
      </c>
      <c r="I63" s="111">
        <f>'Raw FRM data'!S65</f>
      </c>
      <c r="J63" s="428">
        <f>'Raw candidate data'!P65</f>
      </c>
      <c r="K63" s="426">
        <f>'Raw FRM data'!T65</f>
      </c>
      <c r="L63" s="324">
        <f>'Raw candidate data'!Q65</f>
      </c>
    </row>
    <row r="64" spans="2:12" ht="12.75">
      <c r="B64" s="376">
        <v>56</v>
      </c>
      <c r="C64" s="105">
        <f>Regression!C66</f>
      </c>
      <c r="D64" s="155">
        <f>IF('Raw FRM data'!M66="","",'Raw FRM data'!M66)</f>
      </c>
      <c r="E64" s="155">
        <f>IF('Raw candidate data'!M66&gt;0,'Raw candidate data'!M66,"")</f>
      </c>
      <c r="F64" s="398">
        <f>IF(OR('Raw FRM data'!N66="",'Raw candidate data'!N66=""),"","ok")</f>
      </c>
      <c r="G64" s="113">
        <f>'Raw FRM data'!R66</f>
      </c>
      <c r="H64" s="108">
        <f>'Raw candidate data'!O66</f>
      </c>
      <c r="I64" s="111">
        <f>'Raw FRM data'!S66</f>
      </c>
      <c r="J64" s="428">
        <f>'Raw candidate data'!P66</f>
      </c>
      <c r="K64" s="426">
        <f>'Raw FRM data'!T66</f>
      </c>
      <c r="L64" s="324">
        <f>'Raw candidate data'!Q66</f>
      </c>
    </row>
    <row r="65" spans="2:12" ht="12.75">
      <c r="B65" s="376">
        <v>57</v>
      </c>
      <c r="C65" s="105">
        <f>Regression!C67</f>
      </c>
      <c r="D65" s="155">
        <f>IF('Raw FRM data'!M67="","",'Raw FRM data'!M67)</f>
      </c>
      <c r="E65" s="155">
        <f>IF('Raw candidate data'!M67&gt;0,'Raw candidate data'!M67,"")</f>
      </c>
      <c r="F65" s="398">
        <f>IF(OR('Raw FRM data'!N67="",'Raw candidate data'!N67=""),"","ok")</f>
      </c>
      <c r="G65" s="113">
        <f>'Raw FRM data'!R67</f>
      </c>
      <c r="H65" s="108">
        <f>'Raw candidate data'!O67</f>
      </c>
      <c r="I65" s="111">
        <f>'Raw FRM data'!S67</f>
      </c>
      <c r="J65" s="428">
        <f>'Raw candidate data'!P67</f>
      </c>
      <c r="K65" s="426">
        <f>'Raw FRM data'!T67</f>
      </c>
      <c r="L65" s="324">
        <f>'Raw candidate data'!Q67</f>
      </c>
    </row>
    <row r="66" spans="2:12" ht="12.75">
      <c r="B66" s="376">
        <v>58</v>
      </c>
      <c r="C66" s="105">
        <f>Regression!C68</f>
      </c>
      <c r="D66" s="155">
        <f>IF('Raw FRM data'!M68="","",'Raw FRM data'!M68)</f>
      </c>
      <c r="E66" s="155">
        <f>IF('Raw candidate data'!M68&gt;0,'Raw candidate data'!M68,"")</f>
      </c>
      <c r="F66" s="398">
        <f>IF(OR('Raw FRM data'!N68="",'Raw candidate data'!N68=""),"","ok")</f>
      </c>
      <c r="G66" s="113">
        <f>'Raw FRM data'!R68</f>
      </c>
      <c r="H66" s="108">
        <f>'Raw candidate data'!O68</f>
      </c>
      <c r="I66" s="111">
        <f>'Raw FRM data'!S68</f>
      </c>
      <c r="J66" s="428">
        <f>'Raw candidate data'!P68</f>
      </c>
      <c r="K66" s="426">
        <f>'Raw FRM data'!T68</f>
      </c>
      <c r="L66" s="324">
        <f>'Raw candidate data'!Q68</f>
      </c>
    </row>
    <row r="67" spans="2:12" ht="12.75">
      <c r="B67" s="376">
        <v>59</v>
      </c>
      <c r="C67" s="105">
        <f>Regression!C69</f>
      </c>
      <c r="D67" s="155">
        <f>IF('Raw FRM data'!M69="","",'Raw FRM data'!M69)</f>
      </c>
      <c r="E67" s="155">
        <f>IF('Raw candidate data'!M69&gt;0,'Raw candidate data'!M69,"")</f>
      </c>
      <c r="F67" s="398">
        <f>IF(OR('Raw FRM data'!N69="",'Raw candidate data'!N69=""),"","ok")</f>
      </c>
      <c r="G67" s="113">
        <f>'Raw FRM data'!R69</f>
      </c>
      <c r="H67" s="108">
        <f>'Raw candidate data'!O69</f>
      </c>
      <c r="I67" s="111">
        <f>'Raw FRM data'!S69</f>
      </c>
      <c r="J67" s="428">
        <f>'Raw candidate data'!P69</f>
      </c>
      <c r="K67" s="426">
        <f>'Raw FRM data'!T69</f>
      </c>
      <c r="L67" s="324">
        <f>'Raw candidate data'!Q69</f>
      </c>
    </row>
    <row r="68" spans="2:12" ht="12.75">
      <c r="B68" s="376">
        <v>60</v>
      </c>
      <c r="C68" s="105">
        <f>Regression!C70</f>
      </c>
      <c r="D68" s="155">
        <f>IF('Raw FRM data'!M70="","",'Raw FRM data'!M70)</f>
      </c>
      <c r="E68" s="155">
        <f>IF('Raw candidate data'!M70&gt;0,'Raw candidate data'!M70,"")</f>
      </c>
      <c r="F68" s="398">
        <f>IF(OR('Raw FRM data'!N70="",'Raw candidate data'!N70=""),"","ok")</f>
      </c>
      <c r="G68" s="113">
        <f>'Raw FRM data'!R70</f>
      </c>
      <c r="H68" s="108">
        <f>'Raw candidate data'!O70</f>
      </c>
      <c r="I68" s="111">
        <f>'Raw FRM data'!S70</f>
      </c>
      <c r="J68" s="428">
        <f>'Raw candidate data'!P70</f>
      </c>
      <c r="K68" s="426">
        <f>'Raw FRM data'!T70</f>
      </c>
      <c r="L68" s="324">
        <f>'Raw candidate data'!Q70</f>
      </c>
    </row>
    <row r="69" spans="2:12" ht="12.75">
      <c r="B69" s="376">
        <v>61</v>
      </c>
      <c r="C69" s="105">
        <f>Regression!C71</f>
      </c>
      <c r="D69" s="155">
        <f>IF('Raw FRM data'!M71="","",'Raw FRM data'!M71)</f>
      </c>
      <c r="E69" s="155">
        <f>IF('Raw candidate data'!M71&gt;0,'Raw candidate data'!M71,"")</f>
      </c>
      <c r="F69" s="398">
        <f>IF(OR('Raw FRM data'!N71="",'Raw candidate data'!N71=""),"","ok")</f>
      </c>
      <c r="G69" s="113">
        <f>'Raw FRM data'!R71</f>
      </c>
      <c r="H69" s="108">
        <f>'Raw candidate data'!O71</f>
      </c>
      <c r="I69" s="111">
        <f>'Raw FRM data'!S71</f>
      </c>
      <c r="J69" s="428">
        <f>'Raw candidate data'!P71</f>
      </c>
      <c r="K69" s="426">
        <f>'Raw FRM data'!T71</f>
      </c>
      <c r="L69" s="324">
        <f>'Raw candidate data'!Q71</f>
      </c>
    </row>
    <row r="70" spans="2:12" ht="12.75">
      <c r="B70" s="376">
        <v>62</v>
      </c>
      <c r="C70" s="105">
        <f>Regression!C72</f>
      </c>
      <c r="D70" s="155">
        <f>IF('Raw FRM data'!M72="","",'Raw FRM data'!M72)</f>
      </c>
      <c r="E70" s="155">
        <f>IF('Raw candidate data'!M72&gt;0,'Raw candidate data'!M72,"")</f>
      </c>
      <c r="F70" s="398">
        <f>IF(OR('Raw FRM data'!N72="",'Raw candidate data'!N72=""),"","ok")</f>
      </c>
      <c r="G70" s="113">
        <f>'Raw FRM data'!R72</f>
      </c>
      <c r="H70" s="108">
        <f>'Raw candidate data'!O72</f>
      </c>
      <c r="I70" s="111">
        <f>'Raw FRM data'!S72</f>
      </c>
      <c r="J70" s="428">
        <f>'Raw candidate data'!P72</f>
      </c>
      <c r="K70" s="426">
        <f>'Raw FRM data'!T72</f>
      </c>
      <c r="L70" s="324">
        <f>'Raw candidate data'!Q72</f>
      </c>
    </row>
    <row r="71" spans="2:12" ht="12.75">
      <c r="B71" s="376">
        <v>63</v>
      </c>
      <c r="C71" s="105">
        <f>Regression!C73</f>
      </c>
      <c r="D71" s="155">
        <f>IF('Raw FRM data'!M73="","",'Raw FRM data'!M73)</f>
      </c>
      <c r="E71" s="155">
        <f>IF('Raw candidate data'!M73&gt;0,'Raw candidate data'!M73,"")</f>
      </c>
      <c r="F71" s="398">
        <f>IF(OR('Raw FRM data'!N73="",'Raw candidate data'!N73=""),"","ok")</f>
      </c>
      <c r="G71" s="113">
        <f>'Raw FRM data'!R73</f>
      </c>
      <c r="H71" s="108">
        <f>'Raw candidate data'!O73</f>
      </c>
      <c r="I71" s="111">
        <f>'Raw FRM data'!S73</f>
      </c>
      <c r="J71" s="428">
        <f>'Raw candidate data'!P73</f>
      </c>
      <c r="K71" s="426">
        <f>'Raw FRM data'!T73</f>
      </c>
      <c r="L71" s="324">
        <f>'Raw candidate data'!Q73</f>
      </c>
    </row>
    <row r="72" spans="2:12" ht="12.75">
      <c r="B72" s="376">
        <v>64</v>
      </c>
      <c r="C72" s="105">
        <f>Regression!C74</f>
      </c>
      <c r="D72" s="155">
        <f>IF('Raw FRM data'!M74="","",'Raw FRM data'!M74)</f>
      </c>
      <c r="E72" s="155">
        <f>IF('Raw candidate data'!M74&gt;0,'Raw candidate data'!M74,"")</f>
      </c>
      <c r="F72" s="398">
        <f>IF(OR('Raw FRM data'!N74="",'Raw candidate data'!N74=""),"","ok")</f>
      </c>
      <c r="G72" s="113">
        <f>'Raw FRM data'!R74</f>
      </c>
      <c r="H72" s="108">
        <f>'Raw candidate data'!O74</f>
      </c>
      <c r="I72" s="111">
        <f>'Raw FRM data'!S74</f>
      </c>
      <c r="J72" s="428">
        <f>'Raw candidate data'!P74</f>
      </c>
      <c r="K72" s="426">
        <f>'Raw FRM data'!T74</f>
      </c>
      <c r="L72" s="324">
        <f>'Raw candidate data'!Q74</f>
      </c>
    </row>
    <row r="73" spans="2:12" ht="12.75">
      <c r="B73" s="376">
        <v>65</v>
      </c>
      <c r="C73" s="105">
        <f>Regression!C75</f>
      </c>
      <c r="D73" s="155">
        <f>IF('Raw FRM data'!M75="","",'Raw FRM data'!M75)</f>
      </c>
      <c r="E73" s="155">
        <f>IF('Raw candidate data'!M75&gt;0,'Raw candidate data'!M75,"")</f>
      </c>
      <c r="F73" s="398">
        <f>IF(OR('Raw FRM data'!N75="",'Raw candidate data'!N75=""),"","ok")</f>
      </c>
      <c r="G73" s="113">
        <f>'Raw FRM data'!R75</f>
      </c>
      <c r="H73" s="108">
        <f>'Raw candidate data'!O75</f>
      </c>
      <c r="I73" s="111">
        <f>'Raw FRM data'!S75</f>
      </c>
      <c r="J73" s="428">
        <f>'Raw candidate data'!P75</f>
      </c>
      <c r="K73" s="426">
        <f>'Raw FRM data'!T75</f>
      </c>
      <c r="L73" s="324">
        <f>'Raw candidate data'!Q75</f>
      </c>
    </row>
    <row r="74" spans="2:12" ht="12.75">
      <c r="B74" s="376">
        <v>66</v>
      </c>
      <c r="C74" s="105">
        <f>Regression!C76</f>
      </c>
      <c r="D74" s="155">
        <f>IF('Raw FRM data'!M76="","",'Raw FRM data'!M76)</f>
      </c>
      <c r="E74" s="155">
        <f>IF('Raw candidate data'!M76&gt;0,'Raw candidate data'!M76,"")</f>
      </c>
      <c r="F74" s="398">
        <f>IF(OR('Raw FRM data'!N76="",'Raw candidate data'!N76=""),"","ok")</f>
      </c>
      <c r="G74" s="113">
        <f>'Raw FRM data'!R76</f>
      </c>
      <c r="H74" s="108">
        <f>'Raw candidate data'!O76</f>
      </c>
      <c r="I74" s="111">
        <f>'Raw FRM data'!S76</f>
      </c>
      <c r="J74" s="428">
        <f>'Raw candidate data'!P76</f>
      </c>
      <c r="K74" s="426">
        <f>'Raw FRM data'!T76</f>
      </c>
      <c r="L74" s="324">
        <f>'Raw candidate data'!Q76</f>
      </c>
    </row>
    <row r="75" spans="2:12" ht="12.75">
      <c r="B75" s="376">
        <v>67</v>
      </c>
      <c r="C75" s="105">
        <f>Regression!C77</f>
      </c>
      <c r="D75" s="155">
        <f>IF('Raw FRM data'!M77="","",'Raw FRM data'!M77)</f>
      </c>
      <c r="E75" s="155">
        <f>IF('Raw candidate data'!M77&gt;0,'Raw candidate data'!M77,"")</f>
      </c>
      <c r="F75" s="398">
        <f>IF(OR('Raw FRM data'!N77="",'Raw candidate data'!N77=""),"","ok")</f>
      </c>
      <c r="G75" s="113">
        <f>'Raw FRM data'!R77</f>
      </c>
      <c r="H75" s="108">
        <f>'Raw candidate data'!O77</f>
      </c>
      <c r="I75" s="111">
        <f>'Raw FRM data'!S77</f>
      </c>
      <c r="J75" s="428">
        <f>'Raw candidate data'!P77</f>
      </c>
      <c r="K75" s="426">
        <f>'Raw FRM data'!T77</f>
      </c>
      <c r="L75" s="324">
        <f>'Raw candidate data'!Q77</f>
      </c>
    </row>
    <row r="76" spans="2:12" ht="12.75">
      <c r="B76" s="376">
        <v>68</v>
      </c>
      <c r="C76" s="105">
        <f>Regression!C78</f>
      </c>
      <c r="D76" s="155">
        <f>IF('Raw FRM data'!M78="","",'Raw FRM data'!M78)</f>
      </c>
      <c r="E76" s="155">
        <f>IF('Raw candidate data'!M78&gt;0,'Raw candidate data'!M78,"")</f>
      </c>
      <c r="F76" s="398">
        <f>IF(OR('Raw FRM data'!N78="",'Raw candidate data'!N78=""),"","ok")</f>
      </c>
      <c r="G76" s="113">
        <f>'Raw FRM data'!R78</f>
      </c>
      <c r="H76" s="108">
        <f>'Raw candidate data'!O78</f>
      </c>
      <c r="I76" s="111">
        <f>'Raw FRM data'!S78</f>
      </c>
      <c r="J76" s="428">
        <f>'Raw candidate data'!P78</f>
      </c>
      <c r="K76" s="426">
        <f>'Raw FRM data'!T78</f>
      </c>
      <c r="L76" s="324">
        <f>'Raw candidate data'!Q78</f>
      </c>
    </row>
    <row r="77" spans="2:12" ht="12.75">
      <c r="B77" s="376">
        <v>69</v>
      </c>
      <c r="C77" s="105">
        <f>Regression!C79</f>
      </c>
      <c r="D77" s="155">
        <f>IF('Raw FRM data'!M79="","",'Raw FRM data'!M79)</f>
      </c>
      <c r="E77" s="155">
        <f>IF('Raw candidate data'!M79&gt;0,'Raw candidate data'!M79,"")</f>
      </c>
      <c r="F77" s="398">
        <f>IF(OR('Raw FRM data'!N79="",'Raw candidate data'!N79=""),"","ok")</f>
      </c>
      <c r="G77" s="113">
        <f>'Raw FRM data'!R79</f>
      </c>
      <c r="H77" s="108">
        <f>'Raw candidate data'!O79</f>
      </c>
      <c r="I77" s="111">
        <f>'Raw FRM data'!S79</f>
      </c>
      <c r="J77" s="428">
        <f>'Raw candidate data'!P79</f>
      </c>
      <c r="K77" s="426">
        <f>'Raw FRM data'!T79</f>
      </c>
      <c r="L77" s="324">
        <f>'Raw candidate data'!Q79</f>
      </c>
    </row>
    <row r="78" spans="2:12" ht="12.75">
      <c r="B78" s="376">
        <v>70</v>
      </c>
      <c r="C78" s="105">
        <f>Regression!C80</f>
      </c>
      <c r="D78" s="155">
        <f>IF('Raw FRM data'!M80="","",'Raw FRM data'!M80)</f>
      </c>
      <c r="E78" s="155">
        <f>IF('Raw candidate data'!M80&gt;0,'Raw candidate data'!M80,"")</f>
      </c>
      <c r="F78" s="398">
        <f>IF(OR('Raw FRM data'!N80="",'Raw candidate data'!N80=""),"","ok")</f>
      </c>
      <c r="G78" s="113">
        <f>'Raw FRM data'!R80</f>
      </c>
      <c r="H78" s="108">
        <f>'Raw candidate data'!O80</f>
      </c>
      <c r="I78" s="111">
        <f>'Raw FRM data'!S80</f>
      </c>
      <c r="J78" s="428">
        <f>'Raw candidate data'!P80</f>
      </c>
      <c r="K78" s="426">
        <f>'Raw FRM data'!T80</f>
      </c>
      <c r="L78" s="324">
        <f>'Raw candidate data'!Q80</f>
      </c>
    </row>
    <row r="79" spans="2:12" ht="12.75">
      <c r="B79" s="376">
        <v>71</v>
      </c>
      <c r="C79" s="105">
        <f>Regression!C81</f>
      </c>
      <c r="D79" s="155">
        <f>IF('Raw FRM data'!M81="","",'Raw FRM data'!M81)</f>
      </c>
      <c r="E79" s="155">
        <f>IF('Raw candidate data'!M81&gt;0,'Raw candidate data'!M81,"")</f>
      </c>
      <c r="F79" s="398">
        <f>IF(OR('Raw FRM data'!N81="",'Raw candidate data'!N81=""),"","ok")</f>
      </c>
      <c r="G79" s="113">
        <f>'Raw FRM data'!R81</f>
      </c>
      <c r="H79" s="108">
        <f>'Raw candidate data'!O81</f>
      </c>
      <c r="I79" s="111">
        <f>'Raw FRM data'!S81</f>
      </c>
      <c r="J79" s="428">
        <f>'Raw candidate data'!P81</f>
      </c>
      <c r="K79" s="426">
        <f>'Raw FRM data'!T81</f>
      </c>
      <c r="L79" s="324">
        <f>'Raw candidate data'!Q81</f>
      </c>
    </row>
    <row r="80" spans="2:12" ht="12.75">
      <c r="B80" s="376">
        <v>72</v>
      </c>
      <c r="C80" s="105">
        <f>Regression!C82</f>
      </c>
      <c r="D80" s="155">
        <f>IF('Raw FRM data'!M82="","",'Raw FRM data'!M82)</f>
      </c>
      <c r="E80" s="155">
        <f>IF('Raw candidate data'!M82&gt;0,'Raw candidate data'!M82,"")</f>
      </c>
      <c r="F80" s="398">
        <f>IF(OR('Raw FRM data'!N82="",'Raw candidate data'!N82=""),"","ok")</f>
      </c>
      <c r="G80" s="113">
        <f>'Raw FRM data'!R82</f>
      </c>
      <c r="H80" s="108">
        <f>'Raw candidate data'!O82</f>
      </c>
      <c r="I80" s="111">
        <f>'Raw FRM data'!S82</f>
      </c>
      <c r="J80" s="428">
        <f>'Raw candidate data'!P82</f>
      </c>
      <c r="K80" s="426">
        <f>'Raw FRM data'!T82</f>
      </c>
      <c r="L80" s="324">
        <f>'Raw candidate data'!Q82</f>
      </c>
    </row>
    <row r="81" spans="2:12" ht="12.75">
      <c r="B81" s="376">
        <v>73</v>
      </c>
      <c r="C81" s="105">
        <f>Regression!C83</f>
      </c>
      <c r="D81" s="155">
        <f>IF('Raw FRM data'!M83="","",'Raw FRM data'!M83)</f>
      </c>
      <c r="E81" s="155">
        <f>IF('Raw candidate data'!M83&gt;0,'Raw candidate data'!M83,"")</f>
      </c>
      <c r="F81" s="398">
        <f>IF(OR('Raw FRM data'!N83="",'Raw candidate data'!N83=""),"","ok")</f>
      </c>
      <c r="G81" s="113">
        <f>'Raw FRM data'!R83</f>
      </c>
      <c r="H81" s="108">
        <f>'Raw candidate data'!O83</f>
      </c>
      <c r="I81" s="111">
        <f>'Raw FRM data'!S83</f>
      </c>
      <c r="J81" s="428">
        <f>'Raw candidate data'!P83</f>
      </c>
      <c r="K81" s="426">
        <f>'Raw FRM data'!T83</f>
      </c>
      <c r="L81" s="324">
        <f>'Raw candidate data'!Q83</f>
      </c>
    </row>
    <row r="82" spans="2:12" ht="12.75">
      <c r="B82" s="376">
        <v>74</v>
      </c>
      <c r="C82" s="105">
        <f>Regression!C84</f>
      </c>
      <c r="D82" s="155">
        <f>IF('Raw FRM data'!M84="","",'Raw FRM data'!M84)</f>
      </c>
      <c r="E82" s="155">
        <f>IF('Raw candidate data'!M84&gt;0,'Raw candidate data'!M84,"")</f>
      </c>
      <c r="F82" s="398">
        <f>IF(OR('Raw FRM data'!N84="",'Raw candidate data'!N84=""),"","ok")</f>
      </c>
      <c r="G82" s="113">
        <f>'Raw FRM data'!R84</f>
      </c>
      <c r="H82" s="108">
        <f>'Raw candidate data'!O84</f>
      </c>
      <c r="I82" s="111">
        <f>'Raw FRM data'!S84</f>
      </c>
      <c r="J82" s="428">
        <f>'Raw candidate data'!P84</f>
      </c>
      <c r="K82" s="426">
        <f>'Raw FRM data'!T84</f>
      </c>
      <c r="L82" s="324">
        <f>'Raw candidate data'!Q84</f>
      </c>
    </row>
    <row r="83" spans="2:12" ht="12.75">
      <c r="B83" s="376">
        <v>75</v>
      </c>
      <c r="C83" s="105">
        <f>Regression!C85</f>
      </c>
      <c r="D83" s="155">
        <f>IF('Raw FRM data'!M85="","",'Raw FRM data'!M85)</f>
      </c>
      <c r="E83" s="155">
        <f>IF('Raw candidate data'!M85&gt;0,'Raw candidate data'!M85,"")</f>
      </c>
      <c r="F83" s="398">
        <f>IF(OR('Raw FRM data'!N85="",'Raw candidate data'!N85=""),"","ok")</f>
      </c>
      <c r="G83" s="113">
        <f>'Raw FRM data'!R85</f>
      </c>
      <c r="H83" s="108">
        <f>'Raw candidate data'!O85</f>
      </c>
      <c r="I83" s="111">
        <f>'Raw FRM data'!S85</f>
      </c>
      <c r="J83" s="428">
        <f>'Raw candidate data'!P85</f>
      </c>
      <c r="K83" s="426">
        <f>'Raw FRM data'!T85</f>
      </c>
      <c r="L83" s="324">
        <f>'Raw candidate data'!Q85</f>
      </c>
    </row>
    <row r="84" spans="2:12" ht="12.75">
      <c r="B84" s="376">
        <v>76</v>
      </c>
      <c r="C84" s="105">
        <f>Regression!C86</f>
      </c>
      <c r="D84" s="155">
        <f>IF('Raw FRM data'!M86="","",'Raw FRM data'!M86)</f>
      </c>
      <c r="E84" s="155">
        <f>IF('Raw candidate data'!M86&gt;0,'Raw candidate data'!M86,"")</f>
      </c>
      <c r="F84" s="398">
        <f>IF(OR('Raw FRM data'!N86="",'Raw candidate data'!N86=""),"","ok")</f>
      </c>
      <c r="G84" s="113">
        <f>'Raw FRM data'!R86</f>
      </c>
      <c r="H84" s="108">
        <f>'Raw candidate data'!O86</f>
      </c>
      <c r="I84" s="111">
        <f>'Raw FRM data'!S86</f>
      </c>
      <c r="J84" s="428">
        <f>'Raw candidate data'!P86</f>
      </c>
      <c r="K84" s="426">
        <f>'Raw FRM data'!T86</f>
      </c>
      <c r="L84" s="324">
        <f>'Raw candidate data'!Q86</f>
      </c>
    </row>
    <row r="85" spans="2:12" ht="12.75">
      <c r="B85" s="376">
        <v>77</v>
      </c>
      <c r="C85" s="105">
        <f>Regression!C87</f>
      </c>
      <c r="D85" s="155">
        <f>IF('Raw FRM data'!M87="","",'Raw FRM data'!M87)</f>
      </c>
      <c r="E85" s="155">
        <f>IF('Raw candidate data'!M87&gt;0,'Raw candidate data'!M87,"")</f>
      </c>
      <c r="F85" s="398">
        <f>IF(OR('Raw FRM data'!N87="",'Raw candidate data'!N87=""),"","ok")</f>
      </c>
      <c r="G85" s="113">
        <f>'Raw FRM data'!R87</f>
      </c>
      <c r="H85" s="108">
        <f>'Raw candidate data'!O87</f>
      </c>
      <c r="I85" s="111">
        <f>'Raw FRM data'!S87</f>
      </c>
      <c r="J85" s="428">
        <f>'Raw candidate data'!P87</f>
      </c>
      <c r="K85" s="426">
        <f>'Raw FRM data'!T87</f>
      </c>
      <c r="L85" s="324">
        <f>'Raw candidate data'!Q87</f>
      </c>
    </row>
    <row r="86" spans="2:12" ht="12.75">
      <c r="B86" s="376">
        <v>78</v>
      </c>
      <c r="C86" s="105">
        <f>Regression!C88</f>
      </c>
      <c r="D86" s="155">
        <f>IF('Raw FRM data'!M88="","",'Raw FRM data'!M88)</f>
      </c>
      <c r="E86" s="155">
        <f>IF('Raw candidate data'!M88&gt;0,'Raw candidate data'!M88,"")</f>
      </c>
      <c r="F86" s="398">
        <f>IF(OR('Raw FRM data'!N88="",'Raw candidate data'!N88=""),"","ok")</f>
      </c>
      <c r="G86" s="113">
        <f>'Raw FRM data'!R88</f>
      </c>
      <c r="H86" s="108">
        <f>'Raw candidate data'!O88</f>
      </c>
      <c r="I86" s="111">
        <f>'Raw FRM data'!S88</f>
      </c>
      <c r="J86" s="428">
        <f>'Raw candidate data'!P88</f>
      </c>
      <c r="K86" s="426">
        <f>'Raw FRM data'!T88</f>
      </c>
      <c r="L86" s="324">
        <f>'Raw candidate data'!Q88</f>
      </c>
    </row>
    <row r="87" spans="2:12" ht="12.75">
      <c r="B87" s="376">
        <v>79</v>
      </c>
      <c r="C87" s="105">
        <f>Regression!C89</f>
      </c>
      <c r="D87" s="155">
        <f>IF('Raw FRM data'!M89="","",'Raw FRM data'!M89)</f>
      </c>
      <c r="E87" s="155">
        <f>IF('Raw candidate data'!M89&gt;0,'Raw candidate data'!M89,"")</f>
      </c>
      <c r="F87" s="398">
        <f>IF(OR('Raw FRM data'!N89="",'Raw candidate data'!N89=""),"","ok")</f>
      </c>
      <c r="G87" s="113">
        <f>'Raw FRM data'!R89</f>
      </c>
      <c r="H87" s="108">
        <f>'Raw candidate data'!O89</f>
      </c>
      <c r="I87" s="111">
        <f>'Raw FRM data'!S89</f>
      </c>
      <c r="J87" s="428">
        <f>'Raw candidate data'!P89</f>
      </c>
      <c r="K87" s="426">
        <f>'Raw FRM data'!T89</f>
      </c>
      <c r="L87" s="324">
        <f>'Raw candidate data'!Q89</f>
      </c>
    </row>
    <row r="88" spans="2:12" ht="12.75">
      <c r="B88" s="376">
        <v>80</v>
      </c>
      <c r="C88" s="105">
        <f>Regression!C90</f>
      </c>
      <c r="D88" s="155">
        <f>IF('Raw FRM data'!M90="","",'Raw FRM data'!M90)</f>
      </c>
      <c r="E88" s="155">
        <f>IF('Raw candidate data'!M90&gt;0,'Raw candidate data'!M90,"")</f>
      </c>
      <c r="F88" s="398">
        <f>IF(OR('Raw FRM data'!N90="",'Raw candidate data'!N90=""),"","ok")</f>
      </c>
      <c r="G88" s="113">
        <f>'Raw FRM data'!R90</f>
      </c>
      <c r="H88" s="108">
        <f>'Raw candidate data'!O90</f>
      </c>
      <c r="I88" s="111">
        <f>'Raw FRM data'!S90</f>
      </c>
      <c r="J88" s="428">
        <f>'Raw candidate data'!P90</f>
      </c>
      <c r="K88" s="426">
        <f>'Raw FRM data'!T90</f>
      </c>
      <c r="L88" s="324">
        <f>'Raw candidate data'!Q90</f>
      </c>
    </row>
    <row r="89" spans="2:12" ht="12.75">
      <c r="B89" s="376">
        <v>81</v>
      </c>
      <c r="C89" s="105">
        <f>Regression!C91</f>
      </c>
      <c r="D89" s="155">
        <f>IF('Raw FRM data'!M91="","",'Raw FRM data'!M91)</f>
      </c>
      <c r="E89" s="155">
        <f>IF('Raw candidate data'!M91&gt;0,'Raw candidate data'!M91,"")</f>
      </c>
      <c r="F89" s="398">
        <f>IF(OR('Raw FRM data'!N91="",'Raw candidate data'!N91=""),"","ok")</f>
      </c>
      <c r="G89" s="113">
        <f>'Raw FRM data'!R91</f>
      </c>
      <c r="H89" s="108">
        <f>'Raw candidate data'!O91</f>
      </c>
      <c r="I89" s="111">
        <f>'Raw FRM data'!S91</f>
      </c>
      <c r="J89" s="428">
        <f>'Raw candidate data'!P91</f>
      </c>
      <c r="K89" s="426">
        <f>'Raw FRM data'!T91</f>
      </c>
      <c r="L89" s="324">
        <f>'Raw candidate data'!Q91</f>
      </c>
    </row>
    <row r="90" spans="2:12" ht="12.75">
      <c r="B90" s="376">
        <v>82</v>
      </c>
      <c r="C90" s="105">
        <f>Regression!C92</f>
      </c>
      <c r="D90" s="155">
        <f>IF('Raw FRM data'!M92="","",'Raw FRM data'!M92)</f>
      </c>
      <c r="E90" s="155">
        <f>IF('Raw candidate data'!M92&gt;0,'Raw candidate data'!M92,"")</f>
      </c>
      <c r="F90" s="398">
        <f>IF(OR('Raw FRM data'!N92="",'Raw candidate data'!N92=""),"","ok")</f>
      </c>
      <c r="G90" s="113">
        <f>'Raw FRM data'!R92</f>
      </c>
      <c r="H90" s="108">
        <f>'Raw candidate data'!O92</f>
      </c>
      <c r="I90" s="111">
        <f>'Raw FRM data'!S92</f>
      </c>
      <c r="J90" s="428">
        <f>'Raw candidate data'!P92</f>
      </c>
      <c r="K90" s="426">
        <f>'Raw FRM data'!T92</f>
      </c>
      <c r="L90" s="324">
        <f>'Raw candidate data'!Q92</f>
      </c>
    </row>
    <row r="91" spans="2:12" ht="12.75">
      <c r="B91" s="376">
        <v>83</v>
      </c>
      <c r="C91" s="105">
        <f>Regression!C93</f>
      </c>
      <c r="D91" s="155">
        <f>IF('Raw FRM data'!M93="","",'Raw FRM data'!M93)</f>
      </c>
      <c r="E91" s="155">
        <f>IF('Raw candidate data'!M93&gt;0,'Raw candidate data'!M93,"")</f>
      </c>
      <c r="F91" s="398">
        <f>IF(OR('Raw FRM data'!N93="",'Raw candidate data'!N93=""),"","ok")</f>
      </c>
      <c r="G91" s="113">
        <f>'Raw FRM data'!R93</f>
      </c>
      <c r="H91" s="108">
        <f>'Raw candidate data'!O93</f>
      </c>
      <c r="I91" s="111">
        <f>'Raw FRM data'!S93</f>
      </c>
      <c r="J91" s="428">
        <f>'Raw candidate data'!P93</f>
      </c>
      <c r="K91" s="426">
        <f>'Raw FRM data'!T93</f>
      </c>
      <c r="L91" s="324">
        <f>'Raw candidate data'!Q93</f>
      </c>
    </row>
    <row r="92" spans="2:12" ht="12.75">
      <c r="B92" s="376">
        <v>84</v>
      </c>
      <c r="C92" s="105">
        <f>Regression!C94</f>
      </c>
      <c r="D92" s="155">
        <f>IF('Raw FRM data'!M94="","",'Raw FRM data'!M94)</f>
      </c>
      <c r="E92" s="155">
        <f>IF('Raw candidate data'!M94&gt;0,'Raw candidate data'!M94,"")</f>
      </c>
      <c r="F92" s="398">
        <f>IF(OR('Raw FRM data'!N94="",'Raw candidate data'!N94=""),"","ok")</f>
      </c>
      <c r="G92" s="113">
        <f>'Raw FRM data'!R94</f>
      </c>
      <c r="H92" s="108">
        <f>'Raw candidate data'!O94</f>
      </c>
      <c r="I92" s="111">
        <f>'Raw FRM data'!S94</f>
      </c>
      <c r="J92" s="428">
        <f>'Raw candidate data'!P94</f>
      </c>
      <c r="K92" s="426">
        <f>'Raw FRM data'!T94</f>
      </c>
      <c r="L92" s="324">
        <f>'Raw candidate data'!Q94</f>
      </c>
    </row>
    <row r="93" spans="2:12" ht="12.75">
      <c r="B93" s="376">
        <v>85</v>
      </c>
      <c r="C93" s="105">
        <f>Regression!C95</f>
      </c>
      <c r="D93" s="155">
        <f>IF('Raw FRM data'!M95="","",'Raw FRM data'!M95)</f>
      </c>
      <c r="E93" s="155">
        <f>IF('Raw candidate data'!M95&gt;0,'Raw candidate data'!M95,"")</f>
      </c>
      <c r="F93" s="398">
        <f>IF(OR('Raw FRM data'!N95="",'Raw candidate data'!N95=""),"","ok")</f>
      </c>
      <c r="G93" s="113">
        <f>'Raw FRM data'!R95</f>
      </c>
      <c r="H93" s="108">
        <f>'Raw candidate data'!O95</f>
      </c>
      <c r="I93" s="111">
        <f>'Raw FRM data'!S95</f>
      </c>
      <c r="J93" s="428">
        <f>'Raw candidate data'!P95</f>
      </c>
      <c r="K93" s="426">
        <f>'Raw FRM data'!T95</f>
      </c>
      <c r="L93" s="324">
        <f>'Raw candidate data'!Q95</f>
      </c>
    </row>
    <row r="94" spans="2:12" ht="12.75">
      <c r="B94" s="376">
        <v>86</v>
      </c>
      <c r="C94" s="105">
        <f>Regression!C96</f>
      </c>
      <c r="D94" s="155">
        <f>IF('Raw FRM data'!M96="","",'Raw FRM data'!M96)</f>
      </c>
      <c r="E94" s="155">
        <f>IF('Raw candidate data'!M96&gt;0,'Raw candidate data'!M96,"")</f>
      </c>
      <c r="F94" s="398">
        <f>IF(OR('Raw FRM data'!N96="",'Raw candidate data'!N96=""),"","ok")</f>
      </c>
      <c r="G94" s="113">
        <f>'Raw FRM data'!R96</f>
      </c>
      <c r="H94" s="108">
        <f>'Raw candidate data'!O96</f>
      </c>
      <c r="I94" s="111">
        <f>'Raw FRM data'!S96</f>
      </c>
      <c r="J94" s="428">
        <f>'Raw candidate data'!P96</f>
      </c>
      <c r="K94" s="426">
        <f>'Raw FRM data'!T96</f>
      </c>
      <c r="L94" s="324">
        <f>'Raw candidate data'!Q96</f>
      </c>
    </row>
    <row r="95" spans="2:12" ht="12.75">
      <c r="B95" s="376">
        <v>87</v>
      </c>
      <c r="C95" s="105">
        <f>Regression!C97</f>
      </c>
      <c r="D95" s="155">
        <f>IF('Raw FRM data'!M97="","",'Raw FRM data'!M97)</f>
      </c>
      <c r="E95" s="155">
        <f>IF('Raw candidate data'!M97&gt;0,'Raw candidate data'!M97,"")</f>
      </c>
      <c r="F95" s="398">
        <f>IF(OR('Raw FRM data'!N97="",'Raw candidate data'!N97=""),"","ok")</f>
      </c>
      <c r="G95" s="113">
        <f>'Raw FRM data'!R97</f>
      </c>
      <c r="H95" s="108">
        <f>'Raw candidate data'!O97</f>
      </c>
      <c r="I95" s="111">
        <f>'Raw FRM data'!S97</f>
      </c>
      <c r="J95" s="428">
        <f>'Raw candidate data'!P97</f>
      </c>
      <c r="K95" s="426">
        <f>'Raw FRM data'!T97</f>
      </c>
      <c r="L95" s="324">
        <f>'Raw candidate data'!Q97</f>
      </c>
    </row>
    <row r="96" spans="2:12" ht="12.75">
      <c r="B96" s="376">
        <v>88</v>
      </c>
      <c r="C96" s="105">
        <f>Regression!C98</f>
      </c>
      <c r="D96" s="155">
        <f>IF('Raw FRM data'!M98="","",'Raw FRM data'!M98)</f>
      </c>
      <c r="E96" s="155">
        <f>IF('Raw candidate data'!M98&gt;0,'Raw candidate data'!M98,"")</f>
      </c>
      <c r="F96" s="398">
        <f>IF(OR('Raw FRM data'!N98="",'Raw candidate data'!N98=""),"","ok")</f>
      </c>
      <c r="G96" s="113">
        <f>'Raw FRM data'!R98</f>
      </c>
      <c r="H96" s="108">
        <f>'Raw candidate data'!O98</f>
      </c>
      <c r="I96" s="111">
        <f>'Raw FRM data'!S98</f>
      </c>
      <c r="J96" s="428">
        <f>'Raw candidate data'!P98</f>
      </c>
      <c r="K96" s="426">
        <f>'Raw FRM data'!T98</f>
      </c>
      <c r="L96" s="324">
        <f>'Raw candidate data'!Q98</f>
      </c>
    </row>
    <row r="97" spans="2:12" ht="12.75">
      <c r="B97" s="376">
        <v>89</v>
      </c>
      <c r="C97" s="105">
        <f>Regression!C99</f>
      </c>
      <c r="D97" s="155">
        <f>IF('Raw FRM data'!M99="","",'Raw FRM data'!M99)</f>
      </c>
      <c r="E97" s="155">
        <f>IF('Raw candidate data'!M99&gt;0,'Raw candidate data'!M99,"")</f>
      </c>
      <c r="F97" s="398">
        <f>IF(OR('Raw FRM data'!N99="",'Raw candidate data'!N99=""),"","ok")</f>
      </c>
      <c r="G97" s="113">
        <f>'Raw FRM data'!R99</f>
      </c>
      <c r="H97" s="108">
        <f>'Raw candidate data'!O99</f>
      </c>
      <c r="I97" s="111">
        <f>'Raw FRM data'!S99</f>
      </c>
      <c r="J97" s="428">
        <f>'Raw candidate data'!P99</f>
      </c>
      <c r="K97" s="426">
        <f>'Raw FRM data'!T99</f>
      </c>
      <c r="L97" s="324">
        <f>'Raw candidate data'!Q99</f>
      </c>
    </row>
    <row r="98" spans="2:12" ht="12.75">
      <c r="B98" s="376">
        <v>90</v>
      </c>
      <c r="C98" s="105">
        <f>Regression!C100</f>
      </c>
      <c r="D98" s="155">
        <f>IF('Raw FRM data'!M100="","",'Raw FRM data'!M100)</f>
      </c>
      <c r="E98" s="155">
        <f>IF('Raw candidate data'!M100&gt;0,'Raw candidate data'!M100,"")</f>
      </c>
      <c r="F98" s="398">
        <f>IF(OR('Raw FRM data'!N100="",'Raw candidate data'!N100=""),"","ok")</f>
      </c>
      <c r="G98" s="113">
        <f>'Raw FRM data'!R100</f>
      </c>
      <c r="H98" s="108">
        <f>'Raw candidate data'!O100</f>
      </c>
      <c r="I98" s="111">
        <f>'Raw FRM data'!S100</f>
      </c>
      <c r="J98" s="428">
        <f>'Raw candidate data'!P100</f>
      </c>
      <c r="K98" s="426">
        <f>'Raw FRM data'!T100</f>
      </c>
      <c r="L98" s="324">
        <f>'Raw candidate data'!Q100</f>
      </c>
    </row>
    <row r="99" spans="2:12" ht="12.75">
      <c r="B99" s="376">
        <v>91</v>
      </c>
      <c r="C99" s="105">
        <f>Regression!C101</f>
      </c>
      <c r="D99" s="155">
        <f>IF('Raw FRM data'!M101="","",'Raw FRM data'!M101)</f>
      </c>
      <c r="E99" s="155">
        <f>IF('Raw candidate data'!M101&gt;0,'Raw candidate data'!M101,"")</f>
      </c>
      <c r="F99" s="398">
        <f>IF(OR('Raw FRM data'!N101="",'Raw candidate data'!N101=""),"","ok")</f>
      </c>
      <c r="G99" s="113">
        <f>'Raw FRM data'!R101</f>
      </c>
      <c r="H99" s="108">
        <f>'Raw candidate data'!O101</f>
      </c>
      <c r="I99" s="111">
        <f>'Raw FRM data'!S101</f>
      </c>
      <c r="J99" s="428">
        <f>'Raw candidate data'!P101</f>
      </c>
      <c r="K99" s="426">
        <f>'Raw FRM data'!T101</f>
      </c>
      <c r="L99" s="324">
        <f>'Raw candidate data'!Q101</f>
      </c>
    </row>
    <row r="100" spans="2:12" ht="12.75">
      <c r="B100" s="376">
        <v>92</v>
      </c>
      <c r="C100" s="105">
        <f>Regression!C102</f>
      </c>
      <c r="D100" s="155">
        <f>IF('Raw FRM data'!M102="","",'Raw FRM data'!M102)</f>
      </c>
      <c r="E100" s="155">
        <f>IF('Raw candidate data'!M102&gt;0,'Raw candidate data'!M102,"")</f>
      </c>
      <c r="F100" s="398">
        <f>IF(OR('Raw FRM data'!N102="",'Raw candidate data'!N102=""),"","ok")</f>
      </c>
      <c r="G100" s="113">
        <f>'Raw FRM data'!R102</f>
      </c>
      <c r="H100" s="108">
        <f>'Raw candidate data'!O102</f>
      </c>
      <c r="I100" s="111">
        <f>'Raw FRM data'!S102</f>
      </c>
      <c r="J100" s="428">
        <f>'Raw candidate data'!P102</f>
      </c>
      <c r="K100" s="426">
        <f>'Raw FRM data'!T102</f>
      </c>
      <c r="L100" s="324">
        <f>'Raw candidate data'!Q102</f>
      </c>
    </row>
    <row r="101" spans="2:12" ht="12.75">
      <c r="B101" s="376">
        <v>93</v>
      </c>
      <c r="C101" s="105">
        <f>Regression!C103</f>
      </c>
      <c r="D101" s="155">
        <f>IF('Raw FRM data'!M103="","",'Raw FRM data'!M103)</f>
      </c>
      <c r="E101" s="155">
        <f>IF('Raw candidate data'!M103&gt;0,'Raw candidate data'!M103,"")</f>
      </c>
      <c r="F101" s="398">
        <f>IF(OR('Raw FRM data'!N103="",'Raw candidate data'!N103=""),"","ok")</f>
      </c>
      <c r="G101" s="113">
        <f>'Raw FRM data'!R103</f>
      </c>
      <c r="H101" s="108">
        <f>'Raw candidate data'!O103</f>
      </c>
      <c r="I101" s="111">
        <f>'Raw FRM data'!S103</f>
      </c>
      <c r="J101" s="428">
        <f>'Raw candidate data'!P103</f>
      </c>
      <c r="K101" s="426">
        <f>'Raw FRM data'!T103</f>
      </c>
      <c r="L101" s="324">
        <f>'Raw candidate data'!Q103</f>
      </c>
    </row>
    <row r="102" spans="2:12" ht="12.75">
      <c r="B102" s="376">
        <v>94</v>
      </c>
      <c r="C102" s="105">
        <f>Regression!C104</f>
      </c>
      <c r="D102" s="155">
        <f>IF('Raw FRM data'!M104="","",'Raw FRM data'!M104)</f>
      </c>
      <c r="E102" s="155">
        <f>IF('Raw candidate data'!M104&gt;0,'Raw candidate data'!M104,"")</f>
      </c>
      <c r="F102" s="398">
        <f>IF(OR('Raw FRM data'!N104="",'Raw candidate data'!N104=""),"","ok")</f>
      </c>
      <c r="G102" s="113">
        <f>'Raw FRM data'!R104</f>
      </c>
      <c r="H102" s="108">
        <f>'Raw candidate data'!O104</f>
      </c>
      <c r="I102" s="111">
        <f>'Raw FRM data'!S104</f>
      </c>
      <c r="J102" s="428">
        <f>'Raw candidate data'!P104</f>
      </c>
      <c r="K102" s="426">
        <f>'Raw FRM data'!T104</f>
      </c>
      <c r="L102" s="324">
        <f>'Raw candidate data'!Q104</f>
      </c>
    </row>
    <row r="103" spans="2:12" ht="12.75">
      <c r="B103" s="376">
        <v>95</v>
      </c>
      <c r="C103" s="105">
        <f>Regression!C105</f>
      </c>
      <c r="D103" s="155">
        <f>IF('Raw FRM data'!M105="","",'Raw FRM data'!M105)</f>
      </c>
      <c r="E103" s="155">
        <f>IF('Raw candidate data'!M105&gt;0,'Raw candidate data'!M105,"")</f>
      </c>
      <c r="F103" s="398">
        <f>IF(OR('Raw FRM data'!N105="",'Raw candidate data'!N105=""),"","ok")</f>
      </c>
      <c r="G103" s="113">
        <f>'Raw FRM data'!R105</f>
      </c>
      <c r="H103" s="108">
        <f>'Raw candidate data'!O105</f>
      </c>
      <c r="I103" s="111">
        <f>'Raw FRM data'!S105</f>
      </c>
      <c r="J103" s="428">
        <f>'Raw candidate data'!P105</f>
      </c>
      <c r="K103" s="426">
        <f>'Raw FRM data'!T105</f>
      </c>
      <c r="L103" s="324">
        <f>'Raw candidate data'!Q105</f>
      </c>
    </row>
    <row r="104" spans="2:12" ht="12.75">
      <c r="B104" s="376">
        <v>96</v>
      </c>
      <c r="C104" s="105">
        <f>Regression!C106</f>
      </c>
      <c r="D104" s="155">
        <f>IF('Raw FRM data'!M106="","",'Raw FRM data'!M106)</f>
      </c>
      <c r="E104" s="155">
        <f>IF('Raw candidate data'!M106&gt;0,'Raw candidate data'!M106,"")</f>
      </c>
      <c r="F104" s="398">
        <f>IF(OR('Raw FRM data'!N106="",'Raw candidate data'!N106=""),"","ok")</f>
      </c>
      <c r="G104" s="113">
        <f>'Raw FRM data'!R106</f>
      </c>
      <c r="H104" s="108">
        <f>'Raw candidate data'!O106</f>
      </c>
      <c r="I104" s="111">
        <f>'Raw FRM data'!S106</f>
      </c>
      <c r="J104" s="428">
        <f>'Raw candidate data'!P106</f>
      </c>
      <c r="K104" s="426">
        <f>'Raw FRM data'!T106</f>
      </c>
      <c r="L104" s="324">
        <f>'Raw candidate data'!Q106</f>
      </c>
    </row>
    <row r="105" spans="2:12" ht="12.75">
      <c r="B105" s="376">
        <v>97</v>
      </c>
      <c r="C105" s="105">
        <f>Regression!C107</f>
      </c>
      <c r="D105" s="155">
        <f>IF('Raw FRM data'!M107="","",'Raw FRM data'!M107)</f>
      </c>
      <c r="E105" s="155">
        <f>IF('Raw candidate data'!M107&gt;0,'Raw candidate data'!M107,"")</f>
      </c>
      <c r="F105" s="398">
        <f>IF(OR('Raw FRM data'!N107="",'Raw candidate data'!N107=""),"","ok")</f>
      </c>
      <c r="G105" s="113">
        <f>'Raw FRM data'!R107</f>
      </c>
      <c r="H105" s="108">
        <f>'Raw candidate data'!O107</f>
      </c>
      <c r="I105" s="111">
        <f>'Raw FRM data'!S107</f>
      </c>
      <c r="J105" s="428">
        <f>'Raw candidate data'!P107</f>
      </c>
      <c r="K105" s="426">
        <f>'Raw FRM data'!T107</f>
      </c>
      <c r="L105" s="324">
        <f>'Raw candidate data'!Q107</f>
      </c>
    </row>
    <row r="106" spans="2:12" ht="12.75">
      <c r="B106" s="376">
        <v>98</v>
      </c>
      <c r="C106" s="105">
        <f>Regression!C108</f>
      </c>
      <c r="D106" s="155">
        <f>IF('Raw FRM data'!M108="","",'Raw FRM data'!M108)</f>
      </c>
      <c r="E106" s="155">
        <f>IF('Raw candidate data'!M108&gt;0,'Raw candidate data'!M108,"")</f>
      </c>
      <c r="F106" s="398">
        <f>IF(OR('Raw FRM data'!N108="",'Raw candidate data'!N108=""),"","ok")</f>
      </c>
      <c r="G106" s="113">
        <f>'Raw FRM data'!R108</f>
      </c>
      <c r="H106" s="108">
        <f>'Raw candidate data'!O108</f>
      </c>
      <c r="I106" s="111">
        <f>'Raw FRM data'!S108</f>
      </c>
      <c r="J106" s="428">
        <f>'Raw candidate data'!P108</f>
      </c>
      <c r="K106" s="426">
        <f>'Raw FRM data'!T108</f>
      </c>
      <c r="L106" s="324">
        <f>'Raw candidate data'!Q108</f>
      </c>
    </row>
    <row r="107" spans="2:12" ht="12.75">
      <c r="B107" s="376">
        <v>99</v>
      </c>
      <c r="C107" s="105">
        <f>Regression!C109</f>
      </c>
      <c r="D107" s="155">
        <f>IF('Raw FRM data'!M109="","",'Raw FRM data'!M109)</f>
      </c>
      <c r="E107" s="155">
        <f>IF('Raw candidate data'!M109&gt;0,'Raw candidate data'!M109,"")</f>
      </c>
      <c r="F107" s="398">
        <f>IF(OR('Raw FRM data'!N109="",'Raw candidate data'!N109=""),"","ok")</f>
      </c>
      <c r="G107" s="113">
        <f>'Raw FRM data'!R109</f>
      </c>
      <c r="H107" s="108">
        <f>'Raw candidate data'!O109</f>
      </c>
      <c r="I107" s="111">
        <f>'Raw FRM data'!S109</f>
      </c>
      <c r="J107" s="428">
        <f>'Raw candidate data'!P109</f>
      </c>
      <c r="K107" s="426">
        <f>'Raw FRM data'!T109</f>
      </c>
      <c r="L107" s="324">
        <f>'Raw candidate data'!Q109</f>
      </c>
    </row>
    <row r="108" spans="2:12" ht="12.75">
      <c r="B108" s="376">
        <v>100</v>
      </c>
      <c r="C108" s="105">
        <f>Regression!C110</f>
      </c>
      <c r="D108" s="155">
        <f>IF('Raw FRM data'!M110="","",'Raw FRM data'!M110)</f>
      </c>
      <c r="E108" s="155">
        <f>IF('Raw candidate data'!M110&gt;0,'Raw candidate data'!M110,"")</f>
      </c>
      <c r="F108" s="398">
        <f>IF(OR('Raw FRM data'!N110="",'Raw candidate data'!N110=""),"","ok")</f>
      </c>
      <c r="G108" s="113">
        <f>'Raw FRM data'!R110</f>
      </c>
      <c r="H108" s="108">
        <f>'Raw candidate data'!O110</f>
      </c>
      <c r="I108" s="111">
        <f>'Raw FRM data'!S110</f>
      </c>
      <c r="J108" s="428">
        <f>'Raw candidate data'!P110</f>
      </c>
      <c r="K108" s="426">
        <f>'Raw FRM data'!T110</f>
      </c>
      <c r="L108" s="324">
        <f>'Raw candidate data'!Q110</f>
      </c>
    </row>
    <row r="109" spans="2:12" ht="12.75">
      <c r="B109" s="376">
        <v>101</v>
      </c>
      <c r="C109" s="105">
        <f>Regression!C111</f>
      </c>
      <c r="D109" s="155">
        <f>IF('Raw FRM data'!M111="","",'Raw FRM data'!M111)</f>
      </c>
      <c r="E109" s="155">
        <f>IF('Raw candidate data'!M111&gt;0,'Raw candidate data'!M111,"")</f>
      </c>
      <c r="F109" s="398">
        <f>IF(OR('Raw FRM data'!N111="",'Raw candidate data'!N111=""),"","ok")</f>
      </c>
      <c r="G109" s="113">
        <f>'Raw FRM data'!R111</f>
      </c>
      <c r="H109" s="108">
        <f>'Raw candidate data'!O111</f>
      </c>
      <c r="I109" s="111">
        <f>'Raw FRM data'!S111</f>
      </c>
      <c r="J109" s="428">
        <f>'Raw candidate data'!P111</f>
      </c>
      <c r="K109" s="426">
        <f>'Raw FRM data'!T111</f>
      </c>
      <c r="L109" s="324">
        <f>'Raw candidate data'!Q111</f>
      </c>
    </row>
    <row r="110" spans="2:12" ht="12.75">
      <c r="B110" s="376">
        <v>102</v>
      </c>
      <c r="C110" s="105">
        <f>Regression!C112</f>
      </c>
      <c r="D110" s="155">
        <f>IF('Raw FRM data'!M112="","",'Raw FRM data'!M112)</f>
      </c>
      <c r="E110" s="155">
        <f>IF('Raw candidate data'!M112&gt;0,'Raw candidate data'!M112,"")</f>
      </c>
      <c r="F110" s="398">
        <f>IF(OR('Raw FRM data'!N112="",'Raw candidate data'!N112=""),"","ok")</f>
      </c>
      <c r="G110" s="113">
        <f>'Raw FRM data'!R112</f>
      </c>
      <c r="H110" s="108">
        <f>'Raw candidate data'!O112</f>
      </c>
      <c r="I110" s="111">
        <f>'Raw FRM data'!S112</f>
      </c>
      <c r="J110" s="428">
        <f>'Raw candidate data'!P112</f>
      </c>
      <c r="K110" s="426">
        <f>'Raw FRM data'!T112</f>
      </c>
      <c r="L110" s="324">
        <f>'Raw candidate data'!Q112</f>
      </c>
    </row>
    <row r="111" spans="2:12" ht="12.75">
      <c r="B111" s="376">
        <v>103</v>
      </c>
      <c r="C111" s="105">
        <f>Regression!C113</f>
      </c>
      <c r="D111" s="155">
        <f>IF('Raw FRM data'!M113="","",'Raw FRM data'!M113)</f>
      </c>
      <c r="E111" s="155">
        <f>IF('Raw candidate data'!M113&gt;0,'Raw candidate data'!M113,"")</f>
      </c>
      <c r="F111" s="398">
        <f>IF(OR('Raw FRM data'!N113="",'Raw candidate data'!N113=""),"","ok")</f>
      </c>
      <c r="G111" s="113">
        <f>'Raw FRM data'!R113</f>
      </c>
      <c r="H111" s="108">
        <f>'Raw candidate data'!O113</f>
      </c>
      <c r="I111" s="111">
        <f>'Raw FRM data'!S113</f>
      </c>
      <c r="J111" s="428">
        <f>'Raw candidate data'!P113</f>
      </c>
      <c r="K111" s="426">
        <f>'Raw FRM data'!T113</f>
      </c>
      <c r="L111" s="324">
        <f>'Raw candidate data'!Q113</f>
      </c>
    </row>
    <row r="112" spans="2:12" ht="12.75">
      <c r="B112" s="376">
        <v>104</v>
      </c>
      <c r="C112" s="105">
        <f>Regression!C114</f>
      </c>
      <c r="D112" s="155">
        <f>IF('Raw FRM data'!M114="","",'Raw FRM data'!M114)</f>
      </c>
      <c r="E112" s="155">
        <f>IF('Raw candidate data'!M114&gt;0,'Raw candidate data'!M114,"")</f>
      </c>
      <c r="F112" s="398">
        <f>IF(OR('Raw FRM data'!N114="",'Raw candidate data'!N114=""),"","ok")</f>
      </c>
      <c r="G112" s="113">
        <f>'Raw FRM data'!R114</f>
      </c>
      <c r="H112" s="108">
        <f>'Raw candidate data'!O114</f>
      </c>
      <c r="I112" s="111">
        <f>'Raw FRM data'!S114</f>
      </c>
      <c r="J112" s="428">
        <f>'Raw candidate data'!P114</f>
      </c>
      <c r="K112" s="426">
        <f>'Raw FRM data'!T114</f>
      </c>
      <c r="L112" s="324">
        <f>'Raw candidate data'!Q114</f>
      </c>
    </row>
    <row r="113" spans="2:12" ht="12.75">
      <c r="B113" s="376">
        <v>105</v>
      </c>
      <c r="C113" s="105">
        <f>Regression!C115</f>
      </c>
      <c r="D113" s="155">
        <f>IF('Raw FRM data'!M115="","",'Raw FRM data'!M115)</f>
      </c>
      <c r="E113" s="155">
        <f>IF('Raw candidate data'!M115&gt;0,'Raw candidate data'!M115,"")</f>
      </c>
      <c r="F113" s="398">
        <f>IF(OR('Raw FRM data'!N115="",'Raw candidate data'!N115=""),"","ok")</f>
      </c>
      <c r="G113" s="113">
        <f>'Raw FRM data'!R115</f>
      </c>
      <c r="H113" s="108">
        <f>'Raw candidate data'!O115</f>
      </c>
      <c r="I113" s="111">
        <f>'Raw FRM data'!S115</f>
      </c>
      <c r="J113" s="428">
        <f>'Raw candidate data'!P115</f>
      </c>
      <c r="K113" s="426">
        <f>'Raw FRM data'!T115</f>
      </c>
      <c r="L113" s="324">
        <f>'Raw candidate data'!Q115</f>
      </c>
    </row>
    <row r="114" spans="2:12" ht="12.75">
      <c r="B114" s="376">
        <v>106</v>
      </c>
      <c r="C114" s="105">
        <f>Regression!C116</f>
      </c>
      <c r="D114" s="155">
        <f>IF('Raw FRM data'!M116="","",'Raw FRM data'!M116)</f>
      </c>
      <c r="E114" s="155">
        <f>IF('Raw candidate data'!M116&gt;0,'Raw candidate data'!M116,"")</f>
      </c>
      <c r="F114" s="398">
        <f>IF(OR('Raw FRM data'!N116="",'Raw candidate data'!N116=""),"","ok")</f>
      </c>
      <c r="G114" s="113">
        <f>'Raw FRM data'!R116</f>
      </c>
      <c r="H114" s="108">
        <f>'Raw candidate data'!O116</f>
      </c>
      <c r="I114" s="111">
        <f>'Raw FRM data'!S116</f>
      </c>
      <c r="J114" s="428">
        <f>'Raw candidate data'!P116</f>
      </c>
      <c r="K114" s="426">
        <f>'Raw FRM data'!T116</f>
      </c>
      <c r="L114" s="324">
        <f>'Raw candidate data'!Q116</f>
      </c>
    </row>
    <row r="115" spans="2:12" ht="12.75">
      <c r="B115" s="376">
        <v>107</v>
      </c>
      <c r="C115" s="105">
        <f>Regression!C117</f>
      </c>
      <c r="D115" s="155">
        <f>IF('Raw FRM data'!M117="","",'Raw FRM data'!M117)</f>
      </c>
      <c r="E115" s="155">
        <f>IF('Raw candidate data'!M117&gt;0,'Raw candidate data'!M117,"")</f>
      </c>
      <c r="F115" s="398">
        <f>IF(OR('Raw FRM data'!N117="",'Raw candidate data'!N117=""),"","ok")</f>
      </c>
      <c r="G115" s="113">
        <f>'Raw FRM data'!R117</f>
      </c>
      <c r="H115" s="108">
        <f>'Raw candidate data'!O117</f>
      </c>
      <c r="I115" s="111">
        <f>'Raw FRM data'!S117</f>
      </c>
      <c r="J115" s="428">
        <f>'Raw candidate data'!P117</f>
      </c>
      <c r="K115" s="426">
        <f>'Raw FRM data'!T117</f>
      </c>
      <c r="L115" s="324">
        <f>'Raw candidate data'!Q117</f>
      </c>
    </row>
    <row r="116" spans="2:12" ht="12.75">
      <c r="B116" s="376">
        <v>108</v>
      </c>
      <c r="C116" s="105">
        <f>Regression!C118</f>
      </c>
      <c r="D116" s="155">
        <f>IF('Raw FRM data'!M118="","",'Raw FRM data'!M118)</f>
      </c>
      <c r="E116" s="155">
        <f>IF('Raw candidate data'!M118&gt;0,'Raw candidate data'!M118,"")</f>
      </c>
      <c r="F116" s="398">
        <f>IF(OR('Raw FRM data'!N118="",'Raw candidate data'!N118=""),"","ok")</f>
      </c>
      <c r="G116" s="113">
        <f>'Raw FRM data'!R118</f>
      </c>
      <c r="H116" s="108">
        <f>'Raw candidate data'!O118</f>
      </c>
      <c r="I116" s="111">
        <f>'Raw FRM data'!S118</f>
      </c>
      <c r="J116" s="428">
        <f>'Raw candidate data'!P118</f>
      </c>
      <c r="K116" s="426">
        <f>'Raw FRM data'!T118</f>
      </c>
      <c r="L116" s="324">
        <f>'Raw candidate data'!Q118</f>
      </c>
    </row>
    <row r="117" spans="2:12" ht="12.75">
      <c r="B117" s="376">
        <v>109</v>
      </c>
      <c r="C117" s="105">
        <f>Regression!C119</f>
      </c>
      <c r="D117" s="155">
        <f>IF('Raw FRM data'!M119="","",'Raw FRM data'!M119)</f>
      </c>
      <c r="E117" s="155">
        <f>IF('Raw candidate data'!M119&gt;0,'Raw candidate data'!M119,"")</f>
      </c>
      <c r="F117" s="398">
        <f>IF(OR('Raw FRM data'!N119="",'Raw candidate data'!N119=""),"","ok")</f>
      </c>
      <c r="G117" s="113">
        <f>'Raw FRM data'!R119</f>
      </c>
      <c r="H117" s="108">
        <f>'Raw candidate data'!O119</f>
      </c>
      <c r="I117" s="111">
        <f>'Raw FRM data'!S119</f>
      </c>
      <c r="J117" s="428">
        <f>'Raw candidate data'!P119</f>
      </c>
      <c r="K117" s="426">
        <f>'Raw FRM data'!T119</f>
      </c>
      <c r="L117" s="324">
        <f>'Raw candidate data'!Q119</f>
      </c>
    </row>
    <row r="118" spans="2:12" ht="12.75">
      <c r="B118" s="376">
        <v>110</v>
      </c>
      <c r="C118" s="105">
        <f>Regression!C120</f>
      </c>
      <c r="D118" s="155">
        <f>IF('Raw FRM data'!M120="","",'Raw FRM data'!M120)</f>
      </c>
      <c r="E118" s="155">
        <f>IF('Raw candidate data'!M120&gt;0,'Raw candidate data'!M120,"")</f>
      </c>
      <c r="F118" s="398">
        <f>IF(OR('Raw FRM data'!N120="",'Raw candidate data'!N120=""),"","ok")</f>
      </c>
      <c r="G118" s="113">
        <f>'Raw FRM data'!R120</f>
      </c>
      <c r="H118" s="108">
        <f>'Raw candidate data'!O120</f>
      </c>
      <c r="I118" s="111">
        <f>'Raw FRM data'!S120</f>
      </c>
      <c r="J118" s="428">
        <f>'Raw candidate data'!P120</f>
      </c>
      <c r="K118" s="426">
        <f>'Raw FRM data'!T120</f>
      </c>
      <c r="L118" s="324">
        <f>'Raw candidate data'!Q120</f>
      </c>
    </row>
    <row r="119" spans="2:12" ht="12.75">
      <c r="B119" s="376">
        <v>111</v>
      </c>
      <c r="C119" s="105">
        <f>Regression!C121</f>
      </c>
      <c r="D119" s="155">
        <f>IF('Raw FRM data'!M121="","",'Raw FRM data'!M121)</f>
      </c>
      <c r="E119" s="155">
        <f>IF('Raw candidate data'!M121&gt;0,'Raw candidate data'!M121,"")</f>
      </c>
      <c r="F119" s="398">
        <f>IF(OR('Raw FRM data'!N121="",'Raw candidate data'!N121=""),"","ok")</f>
      </c>
      <c r="G119" s="113">
        <f>'Raw FRM data'!R121</f>
      </c>
      <c r="H119" s="108">
        <f>'Raw candidate data'!O121</f>
      </c>
      <c r="I119" s="111">
        <f>'Raw FRM data'!S121</f>
      </c>
      <c r="J119" s="428">
        <f>'Raw candidate data'!P121</f>
      </c>
      <c r="K119" s="426">
        <f>'Raw FRM data'!T121</f>
      </c>
      <c r="L119" s="324">
        <f>'Raw candidate data'!Q121</f>
      </c>
    </row>
    <row r="120" spans="2:12" ht="12.75">
      <c r="B120" s="376">
        <v>112</v>
      </c>
      <c r="C120" s="105">
        <f>Regression!C122</f>
      </c>
      <c r="D120" s="155">
        <f>IF('Raw FRM data'!M122="","",'Raw FRM data'!M122)</f>
      </c>
      <c r="E120" s="155">
        <f>IF('Raw candidate data'!M122&gt;0,'Raw candidate data'!M122,"")</f>
      </c>
      <c r="F120" s="398">
        <f>IF(OR('Raw FRM data'!N122="",'Raw candidate data'!N122=""),"","ok")</f>
      </c>
      <c r="G120" s="113">
        <f>'Raw FRM data'!R122</f>
      </c>
      <c r="H120" s="108">
        <f>'Raw candidate data'!O122</f>
      </c>
      <c r="I120" s="111">
        <f>'Raw FRM data'!S122</f>
      </c>
      <c r="J120" s="428">
        <f>'Raw candidate data'!P122</f>
      </c>
      <c r="K120" s="426">
        <f>'Raw FRM data'!T122</f>
      </c>
      <c r="L120" s="324">
        <f>'Raw candidate data'!Q122</f>
      </c>
    </row>
    <row r="121" spans="2:12" ht="12.75">
      <c r="B121" s="376">
        <v>113</v>
      </c>
      <c r="C121" s="105">
        <f>Regression!C123</f>
      </c>
      <c r="D121" s="155">
        <f>IF('Raw FRM data'!M123="","",'Raw FRM data'!M123)</f>
      </c>
      <c r="E121" s="155">
        <f>IF('Raw candidate data'!M123&gt;0,'Raw candidate data'!M123,"")</f>
      </c>
      <c r="F121" s="398">
        <f>IF(OR('Raw FRM data'!N123="",'Raw candidate data'!N123=""),"","ok")</f>
      </c>
      <c r="G121" s="113">
        <f>'Raw FRM data'!R123</f>
      </c>
      <c r="H121" s="108">
        <f>'Raw candidate data'!O123</f>
      </c>
      <c r="I121" s="111">
        <f>'Raw FRM data'!S123</f>
      </c>
      <c r="J121" s="428">
        <f>'Raw candidate data'!P123</f>
      </c>
      <c r="K121" s="426">
        <f>'Raw FRM data'!T123</f>
      </c>
      <c r="L121" s="324">
        <f>'Raw candidate data'!Q123</f>
      </c>
    </row>
    <row r="122" spans="2:12" ht="12.75">
      <c r="B122" s="376">
        <v>114</v>
      </c>
      <c r="C122" s="105">
        <f>Regression!C124</f>
      </c>
      <c r="D122" s="155">
        <f>IF('Raw FRM data'!M124="","",'Raw FRM data'!M124)</f>
      </c>
      <c r="E122" s="155">
        <f>IF('Raw candidate data'!M124&gt;0,'Raw candidate data'!M124,"")</f>
      </c>
      <c r="F122" s="398">
        <f>IF(OR('Raw FRM data'!N124="",'Raw candidate data'!N124=""),"","ok")</f>
      </c>
      <c r="G122" s="113">
        <f>'Raw FRM data'!R124</f>
      </c>
      <c r="H122" s="108">
        <f>'Raw candidate data'!O124</f>
      </c>
      <c r="I122" s="111">
        <f>'Raw FRM data'!S124</f>
      </c>
      <c r="J122" s="428">
        <f>'Raw candidate data'!P124</f>
      </c>
      <c r="K122" s="426">
        <f>'Raw FRM data'!T124</f>
      </c>
      <c r="L122" s="324">
        <f>'Raw candidate data'!Q124</f>
      </c>
    </row>
    <row r="123" spans="2:12" ht="12.75">
      <c r="B123" s="376">
        <v>115</v>
      </c>
      <c r="C123" s="105">
        <f>Regression!C125</f>
      </c>
      <c r="D123" s="155">
        <f>IF('Raw FRM data'!M125="","",'Raw FRM data'!M125)</f>
      </c>
      <c r="E123" s="155">
        <f>IF('Raw candidate data'!M125&gt;0,'Raw candidate data'!M125,"")</f>
      </c>
      <c r="F123" s="398">
        <f>IF(OR('Raw FRM data'!N125="",'Raw candidate data'!N125=""),"","ok")</f>
      </c>
      <c r="G123" s="113">
        <f>'Raw FRM data'!R125</f>
      </c>
      <c r="H123" s="108">
        <f>'Raw candidate data'!O125</f>
      </c>
      <c r="I123" s="111">
        <f>'Raw FRM data'!S125</f>
      </c>
      <c r="J123" s="428">
        <f>'Raw candidate data'!P125</f>
      </c>
      <c r="K123" s="426">
        <f>'Raw FRM data'!T125</f>
      </c>
      <c r="L123" s="324">
        <f>'Raw candidate data'!Q125</f>
      </c>
    </row>
    <row r="124" spans="2:12" ht="12.75">
      <c r="B124" s="376">
        <v>116</v>
      </c>
      <c r="C124" s="105">
        <f>Regression!C126</f>
      </c>
      <c r="D124" s="155">
        <f>IF('Raw FRM data'!M126="","",'Raw FRM data'!M126)</f>
      </c>
      <c r="E124" s="155">
        <f>IF('Raw candidate data'!M126&gt;0,'Raw candidate data'!M126,"")</f>
      </c>
      <c r="F124" s="398">
        <f>IF(OR('Raw FRM data'!N126="",'Raw candidate data'!N126=""),"","ok")</f>
      </c>
      <c r="G124" s="113">
        <f>'Raw FRM data'!R126</f>
      </c>
      <c r="H124" s="108">
        <f>'Raw candidate data'!O126</f>
      </c>
      <c r="I124" s="111">
        <f>'Raw FRM data'!S126</f>
      </c>
      <c r="J124" s="428">
        <f>'Raw candidate data'!P126</f>
      </c>
      <c r="K124" s="426">
        <f>'Raw FRM data'!T126</f>
      </c>
      <c r="L124" s="324">
        <f>'Raw candidate data'!Q126</f>
      </c>
    </row>
    <row r="125" spans="2:12" ht="12.75">
      <c r="B125" s="376">
        <v>117</v>
      </c>
      <c r="C125" s="105">
        <f>Regression!C127</f>
      </c>
      <c r="D125" s="155">
        <f>IF('Raw FRM data'!M127="","",'Raw FRM data'!M127)</f>
      </c>
      <c r="E125" s="155">
        <f>IF('Raw candidate data'!M127&gt;0,'Raw candidate data'!M127,"")</f>
      </c>
      <c r="F125" s="398">
        <f>IF(OR('Raw FRM data'!N127="",'Raw candidate data'!N127=""),"","ok")</f>
      </c>
      <c r="G125" s="113">
        <f>'Raw FRM data'!R127</f>
      </c>
      <c r="H125" s="108">
        <f>'Raw candidate data'!O127</f>
      </c>
      <c r="I125" s="111">
        <f>'Raw FRM data'!S127</f>
      </c>
      <c r="J125" s="428">
        <f>'Raw candidate data'!P127</f>
      </c>
      <c r="K125" s="426">
        <f>'Raw FRM data'!T127</f>
      </c>
      <c r="L125" s="324">
        <f>'Raw candidate data'!Q127</f>
      </c>
    </row>
    <row r="126" spans="2:12" ht="12.75">
      <c r="B126" s="376">
        <v>118</v>
      </c>
      <c r="C126" s="105">
        <f>Regression!C128</f>
      </c>
      <c r="D126" s="155">
        <f>IF('Raw FRM data'!M128="","",'Raw FRM data'!M128)</f>
      </c>
      <c r="E126" s="155">
        <f>IF('Raw candidate data'!M128&gt;0,'Raw candidate data'!M128,"")</f>
      </c>
      <c r="F126" s="398">
        <f>IF(OR('Raw FRM data'!N128="",'Raw candidate data'!N128=""),"","ok")</f>
      </c>
      <c r="G126" s="113">
        <f>'Raw FRM data'!R128</f>
      </c>
      <c r="H126" s="108">
        <f>'Raw candidate data'!O128</f>
      </c>
      <c r="I126" s="111">
        <f>'Raw FRM data'!S128</f>
      </c>
      <c r="J126" s="428">
        <f>'Raw candidate data'!P128</f>
      </c>
      <c r="K126" s="426">
        <f>'Raw FRM data'!T128</f>
      </c>
      <c r="L126" s="324">
        <f>'Raw candidate data'!Q128</f>
      </c>
    </row>
    <row r="127" spans="2:12" ht="12.75">
      <c r="B127" s="376">
        <v>119</v>
      </c>
      <c r="C127" s="105">
        <f>Regression!C129</f>
      </c>
      <c r="D127" s="155">
        <f>IF('Raw FRM data'!M129="","",'Raw FRM data'!M129)</f>
      </c>
      <c r="E127" s="155">
        <f>IF('Raw candidate data'!M129&gt;0,'Raw candidate data'!M129,"")</f>
      </c>
      <c r="F127" s="398">
        <f>IF(OR('Raw FRM data'!N129="",'Raw candidate data'!N129=""),"","ok")</f>
      </c>
      <c r="G127" s="113">
        <f>'Raw FRM data'!R129</f>
      </c>
      <c r="H127" s="108">
        <f>'Raw candidate data'!O129</f>
      </c>
      <c r="I127" s="111">
        <f>'Raw FRM data'!S129</f>
      </c>
      <c r="J127" s="428">
        <f>'Raw candidate data'!P129</f>
      </c>
      <c r="K127" s="426">
        <f>'Raw FRM data'!T129</f>
      </c>
      <c r="L127" s="324">
        <f>'Raw candidate data'!Q129</f>
      </c>
    </row>
    <row r="128" spans="2:12" ht="12.75">
      <c r="B128" s="376">
        <v>120</v>
      </c>
      <c r="C128" s="105">
        <f>Regression!C130</f>
      </c>
      <c r="D128" s="155">
        <f>IF('Raw FRM data'!M130="","",'Raw FRM data'!M130)</f>
      </c>
      <c r="E128" s="155">
        <f>IF('Raw candidate data'!M130&gt;0,'Raw candidate data'!M130,"")</f>
      </c>
      <c r="F128" s="398">
        <f>IF(OR('Raw FRM data'!N130="",'Raw candidate data'!N130=""),"","ok")</f>
      </c>
      <c r="G128" s="113">
        <f>'Raw FRM data'!R130</f>
      </c>
      <c r="H128" s="108">
        <f>'Raw candidate data'!O130</f>
      </c>
      <c r="I128" s="111">
        <f>'Raw FRM data'!S130</f>
      </c>
      <c r="J128" s="428">
        <f>'Raw candidate data'!P130</f>
      </c>
      <c r="K128" s="426">
        <f>'Raw FRM data'!T130</f>
      </c>
      <c r="L128" s="324">
        <f>'Raw candidate data'!Q130</f>
      </c>
    </row>
    <row r="129" spans="2:12" ht="12.75">
      <c r="B129" s="376">
        <v>121</v>
      </c>
      <c r="C129" s="105">
        <f>Regression!C131</f>
      </c>
      <c r="D129" s="155">
        <f>IF('Raw FRM data'!M131="","",'Raw FRM data'!M131)</f>
      </c>
      <c r="E129" s="155">
        <f>IF('Raw candidate data'!M131&gt;0,'Raw candidate data'!M131,"")</f>
      </c>
      <c r="F129" s="398">
        <f>IF(OR('Raw FRM data'!N131="",'Raw candidate data'!N131=""),"","ok")</f>
      </c>
      <c r="G129" s="113">
        <f>'Raw FRM data'!R131</f>
      </c>
      <c r="H129" s="108">
        <f>'Raw candidate data'!O131</f>
      </c>
      <c r="I129" s="111">
        <f>'Raw FRM data'!S131</f>
      </c>
      <c r="J129" s="428">
        <f>'Raw candidate data'!P131</f>
      </c>
      <c r="K129" s="426">
        <f>'Raw FRM data'!T131</f>
      </c>
      <c r="L129" s="324">
        <f>'Raw candidate data'!Q131</f>
      </c>
    </row>
    <row r="130" spans="2:12" ht="12.75">
      <c r="B130" s="376">
        <v>122</v>
      </c>
      <c r="C130" s="105">
        <f>Regression!C132</f>
      </c>
      <c r="D130" s="155">
        <f>IF('Raw FRM data'!M132="","",'Raw FRM data'!M132)</f>
      </c>
      <c r="E130" s="155">
        <f>IF('Raw candidate data'!M132&gt;0,'Raw candidate data'!M132,"")</f>
      </c>
      <c r="F130" s="398">
        <f>IF(OR('Raw FRM data'!N132="",'Raw candidate data'!N132=""),"","ok")</f>
      </c>
      <c r="G130" s="113">
        <f>'Raw FRM data'!R132</f>
      </c>
      <c r="H130" s="108">
        <f>'Raw candidate data'!O132</f>
      </c>
      <c r="I130" s="111">
        <f>'Raw FRM data'!S132</f>
      </c>
      <c r="J130" s="428">
        <f>'Raw candidate data'!P132</f>
      </c>
      <c r="K130" s="426">
        <f>'Raw FRM data'!T132</f>
      </c>
      <c r="L130" s="324">
        <f>'Raw candidate data'!Q132</f>
      </c>
    </row>
    <row r="131" spans="2:12" ht="12.75">
      <c r="B131" s="376">
        <v>123</v>
      </c>
      <c r="C131" s="105">
        <f>Regression!C133</f>
      </c>
      <c r="D131" s="155">
        <f>IF('Raw FRM data'!M133="","",'Raw FRM data'!M133)</f>
      </c>
      <c r="E131" s="155">
        <f>IF('Raw candidate data'!M133&gt;0,'Raw candidate data'!M133,"")</f>
      </c>
      <c r="F131" s="398">
        <f>IF(OR('Raw FRM data'!N133="",'Raw candidate data'!N133=""),"","ok")</f>
      </c>
      <c r="G131" s="113">
        <f>'Raw FRM data'!R133</f>
      </c>
      <c r="H131" s="108">
        <f>'Raw candidate data'!O133</f>
      </c>
      <c r="I131" s="111">
        <f>'Raw FRM data'!S133</f>
      </c>
      <c r="J131" s="428">
        <f>'Raw candidate data'!P133</f>
      </c>
      <c r="K131" s="426">
        <f>'Raw FRM data'!T133</f>
      </c>
      <c r="L131" s="324">
        <f>'Raw candidate data'!Q133</f>
      </c>
    </row>
    <row r="132" spans="2:12" ht="12.75">
      <c r="B132" s="376">
        <v>124</v>
      </c>
      <c r="C132" s="105">
        <f>Regression!C134</f>
      </c>
      <c r="D132" s="155">
        <f>IF('Raw FRM data'!M134="","",'Raw FRM data'!M134)</f>
      </c>
      <c r="E132" s="155">
        <f>IF('Raw candidate data'!M134&gt;0,'Raw candidate data'!M134,"")</f>
      </c>
      <c r="F132" s="398">
        <f>IF(OR('Raw FRM data'!N134="",'Raw candidate data'!N134=""),"","ok")</f>
      </c>
      <c r="G132" s="113">
        <f>'Raw FRM data'!R134</f>
      </c>
      <c r="H132" s="108">
        <f>'Raw candidate data'!O134</f>
      </c>
      <c r="I132" s="111">
        <f>'Raw FRM data'!S134</f>
      </c>
      <c r="J132" s="428">
        <f>'Raw candidate data'!P134</f>
      </c>
      <c r="K132" s="426">
        <f>'Raw FRM data'!T134</f>
      </c>
      <c r="L132" s="324">
        <f>'Raw candidate data'!Q134</f>
      </c>
    </row>
    <row r="133" spans="2:12" ht="12.75">
      <c r="B133" s="376">
        <v>125</v>
      </c>
      <c r="C133" s="105">
        <f>Regression!C135</f>
      </c>
      <c r="D133" s="155">
        <f>IF('Raw FRM data'!M135="","",'Raw FRM data'!M135)</f>
      </c>
      <c r="E133" s="155">
        <f>IF('Raw candidate data'!M135&gt;0,'Raw candidate data'!M135,"")</f>
      </c>
      <c r="F133" s="398">
        <f>IF(OR('Raw FRM data'!N135="",'Raw candidate data'!N135=""),"","ok")</f>
      </c>
      <c r="G133" s="113">
        <f>'Raw FRM data'!R135</f>
      </c>
      <c r="H133" s="108">
        <f>'Raw candidate data'!O135</f>
      </c>
      <c r="I133" s="111">
        <f>'Raw FRM data'!S135</f>
      </c>
      <c r="J133" s="428">
        <f>'Raw candidate data'!P135</f>
      </c>
      <c r="K133" s="426">
        <f>'Raw FRM data'!T135</f>
      </c>
      <c r="L133" s="324">
        <f>'Raw candidate data'!Q135</f>
      </c>
    </row>
    <row r="134" spans="2:12" ht="12.75">
      <c r="B134" s="376">
        <v>126</v>
      </c>
      <c r="C134" s="105">
        <f>Regression!C136</f>
      </c>
      <c r="D134" s="155">
        <f>IF('Raw FRM data'!M136="","",'Raw FRM data'!M136)</f>
      </c>
      <c r="E134" s="155">
        <f>IF('Raw candidate data'!M136&gt;0,'Raw candidate data'!M136,"")</f>
      </c>
      <c r="F134" s="398">
        <f>IF(OR('Raw FRM data'!N136="",'Raw candidate data'!N136=""),"","ok")</f>
      </c>
      <c r="G134" s="113">
        <f>'Raw FRM data'!R136</f>
      </c>
      <c r="H134" s="108">
        <f>'Raw candidate data'!O136</f>
      </c>
      <c r="I134" s="111">
        <f>'Raw FRM data'!S136</f>
      </c>
      <c r="J134" s="428">
        <f>'Raw candidate data'!P136</f>
      </c>
      <c r="K134" s="426">
        <f>'Raw FRM data'!T136</f>
      </c>
      <c r="L134" s="324">
        <f>'Raw candidate data'!Q136</f>
      </c>
    </row>
    <row r="135" spans="2:12" ht="12.75">
      <c r="B135" s="376">
        <v>127</v>
      </c>
      <c r="C135" s="105">
        <f>Regression!C137</f>
      </c>
      <c r="D135" s="155">
        <f>IF('Raw FRM data'!M137="","",'Raw FRM data'!M137)</f>
      </c>
      <c r="E135" s="155">
        <f>IF('Raw candidate data'!M137&gt;0,'Raw candidate data'!M137,"")</f>
      </c>
      <c r="F135" s="398">
        <f>IF(OR('Raw FRM data'!N137="",'Raw candidate data'!N137=""),"","ok")</f>
      </c>
      <c r="G135" s="113">
        <f>'Raw FRM data'!R137</f>
      </c>
      <c r="H135" s="108">
        <f>'Raw candidate data'!O137</f>
      </c>
      <c r="I135" s="111">
        <f>'Raw FRM data'!S137</f>
      </c>
      <c r="J135" s="428">
        <f>'Raw candidate data'!P137</f>
      </c>
      <c r="K135" s="426">
        <f>'Raw FRM data'!T137</f>
      </c>
      <c r="L135" s="324">
        <f>'Raw candidate data'!Q137</f>
      </c>
    </row>
    <row r="136" spans="2:12" ht="12.75">
      <c r="B136" s="376">
        <v>128</v>
      </c>
      <c r="C136" s="105">
        <f>Regression!C138</f>
      </c>
      <c r="D136" s="155">
        <f>IF('Raw FRM data'!M138="","",'Raw FRM data'!M138)</f>
      </c>
      <c r="E136" s="155">
        <f>IF('Raw candidate data'!M138&gt;0,'Raw candidate data'!M138,"")</f>
      </c>
      <c r="F136" s="398">
        <f>IF(OR('Raw FRM data'!N138="",'Raw candidate data'!N138=""),"","ok")</f>
      </c>
      <c r="G136" s="113">
        <f>'Raw FRM data'!R138</f>
      </c>
      <c r="H136" s="108">
        <f>'Raw candidate data'!O138</f>
      </c>
      <c r="I136" s="111">
        <f>'Raw FRM data'!S138</f>
      </c>
      <c r="J136" s="428">
        <f>'Raw candidate data'!P138</f>
      </c>
      <c r="K136" s="426">
        <f>'Raw FRM data'!T138</f>
      </c>
      <c r="L136" s="324">
        <f>'Raw candidate data'!Q138</f>
      </c>
    </row>
    <row r="137" spans="2:12" ht="12.75">
      <c r="B137" s="376">
        <v>129</v>
      </c>
      <c r="C137" s="105">
        <f>Regression!C139</f>
      </c>
      <c r="D137" s="155">
        <f>IF('Raw FRM data'!M139="","",'Raw FRM data'!M139)</f>
      </c>
      <c r="E137" s="155">
        <f>IF('Raw candidate data'!M139&gt;0,'Raw candidate data'!M139,"")</f>
      </c>
      <c r="F137" s="398">
        <f>IF(OR('Raw FRM data'!N139="",'Raw candidate data'!N139=""),"","ok")</f>
      </c>
      <c r="G137" s="113">
        <f>'Raw FRM data'!R139</f>
      </c>
      <c r="H137" s="108">
        <f>'Raw candidate data'!O139</f>
      </c>
      <c r="I137" s="111">
        <f>'Raw FRM data'!S139</f>
      </c>
      <c r="J137" s="428">
        <f>'Raw candidate data'!P139</f>
      </c>
      <c r="K137" s="426">
        <f>'Raw FRM data'!T139</f>
      </c>
      <c r="L137" s="324">
        <f>'Raw candidate data'!Q139</f>
      </c>
    </row>
    <row r="138" spans="2:12" ht="12.75">
      <c r="B138" s="376">
        <v>130</v>
      </c>
      <c r="C138" s="105">
        <f>Regression!C140</f>
      </c>
      <c r="D138" s="155">
        <f>IF('Raw FRM data'!M140="","",'Raw FRM data'!M140)</f>
      </c>
      <c r="E138" s="155">
        <f>IF('Raw candidate data'!M140&gt;0,'Raw candidate data'!M140,"")</f>
      </c>
      <c r="F138" s="398">
        <f>IF(OR('Raw FRM data'!N140="",'Raw candidate data'!N140=""),"","ok")</f>
      </c>
      <c r="G138" s="113">
        <f>'Raw FRM data'!R140</f>
      </c>
      <c r="H138" s="108">
        <f>'Raw candidate data'!O140</f>
      </c>
      <c r="I138" s="111">
        <f>'Raw FRM data'!S140</f>
      </c>
      <c r="J138" s="428">
        <f>'Raw candidate data'!P140</f>
      </c>
      <c r="K138" s="426">
        <f>'Raw FRM data'!T140</f>
      </c>
      <c r="L138" s="324">
        <f>'Raw candidate data'!Q140</f>
      </c>
    </row>
    <row r="139" spans="2:12" ht="12.75">
      <c r="B139" s="376">
        <v>131</v>
      </c>
      <c r="C139" s="105">
        <f>Regression!C141</f>
      </c>
      <c r="D139" s="155">
        <f>IF('Raw FRM data'!M141="","",'Raw FRM data'!M141)</f>
      </c>
      <c r="E139" s="155">
        <f>IF('Raw candidate data'!M141&gt;0,'Raw candidate data'!M141,"")</f>
      </c>
      <c r="F139" s="398">
        <f>IF(OR('Raw FRM data'!N141="",'Raw candidate data'!N141=""),"","ok")</f>
      </c>
      <c r="G139" s="113">
        <f>'Raw FRM data'!R141</f>
      </c>
      <c r="H139" s="108">
        <f>'Raw candidate data'!O141</f>
      </c>
      <c r="I139" s="111">
        <f>'Raw FRM data'!S141</f>
      </c>
      <c r="J139" s="428">
        <f>'Raw candidate data'!P141</f>
      </c>
      <c r="K139" s="426">
        <f>'Raw FRM data'!T141</f>
      </c>
      <c r="L139" s="324">
        <f>'Raw candidate data'!Q141</f>
      </c>
    </row>
    <row r="140" spans="2:12" ht="12.75">
      <c r="B140" s="376">
        <v>132</v>
      </c>
      <c r="C140" s="105">
        <f>Regression!C142</f>
      </c>
      <c r="D140" s="155">
        <f>IF('Raw FRM data'!M142="","",'Raw FRM data'!M142)</f>
      </c>
      <c r="E140" s="155">
        <f>IF('Raw candidate data'!M142&gt;0,'Raw candidate data'!M142,"")</f>
      </c>
      <c r="F140" s="398">
        <f>IF(OR('Raw FRM data'!N142="",'Raw candidate data'!N142=""),"","ok")</f>
      </c>
      <c r="G140" s="113">
        <f>'Raw FRM data'!R142</f>
      </c>
      <c r="H140" s="108">
        <f>'Raw candidate data'!O142</f>
      </c>
      <c r="I140" s="111">
        <f>'Raw FRM data'!S142</f>
      </c>
      <c r="J140" s="428">
        <f>'Raw candidate data'!P142</f>
      </c>
      <c r="K140" s="426">
        <f>'Raw FRM data'!T142</f>
      </c>
      <c r="L140" s="324">
        <f>'Raw candidate data'!Q142</f>
      </c>
    </row>
    <row r="141" spans="2:12" ht="12.75">
      <c r="B141" s="376">
        <v>133</v>
      </c>
      <c r="C141" s="105">
        <f>Regression!C143</f>
      </c>
      <c r="D141" s="155">
        <f>IF('Raw FRM data'!M143="","",'Raw FRM data'!M143)</f>
      </c>
      <c r="E141" s="155">
        <f>IF('Raw candidate data'!M143&gt;0,'Raw candidate data'!M143,"")</f>
      </c>
      <c r="F141" s="398">
        <f>IF(OR('Raw FRM data'!N143="",'Raw candidate data'!N143=""),"","ok")</f>
      </c>
      <c r="G141" s="113">
        <f>'Raw FRM data'!R143</f>
      </c>
      <c r="H141" s="108">
        <f>'Raw candidate data'!O143</f>
      </c>
      <c r="I141" s="111">
        <f>'Raw FRM data'!S143</f>
      </c>
      <c r="J141" s="428">
        <f>'Raw candidate data'!P143</f>
      </c>
      <c r="K141" s="426">
        <f>'Raw FRM data'!T143</f>
      </c>
      <c r="L141" s="324">
        <f>'Raw candidate data'!Q143</f>
      </c>
    </row>
    <row r="142" spans="2:12" ht="12.75">
      <c r="B142" s="376">
        <v>134</v>
      </c>
      <c r="C142" s="105">
        <f>Regression!C144</f>
      </c>
      <c r="D142" s="155">
        <f>IF('Raw FRM data'!M144="","",'Raw FRM data'!M144)</f>
      </c>
      <c r="E142" s="155">
        <f>IF('Raw candidate data'!M144&gt;0,'Raw candidate data'!M144,"")</f>
      </c>
      <c r="F142" s="398">
        <f>IF(OR('Raw FRM data'!N144="",'Raw candidate data'!N144=""),"","ok")</f>
      </c>
      <c r="G142" s="113">
        <f>'Raw FRM data'!R144</f>
      </c>
      <c r="H142" s="108">
        <f>'Raw candidate data'!O144</f>
      </c>
      <c r="I142" s="111">
        <f>'Raw FRM data'!S144</f>
      </c>
      <c r="J142" s="428">
        <f>'Raw candidate data'!P144</f>
      </c>
      <c r="K142" s="426">
        <f>'Raw FRM data'!T144</f>
      </c>
      <c r="L142" s="324">
        <f>'Raw candidate data'!Q144</f>
      </c>
    </row>
    <row r="143" spans="2:12" ht="12.75">
      <c r="B143" s="376">
        <v>135</v>
      </c>
      <c r="C143" s="105">
        <f>Regression!C145</f>
      </c>
      <c r="D143" s="155">
        <f>IF('Raw FRM data'!M145="","",'Raw FRM data'!M145)</f>
      </c>
      <c r="E143" s="155">
        <f>IF('Raw candidate data'!M145&gt;0,'Raw candidate data'!M145,"")</f>
      </c>
      <c r="F143" s="398">
        <f>IF(OR('Raw FRM data'!N145="",'Raw candidate data'!N145=""),"","ok")</f>
      </c>
      <c r="G143" s="113">
        <f>'Raw FRM data'!R145</f>
      </c>
      <c r="H143" s="108">
        <f>'Raw candidate data'!O145</f>
      </c>
      <c r="I143" s="111">
        <f>'Raw FRM data'!S145</f>
      </c>
      <c r="J143" s="428">
        <f>'Raw candidate data'!P145</f>
      </c>
      <c r="K143" s="426">
        <f>'Raw FRM data'!T145</f>
      </c>
      <c r="L143" s="324">
        <f>'Raw candidate data'!Q145</f>
      </c>
    </row>
    <row r="144" spans="2:12" ht="12.75">
      <c r="B144" s="376">
        <v>136</v>
      </c>
      <c r="C144" s="105">
        <f>Regression!C146</f>
      </c>
      <c r="D144" s="155">
        <f>IF('Raw FRM data'!M146="","",'Raw FRM data'!M146)</f>
      </c>
      <c r="E144" s="155">
        <f>IF('Raw candidate data'!M146&gt;0,'Raw candidate data'!M146,"")</f>
      </c>
      <c r="F144" s="398">
        <f>IF(OR('Raw FRM data'!N146="",'Raw candidate data'!N146=""),"","ok")</f>
      </c>
      <c r="G144" s="113">
        <f>'Raw FRM data'!R146</f>
      </c>
      <c r="H144" s="108">
        <f>'Raw candidate data'!O146</f>
      </c>
      <c r="I144" s="111">
        <f>'Raw FRM data'!S146</f>
      </c>
      <c r="J144" s="428">
        <f>'Raw candidate data'!P146</f>
      </c>
      <c r="K144" s="426">
        <f>'Raw FRM data'!T146</f>
      </c>
      <c r="L144" s="324">
        <f>'Raw candidate data'!Q146</f>
      </c>
    </row>
    <row r="145" spans="2:12" ht="12.75">
      <c r="B145" s="376">
        <v>137</v>
      </c>
      <c r="C145" s="105">
        <f>Regression!C147</f>
      </c>
      <c r="D145" s="155">
        <f>IF('Raw FRM data'!M147="","",'Raw FRM data'!M147)</f>
      </c>
      <c r="E145" s="155">
        <f>IF('Raw candidate data'!M147&gt;0,'Raw candidate data'!M147,"")</f>
      </c>
      <c r="F145" s="398">
        <f>IF(OR('Raw FRM data'!N147="",'Raw candidate data'!N147=""),"","ok")</f>
      </c>
      <c r="G145" s="113">
        <f>'Raw FRM data'!R147</f>
      </c>
      <c r="H145" s="108">
        <f>'Raw candidate data'!O147</f>
      </c>
      <c r="I145" s="111">
        <f>'Raw FRM data'!S147</f>
      </c>
      <c r="J145" s="428">
        <f>'Raw candidate data'!P147</f>
      </c>
      <c r="K145" s="426">
        <f>'Raw FRM data'!T147</f>
      </c>
      <c r="L145" s="324">
        <f>'Raw candidate data'!Q147</f>
      </c>
    </row>
    <row r="146" spans="2:12" ht="12.75">
      <c r="B146" s="376">
        <v>138</v>
      </c>
      <c r="C146" s="105">
        <f>Regression!C148</f>
      </c>
      <c r="D146" s="155">
        <f>IF('Raw FRM data'!M148="","",'Raw FRM data'!M148)</f>
      </c>
      <c r="E146" s="155">
        <f>IF('Raw candidate data'!M148&gt;0,'Raw candidate data'!M148,"")</f>
      </c>
      <c r="F146" s="398">
        <f>IF(OR('Raw FRM data'!N148="",'Raw candidate data'!N148=""),"","ok")</f>
      </c>
      <c r="G146" s="113">
        <f>'Raw FRM data'!R148</f>
      </c>
      <c r="H146" s="108">
        <f>'Raw candidate data'!O148</f>
      </c>
      <c r="I146" s="111">
        <f>'Raw FRM data'!S148</f>
      </c>
      <c r="J146" s="428">
        <f>'Raw candidate data'!P148</f>
      </c>
      <c r="K146" s="426">
        <f>'Raw FRM data'!T148</f>
      </c>
      <c r="L146" s="324">
        <f>'Raw candidate data'!Q148</f>
      </c>
    </row>
    <row r="147" spans="2:12" ht="12.75">
      <c r="B147" s="376">
        <v>139</v>
      </c>
      <c r="C147" s="105">
        <f>Regression!C149</f>
      </c>
      <c r="D147" s="155">
        <f>IF('Raw FRM data'!M149="","",'Raw FRM data'!M149)</f>
      </c>
      <c r="E147" s="155">
        <f>IF('Raw candidate data'!M149&gt;0,'Raw candidate data'!M149,"")</f>
      </c>
      <c r="F147" s="398">
        <f>IF(OR('Raw FRM data'!N149="",'Raw candidate data'!N149=""),"","ok")</f>
      </c>
      <c r="G147" s="113">
        <f>'Raw FRM data'!R149</f>
      </c>
      <c r="H147" s="108">
        <f>'Raw candidate data'!O149</f>
      </c>
      <c r="I147" s="111">
        <f>'Raw FRM data'!S149</f>
      </c>
      <c r="J147" s="428">
        <f>'Raw candidate data'!P149</f>
      </c>
      <c r="K147" s="426">
        <f>'Raw FRM data'!T149</f>
      </c>
      <c r="L147" s="324">
        <f>'Raw candidate data'!Q149</f>
      </c>
    </row>
    <row r="148" spans="2:12" ht="12.75">
      <c r="B148" s="376">
        <v>140</v>
      </c>
      <c r="C148" s="105">
        <f>Regression!C150</f>
      </c>
      <c r="D148" s="155">
        <f>IF('Raw FRM data'!M150="","",'Raw FRM data'!M150)</f>
      </c>
      <c r="E148" s="155">
        <f>IF('Raw candidate data'!M150&gt;0,'Raw candidate data'!M150,"")</f>
      </c>
      <c r="F148" s="398">
        <f>IF(OR('Raw FRM data'!N150="",'Raw candidate data'!N150=""),"","ok")</f>
      </c>
      <c r="G148" s="113">
        <f>'Raw FRM data'!R150</f>
      </c>
      <c r="H148" s="108">
        <f>'Raw candidate data'!O150</f>
      </c>
      <c r="I148" s="111">
        <f>'Raw FRM data'!S150</f>
      </c>
      <c r="J148" s="428">
        <f>'Raw candidate data'!P150</f>
      </c>
      <c r="K148" s="426">
        <f>'Raw FRM data'!T150</f>
      </c>
      <c r="L148" s="324">
        <f>'Raw candidate data'!Q150</f>
      </c>
    </row>
    <row r="149" spans="2:12" ht="12.75">
      <c r="B149" s="376">
        <v>141</v>
      </c>
      <c r="C149" s="105">
        <f>Regression!C151</f>
      </c>
      <c r="D149" s="155">
        <f>IF('Raw FRM data'!M151="","",'Raw FRM data'!M151)</f>
      </c>
      <c r="E149" s="155">
        <f>IF('Raw candidate data'!M151&gt;0,'Raw candidate data'!M151,"")</f>
      </c>
      <c r="F149" s="398">
        <f>IF(OR('Raw FRM data'!N151="",'Raw candidate data'!N151=""),"","ok")</f>
      </c>
      <c r="G149" s="113">
        <f>'Raw FRM data'!R151</f>
      </c>
      <c r="H149" s="108">
        <f>'Raw candidate data'!O151</f>
      </c>
      <c r="I149" s="111">
        <f>'Raw FRM data'!S151</f>
      </c>
      <c r="J149" s="428">
        <f>'Raw candidate data'!P151</f>
      </c>
      <c r="K149" s="426">
        <f>'Raw FRM data'!T151</f>
      </c>
      <c r="L149" s="324">
        <f>'Raw candidate data'!Q151</f>
      </c>
    </row>
    <row r="150" spans="2:12" ht="12.75">
      <c r="B150" s="376">
        <v>142</v>
      </c>
      <c r="C150" s="105">
        <f>Regression!C152</f>
      </c>
      <c r="D150" s="155">
        <f>IF('Raw FRM data'!M152="","",'Raw FRM data'!M152)</f>
      </c>
      <c r="E150" s="155">
        <f>IF('Raw candidate data'!M152&gt;0,'Raw candidate data'!M152,"")</f>
      </c>
      <c r="F150" s="398">
        <f>IF(OR('Raw FRM data'!N152="",'Raw candidate data'!N152=""),"","ok")</f>
      </c>
      <c r="G150" s="113">
        <f>'Raw FRM data'!R152</f>
      </c>
      <c r="H150" s="108">
        <f>'Raw candidate data'!O152</f>
      </c>
      <c r="I150" s="111">
        <f>'Raw FRM data'!S152</f>
      </c>
      <c r="J150" s="428">
        <f>'Raw candidate data'!P152</f>
      </c>
      <c r="K150" s="426">
        <f>'Raw FRM data'!T152</f>
      </c>
      <c r="L150" s="324">
        <f>'Raw candidate data'!Q152</f>
      </c>
    </row>
    <row r="151" spans="2:12" ht="12.75">
      <c r="B151" s="376">
        <v>143</v>
      </c>
      <c r="C151" s="105">
        <f>Regression!C153</f>
      </c>
      <c r="D151" s="155">
        <f>IF('Raw FRM data'!M153="","",'Raw FRM data'!M153)</f>
      </c>
      <c r="E151" s="155">
        <f>IF('Raw candidate data'!M153&gt;0,'Raw candidate data'!M153,"")</f>
      </c>
      <c r="F151" s="398">
        <f>IF(OR('Raw FRM data'!N153="",'Raw candidate data'!N153=""),"","ok")</f>
      </c>
      <c r="G151" s="113">
        <f>'Raw FRM data'!R153</f>
      </c>
      <c r="H151" s="108">
        <f>'Raw candidate data'!O153</f>
      </c>
      <c r="I151" s="111">
        <f>'Raw FRM data'!S153</f>
      </c>
      <c r="J151" s="428">
        <f>'Raw candidate data'!P153</f>
      </c>
      <c r="K151" s="426">
        <f>'Raw FRM data'!T153</f>
      </c>
      <c r="L151" s="324">
        <f>'Raw candidate data'!Q153</f>
      </c>
    </row>
    <row r="152" spans="2:12" ht="12.75">
      <c r="B152" s="376">
        <v>144</v>
      </c>
      <c r="C152" s="105">
        <f>Regression!C154</f>
      </c>
      <c r="D152" s="155">
        <f>IF('Raw FRM data'!M154="","",'Raw FRM data'!M154)</f>
      </c>
      <c r="E152" s="155">
        <f>IF('Raw candidate data'!M154&gt;0,'Raw candidate data'!M154,"")</f>
      </c>
      <c r="F152" s="398">
        <f>IF(OR('Raw FRM data'!N154="",'Raw candidate data'!N154=""),"","ok")</f>
      </c>
      <c r="G152" s="113">
        <f>'Raw FRM data'!R154</f>
      </c>
      <c r="H152" s="108">
        <f>'Raw candidate data'!O154</f>
      </c>
      <c r="I152" s="111">
        <f>'Raw FRM data'!S154</f>
      </c>
      <c r="J152" s="428">
        <f>'Raw candidate data'!P154</f>
      </c>
      <c r="K152" s="426">
        <f>'Raw FRM data'!T154</f>
      </c>
      <c r="L152" s="324">
        <f>'Raw candidate data'!Q154</f>
      </c>
    </row>
    <row r="153" spans="2:12" ht="12.75">
      <c r="B153" s="376">
        <v>145</v>
      </c>
      <c r="C153" s="105">
        <f>Regression!C155</f>
      </c>
      <c r="D153" s="155">
        <f>IF('Raw FRM data'!M155="","",'Raw FRM data'!M155)</f>
      </c>
      <c r="E153" s="155">
        <f>IF('Raw candidate data'!M155&gt;0,'Raw candidate data'!M155,"")</f>
      </c>
      <c r="F153" s="398">
        <f>IF(OR('Raw FRM data'!N155="",'Raw candidate data'!N155=""),"","ok")</f>
      </c>
      <c r="G153" s="113">
        <f>'Raw FRM data'!R155</f>
      </c>
      <c r="H153" s="108">
        <f>'Raw candidate data'!O155</f>
      </c>
      <c r="I153" s="111">
        <f>'Raw FRM data'!S155</f>
      </c>
      <c r="J153" s="428">
        <f>'Raw candidate data'!P155</f>
      </c>
      <c r="K153" s="426">
        <f>'Raw FRM data'!T155</f>
      </c>
      <c r="L153" s="324">
        <f>'Raw candidate data'!Q155</f>
      </c>
    </row>
    <row r="154" spans="2:12" ht="12.75">
      <c r="B154" s="376">
        <v>146</v>
      </c>
      <c r="C154" s="105">
        <f>Regression!C156</f>
      </c>
      <c r="D154" s="155">
        <f>IF('Raw FRM data'!M156="","",'Raw FRM data'!M156)</f>
      </c>
      <c r="E154" s="155">
        <f>IF('Raw candidate data'!M156&gt;0,'Raw candidate data'!M156,"")</f>
      </c>
      <c r="F154" s="398">
        <f>IF(OR('Raw FRM data'!N156="",'Raw candidate data'!N156=""),"","ok")</f>
      </c>
      <c r="G154" s="113">
        <f>'Raw FRM data'!R156</f>
      </c>
      <c r="H154" s="108">
        <f>'Raw candidate data'!O156</f>
      </c>
      <c r="I154" s="111">
        <f>'Raw FRM data'!S156</f>
      </c>
      <c r="J154" s="428">
        <f>'Raw candidate data'!P156</f>
      </c>
      <c r="K154" s="426">
        <f>'Raw FRM data'!T156</f>
      </c>
      <c r="L154" s="324">
        <f>'Raw candidate data'!Q156</f>
      </c>
    </row>
    <row r="155" spans="2:12" ht="12.75">
      <c r="B155" s="376">
        <v>147</v>
      </c>
      <c r="C155" s="105">
        <f>Regression!C157</f>
      </c>
      <c r="D155" s="155">
        <f>IF('Raw FRM data'!M157="","",'Raw FRM data'!M157)</f>
      </c>
      <c r="E155" s="155">
        <f>IF('Raw candidate data'!M157&gt;0,'Raw candidate data'!M157,"")</f>
      </c>
      <c r="F155" s="398">
        <f>IF(OR('Raw FRM data'!N157="",'Raw candidate data'!N157=""),"","ok")</f>
      </c>
      <c r="G155" s="113">
        <f>'Raw FRM data'!R157</f>
      </c>
      <c r="H155" s="108">
        <f>'Raw candidate data'!O157</f>
      </c>
      <c r="I155" s="111">
        <f>'Raw FRM data'!S157</f>
      </c>
      <c r="J155" s="428">
        <f>'Raw candidate data'!P157</f>
      </c>
      <c r="K155" s="426">
        <f>'Raw FRM data'!T157</f>
      </c>
      <c r="L155" s="324">
        <f>'Raw candidate data'!Q157</f>
      </c>
    </row>
    <row r="156" spans="2:12" ht="12.75">
      <c r="B156" s="376">
        <v>148</v>
      </c>
      <c r="C156" s="105">
        <f>Regression!C158</f>
      </c>
      <c r="D156" s="155">
        <f>IF('Raw FRM data'!M158="","",'Raw FRM data'!M158)</f>
      </c>
      <c r="E156" s="155">
        <f>IF('Raw candidate data'!M158&gt;0,'Raw candidate data'!M158,"")</f>
      </c>
      <c r="F156" s="398">
        <f>IF(OR('Raw FRM data'!N158="",'Raw candidate data'!N158=""),"","ok")</f>
      </c>
      <c r="G156" s="113">
        <f>'Raw FRM data'!R158</f>
      </c>
      <c r="H156" s="108">
        <f>'Raw candidate data'!O158</f>
      </c>
      <c r="I156" s="111">
        <f>'Raw FRM data'!S158</f>
      </c>
      <c r="J156" s="428">
        <f>'Raw candidate data'!P158</f>
      </c>
      <c r="K156" s="426">
        <f>'Raw FRM data'!T158</f>
      </c>
      <c r="L156" s="324">
        <f>'Raw candidate data'!Q158</f>
      </c>
    </row>
    <row r="157" spans="2:12" ht="12.75">
      <c r="B157" s="376">
        <v>149</v>
      </c>
      <c r="C157" s="105">
        <f>Regression!C159</f>
      </c>
      <c r="D157" s="155">
        <f>IF('Raw FRM data'!M159="","",'Raw FRM data'!M159)</f>
      </c>
      <c r="E157" s="155">
        <f>IF('Raw candidate data'!M159&gt;0,'Raw candidate data'!M159,"")</f>
      </c>
      <c r="F157" s="398">
        <f>IF(OR('Raw FRM data'!N159="",'Raw candidate data'!N159=""),"","ok")</f>
      </c>
      <c r="G157" s="113">
        <f>'Raw FRM data'!R159</f>
      </c>
      <c r="H157" s="108">
        <f>'Raw candidate data'!O159</f>
      </c>
      <c r="I157" s="111">
        <f>'Raw FRM data'!S159</f>
      </c>
      <c r="J157" s="428">
        <f>'Raw candidate data'!P159</f>
      </c>
      <c r="K157" s="426">
        <f>'Raw FRM data'!T159</f>
      </c>
      <c r="L157" s="324">
        <f>'Raw candidate data'!Q159</f>
      </c>
    </row>
    <row r="158" spans="2:12" ht="12.75">
      <c r="B158" s="376">
        <v>150</v>
      </c>
      <c r="C158" s="105">
        <f>Regression!C160</f>
      </c>
      <c r="D158" s="155">
        <f>IF('Raw FRM data'!M160="","",'Raw FRM data'!M160)</f>
      </c>
      <c r="E158" s="155">
        <f>IF('Raw candidate data'!M160&gt;0,'Raw candidate data'!M160,"")</f>
      </c>
      <c r="F158" s="398">
        <f>IF(OR('Raw FRM data'!N160="",'Raw candidate data'!N160=""),"","ok")</f>
      </c>
      <c r="G158" s="113">
        <f>'Raw FRM data'!R160</f>
      </c>
      <c r="H158" s="108">
        <f>'Raw candidate data'!O160</f>
      </c>
      <c r="I158" s="111">
        <f>'Raw FRM data'!S160</f>
      </c>
      <c r="J158" s="428">
        <f>'Raw candidate data'!P160</f>
      </c>
      <c r="K158" s="426">
        <f>'Raw FRM data'!T160</f>
      </c>
      <c r="L158" s="324">
        <f>'Raw candidate data'!Q160</f>
      </c>
    </row>
    <row r="159" spans="2:12" ht="12.75">
      <c r="B159" s="376">
        <v>151</v>
      </c>
      <c r="C159" s="105">
        <f>Regression!C161</f>
      </c>
      <c r="D159" s="155">
        <f>IF('Raw FRM data'!M161="","",'Raw FRM data'!M161)</f>
      </c>
      <c r="E159" s="155">
        <f>IF('Raw candidate data'!M161&gt;0,'Raw candidate data'!M161,"")</f>
      </c>
      <c r="F159" s="398">
        <f>IF(OR('Raw FRM data'!N161="",'Raw candidate data'!N161=""),"","ok")</f>
      </c>
      <c r="G159" s="113">
        <f>'Raw FRM data'!R161</f>
      </c>
      <c r="H159" s="108">
        <f>'Raw candidate data'!O161</f>
      </c>
      <c r="I159" s="111">
        <f>'Raw FRM data'!S161</f>
      </c>
      <c r="J159" s="428">
        <f>'Raw candidate data'!P161</f>
      </c>
      <c r="K159" s="426">
        <f>'Raw FRM data'!T161</f>
      </c>
      <c r="L159" s="324">
        <f>'Raw candidate data'!Q161</f>
      </c>
    </row>
    <row r="160" spans="2:12" ht="12.75">
      <c r="B160" s="376">
        <v>152</v>
      </c>
      <c r="C160" s="105">
        <f>Regression!C162</f>
      </c>
      <c r="D160" s="155">
        <f>IF('Raw FRM data'!M162="","",'Raw FRM data'!M162)</f>
      </c>
      <c r="E160" s="155">
        <f>IF('Raw candidate data'!M162&gt;0,'Raw candidate data'!M162,"")</f>
      </c>
      <c r="F160" s="398">
        <f>IF(OR('Raw FRM data'!N162="",'Raw candidate data'!N162=""),"","ok")</f>
      </c>
      <c r="G160" s="113">
        <f>'Raw FRM data'!R162</f>
      </c>
      <c r="H160" s="108">
        <f>'Raw candidate data'!O162</f>
      </c>
      <c r="I160" s="111">
        <f>'Raw FRM data'!S162</f>
      </c>
      <c r="J160" s="428">
        <f>'Raw candidate data'!P162</f>
      </c>
      <c r="K160" s="426">
        <f>'Raw FRM data'!T162</f>
      </c>
      <c r="L160" s="324">
        <f>'Raw candidate data'!Q162</f>
      </c>
    </row>
    <row r="161" spans="2:12" ht="12.75">
      <c r="B161" s="376">
        <v>153</v>
      </c>
      <c r="C161" s="105">
        <f>Regression!C163</f>
      </c>
      <c r="D161" s="155">
        <f>IF('Raw FRM data'!M163="","",'Raw FRM data'!M163)</f>
      </c>
      <c r="E161" s="155">
        <f>IF('Raw candidate data'!M163&gt;0,'Raw candidate data'!M163,"")</f>
      </c>
      <c r="F161" s="398">
        <f>IF(OR('Raw FRM data'!N163="",'Raw candidate data'!N163=""),"","ok")</f>
      </c>
      <c r="G161" s="113">
        <f>'Raw FRM data'!R163</f>
      </c>
      <c r="H161" s="108">
        <f>'Raw candidate data'!O163</f>
      </c>
      <c r="I161" s="111">
        <f>'Raw FRM data'!S163</f>
      </c>
      <c r="J161" s="428">
        <f>'Raw candidate data'!P163</f>
      </c>
      <c r="K161" s="426">
        <f>'Raw FRM data'!T163</f>
      </c>
      <c r="L161" s="324">
        <f>'Raw candidate data'!Q163</f>
      </c>
    </row>
    <row r="162" spans="2:12" ht="12.75">
      <c r="B162" s="376">
        <v>154</v>
      </c>
      <c r="C162" s="105">
        <f>Regression!C164</f>
      </c>
      <c r="D162" s="155">
        <f>IF('Raw FRM data'!M164="","",'Raw FRM data'!M164)</f>
      </c>
      <c r="E162" s="155">
        <f>IF('Raw candidate data'!M164&gt;0,'Raw candidate data'!M164,"")</f>
      </c>
      <c r="F162" s="398">
        <f>IF(OR('Raw FRM data'!N164="",'Raw candidate data'!N164=""),"","ok")</f>
      </c>
      <c r="G162" s="113">
        <f>'Raw FRM data'!R164</f>
      </c>
      <c r="H162" s="108">
        <f>'Raw candidate data'!O164</f>
      </c>
      <c r="I162" s="111">
        <f>'Raw FRM data'!S164</f>
      </c>
      <c r="J162" s="428">
        <f>'Raw candidate data'!P164</f>
      </c>
      <c r="K162" s="426">
        <f>'Raw FRM data'!T164</f>
      </c>
      <c r="L162" s="324">
        <f>'Raw candidate data'!Q164</f>
      </c>
    </row>
    <row r="163" spans="2:12" ht="12.75">
      <c r="B163" s="376">
        <v>155</v>
      </c>
      <c r="C163" s="105">
        <f>Regression!C165</f>
      </c>
      <c r="D163" s="155">
        <f>IF('Raw FRM data'!M165="","",'Raw FRM data'!M165)</f>
      </c>
      <c r="E163" s="155">
        <f>IF('Raw candidate data'!M165&gt;0,'Raw candidate data'!M165,"")</f>
      </c>
      <c r="F163" s="398">
        <f>IF(OR('Raw FRM data'!N165="",'Raw candidate data'!N165=""),"","ok")</f>
      </c>
      <c r="G163" s="113">
        <f>'Raw FRM data'!R165</f>
      </c>
      <c r="H163" s="108">
        <f>'Raw candidate data'!O165</f>
      </c>
      <c r="I163" s="111">
        <f>'Raw FRM data'!S165</f>
      </c>
      <c r="J163" s="428">
        <f>'Raw candidate data'!P165</f>
      </c>
      <c r="K163" s="426">
        <f>'Raw FRM data'!T165</f>
      </c>
      <c r="L163" s="324">
        <f>'Raw candidate data'!Q165</f>
      </c>
    </row>
    <row r="164" spans="2:12" ht="12.75">
      <c r="B164" s="376">
        <v>156</v>
      </c>
      <c r="C164" s="105">
        <f>Regression!C166</f>
      </c>
      <c r="D164" s="155">
        <f>IF('Raw FRM data'!M166="","",'Raw FRM data'!M166)</f>
      </c>
      <c r="E164" s="155">
        <f>IF('Raw candidate data'!M166&gt;0,'Raw candidate data'!M166,"")</f>
      </c>
      <c r="F164" s="398">
        <f>IF(OR('Raw FRM data'!N166="",'Raw candidate data'!N166=""),"","ok")</f>
      </c>
      <c r="G164" s="113">
        <f>'Raw FRM data'!R166</f>
      </c>
      <c r="H164" s="108">
        <f>'Raw candidate data'!O166</f>
      </c>
      <c r="I164" s="111">
        <f>'Raw FRM data'!S166</f>
      </c>
      <c r="J164" s="428">
        <f>'Raw candidate data'!P166</f>
      </c>
      <c r="K164" s="426">
        <f>'Raw FRM data'!T166</f>
      </c>
      <c r="L164" s="324">
        <f>'Raw candidate data'!Q166</f>
      </c>
    </row>
    <row r="165" spans="2:12" ht="12.75">
      <c r="B165" s="376">
        <v>157</v>
      </c>
      <c r="C165" s="105">
        <f>Regression!C167</f>
      </c>
      <c r="D165" s="155">
        <f>IF('Raw FRM data'!M167="","",'Raw FRM data'!M167)</f>
      </c>
      <c r="E165" s="155">
        <f>IF('Raw candidate data'!M167&gt;0,'Raw candidate data'!M167,"")</f>
      </c>
      <c r="F165" s="398">
        <f>IF(OR('Raw FRM data'!N167="",'Raw candidate data'!N167=""),"","ok")</f>
      </c>
      <c r="G165" s="113">
        <f>'Raw FRM data'!R167</f>
      </c>
      <c r="H165" s="108">
        <f>'Raw candidate data'!O167</f>
      </c>
      <c r="I165" s="111">
        <f>'Raw FRM data'!S167</f>
      </c>
      <c r="J165" s="428">
        <f>'Raw candidate data'!P167</f>
      </c>
      <c r="K165" s="426">
        <f>'Raw FRM data'!T167</f>
      </c>
      <c r="L165" s="324">
        <f>'Raw candidate data'!Q167</f>
      </c>
    </row>
    <row r="166" spans="2:12" ht="12.75">
      <c r="B166" s="376">
        <v>158</v>
      </c>
      <c r="C166" s="105">
        <f>Regression!C168</f>
      </c>
      <c r="D166" s="155">
        <f>IF('Raw FRM data'!M168="","",'Raw FRM data'!M168)</f>
      </c>
      <c r="E166" s="155">
        <f>IF('Raw candidate data'!M168&gt;0,'Raw candidate data'!M168,"")</f>
      </c>
      <c r="F166" s="398">
        <f>IF(OR('Raw FRM data'!N168="",'Raw candidate data'!N168=""),"","ok")</f>
      </c>
      <c r="G166" s="113">
        <f>'Raw FRM data'!R168</f>
      </c>
      <c r="H166" s="108">
        <f>'Raw candidate data'!O168</f>
      </c>
      <c r="I166" s="111">
        <f>'Raw FRM data'!S168</f>
      </c>
      <c r="J166" s="428">
        <f>'Raw candidate data'!P168</f>
      </c>
      <c r="K166" s="426">
        <f>'Raw FRM data'!T168</f>
      </c>
      <c r="L166" s="324">
        <f>'Raw candidate data'!Q168</f>
      </c>
    </row>
    <row r="167" spans="2:12" ht="12.75">
      <c r="B167" s="376">
        <v>159</v>
      </c>
      <c r="C167" s="105">
        <f>Regression!C169</f>
      </c>
      <c r="D167" s="155">
        <f>IF('Raw FRM data'!M169="","",'Raw FRM data'!M169)</f>
      </c>
      <c r="E167" s="155">
        <f>IF('Raw candidate data'!M169&gt;0,'Raw candidate data'!M169,"")</f>
      </c>
      <c r="F167" s="398">
        <f>IF(OR('Raw FRM data'!N169="",'Raw candidate data'!N169=""),"","ok")</f>
      </c>
      <c r="G167" s="113">
        <f>'Raw FRM data'!R169</f>
      </c>
      <c r="H167" s="108">
        <f>'Raw candidate data'!O169</f>
      </c>
      <c r="I167" s="111">
        <f>'Raw FRM data'!S169</f>
      </c>
      <c r="J167" s="428">
        <f>'Raw candidate data'!P169</f>
      </c>
      <c r="K167" s="426">
        <f>'Raw FRM data'!T169</f>
      </c>
      <c r="L167" s="324">
        <f>'Raw candidate data'!Q169</f>
      </c>
    </row>
    <row r="168" spans="2:12" ht="12.75">
      <c r="B168" s="376">
        <v>160</v>
      </c>
      <c r="C168" s="105">
        <f>Regression!C170</f>
      </c>
      <c r="D168" s="155">
        <f>IF('Raw FRM data'!M170="","",'Raw FRM data'!M170)</f>
      </c>
      <c r="E168" s="155">
        <f>IF('Raw candidate data'!M170&gt;0,'Raw candidate data'!M170,"")</f>
      </c>
      <c r="F168" s="398">
        <f>IF(OR('Raw FRM data'!N170="",'Raw candidate data'!N170=""),"","ok")</f>
      </c>
      <c r="G168" s="113">
        <f>'Raw FRM data'!R170</f>
      </c>
      <c r="H168" s="108">
        <f>'Raw candidate data'!O170</f>
      </c>
      <c r="I168" s="111">
        <f>'Raw FRM data'!S170</f>
      </c>
      <c r="J168" s="428">
        <f>'Raw candidate data'!P170</f>
      </c>
      <c r="K168" s="426">
        <f>'Raw FRM data'!T170</f>
      </c>
      <c r="L168" s="324">
        <f>'Raw candidate data'!Q170</f>
      </c>
    </row>
    <row r="169" spans="2:12" ht="12.75">
      <c r="B169" s="376">
        <v>161</v>
      </c>
      <c r="C169" s="105">
        <f>Regression!C171</f>
      </c>
      <c r="D169" s="155">
        <f>IF('Raw FRM data'!M171="","",'Raw FRM data'!M171)</f>
      </c>
      <c r="E169" s="155">
        <f>IF('Raw candidate data'!M171&gt;0,'Raw candidate data'!M171,"")</f>
      </c>
      <c r="F169" s="398">
        <f>IF(OR('Raw FRM data'!N171="",'Raw candidate data'!N171=""),"","ok")</f>
      </c>
      <c r="G169" s="113">
        <f>'Raw FRM data'!R171</f>
      </c>
      <c r="H169" s="108">
        <f>'Raw candidate data'!O171</f>
      </c>
      <c r="I169" s="111">
        <f>'Raw FRM data'!S171</f>
      </c>
      <c r="J169" s="428">
        <f>'Raw candidate data'!P171</f>
      </c>
      <c r="K169" s="426">
        <f>'Raw FRM data'!T171</f>
      </c>
      <c r="L169" s="324">
        <f>'Raw candidate data'!Q171</f>
      </c>
    </row>
    <row r="170" spans="2:12" ht="12.75">
      <c r="B170" s="376">
        <v>162</v>
      </c>
      <c r="C170" s="105">
        <f>Regression!C172</f>
      </c>
      <c r="D170" s="155">
        <f>IF('Raw FRM data'!M172="","",'Raw FRM data'!M172)</f>
      </c>
      <c r="E170" s="155">
        <f>IF('Raw candidate data'!M172&gt;0,'Raw candidate data'!M172,"")</f>
      </c>
      <c r="F170" s="398">
        <f>IF(OR('Raw FRM data'!N172="",'Raw candidate data'!N172=""),"","ok")</f>
      </c>
      <c r="G170" s="113">
        <f>'Raw FRM data'!R172</f>
      </c>
      <c r="H170" s="108">
        <f>'Raw candidate data'!O172</f>
      </c>
      <c r="I170" s="111">
        <f>'Raw FRM data'!S172</f>
      </c>
      <c r="J170" s="428">
        <f>'Raw candidate data'!P172</f>
      </c>
      <c r="K170" s="426">
        <f>'Raw FRM data'!T172</f>
      </c>
      <c r="L170" s="324">
        <f>'Raw candidate data'!Q172</f>
      </c>
    </row>
    <row r="171" spans="2:12" ht="12.75">
      <c r="B171" s="376">
        <v>163</v>
      </c>
      <c r="C171" s="105">
        <f>Regression!C173</f>
      </c>
      <c r="D171" s="155">
        <f>IF('Raw FRM data'!M173="","",'Raw FRM data'!M173)</f>
      </c>
      <c r="E171" s="155">
        <f>IF('Raw candidate data'!M173&gt;0,'Raw candidate data'!M173,"")</f>
      </c>
      <c r="F171" s="398">
        <f>IF(OR('Raw FRM data'!N173="",'Raw candidate data'!N173=""),"","ok")</f>
      </c>
      <c r="G171" s="113">
        <f>'Raw FRM data'!R173</f>
      </c>
      <c r="H171" s="108">
        <f>'Raw candidate data'!O173</f>
      </c>
      <c r="I171" s="111">
        <f>'Raw FRM data'!S173</f>
      </c>
      <c r="J171" s="428">
        <f>'Raw candidate data'!P173</f>
      </c>
      <c r="K171" s="426">
        <f>'Raw FRM data'!T173</f>
      </c>
      <c r="L171" s="324">
        <f>'Raw candidate data'!Q173</f>
      </c>
    </row>
    <row r="172" spans="2:12" ht="12.75">
      <c r="B172" s="376">
        <v>164</v>
      </c>
      <c r="C172" s="105">
        <f>Regression!C174</f>
      </c>
      <c r="D172" s="155">
        <f>IF('Raw FRM data'!M174="","",'Raw FRM data'!M174)</f>
      </c>
      <c r="E172" s="155">
        <f>IF('Raw candidate data'!M174&gt;0,'Raw candidate data'!M174,"")</f>
      </c>
      <c r="F172" s="398">
        <f>IF(OR('Raw FRM data'!N174="",'Raw candidate data'!N174=""),"","ok")</f>
      </c>
      <c r="G172" s="113">
        <f>'Raw FRM data'!R174</f>
      </c>
      <c r="H172" s="108">
        <f>'Raw candidate data'!O174</f>
      </c>
      <c r="I172" s="111">
        <f>'Raw FRM data'!S174</f>
      </c>
      <c r="J172" s="428">
        <f>'Raw candidate data'!P174</f>
      </c>
      <c r="K172" s="426">
        <f>'Raw FRM data'!T174</f>
      </c>
      <c r="L172" s="324">
        <f>'Raw candidate data'!Q174</f>
      </c>
    </row>
    <row r="173" spans="2:12" ht="12.75">
      <c r="B173" s="376">
        <v>165</v>
      </c>
      <c r="C173" s="105">
        <f>Regression!C175</f>
      </c>
      <c r="D173" s="155">
        <f>IF('Raw FRM data'!M175="","",'Raw FRM data'!M175)</f>
      </c>
      <c r="E173" s="155">
        <f>IF('Raw candidate data'!M175&gt;0,'Raw candidate data'!M175,"")</f>
      </c>
      <c r="F173" s="398">
        <f>IF(OR('Raw FRM data'!N175="",'Raw candidate data'!N175=""),"","ok")</f>
      </c>
      <c r="G173" s="113">
        <f>'Raw FRM data'!R175</f>
      </c>
      <c r="H173" s="108">
        <f>'Raw candidate data'!O175</f>
      </c>
      <c r="I173" s="111">
        <f>'Raw FRM data'!S175</f>
      </c>
      <c r="J173" s="428">
        <f>'Raw candidate data'!P175</f>
      </c>
      <c r="K173" s="426">
        <f>'Raw FRM data'!T175</f>
      </c>
      <c r="L173" s="324">
        <f>'Raw candidate data'!Q175</f>
      </c>
    </row>
    <row r="174" spans="2:12" ht="12.75">
      <c r="B174" s="376">
        <v>166</v>
      </c>
      <c r="C174" s="105">
        <f>Regression!C176</f>
      </c>
      <c r="D174" s="155">
        <f>IF('Raw FRM data'!M176="","",'Raw FRM data'!M176)</f>
      </c>
      <c r="E174" s="155">
        <f>IF('Raw candidate data'!M176&gt;0,'Raw candidate data'!M176,"")</f>
      </c>
      <c r="F174" s="398">
        <f>IF(OR('Raw FRM data'!N176="",'Raw candidate data'!N176=""),"","ok")</f>
      </c>
      <c r="G174" s="113">
        <f>'Raw FRM data'!R176</f>
      </c>
      <c r="H174" s="108">
        <f>'Raw candidate data'!O176</f>
      </c>
      <c r="I174" s="111">
        <f>'Raw FRM data'!S176</f>
      </c>
      <c r="J174" s="428">
        <f>'Raw candidate data'!P176</f>
      </c>
      <c r="K174" s="426">
        <f>'Raw FRM data'!T176</f>
      </c>
      <c r="L174" s="324">
        <f>'Raw candidate data'!Q176</f>
      </c>
    </row>
    <row r="175" spans="2:12" ht="12.75">
      <c r="B175" s="376">
        <v>167</v>
      </c>
      <c r="C175" s="105">
        <f>Regression!C177</f>
      </c>
      <c r="D175" s="155">
        <f>IF('Raw FRM data'!M177="","",'Raw FRM data'!M177)</f>
      </c>
      <c r="E175" s="155">
        <f>IF('Raw candidate data'!M177&gt;0,'Raw candidate data'!M177,"")</f>
      </c>
      <c r="F175" s="398">
        <f>IF(OR('Raw FRM data'!N177="",'Raw candidate data'!N177=""),"","ok")</f>
      </c>
      <c r="G175" s="113">
        <f>'Raw FRM data'!R177</f>
      </c>
      <c r="H175" s="108">
        <f>'Raw candidate data'!O177</f>
      </c>
      <c r="I175" s="111">
        <f>'Raw FRM data'!S177</f>
      </c>
      <c r="J175" s="428">
        <f>'Raw candidate data'!P177</f>
      </c>
      <c r="K175" s="426">
        <f>'Raw FRM data'!T177</f>
      </c>
      <c r="L175" s="324">
        <f>'Raw candidate data'!Q177</f>
      </c>
    </row>
    <row r="176" spans="2:12" ht="12.75">
      <c r="B176" s="376">
        <v>168</v>
      </c>
      <c r="C176" s="105">
        <f>Regression!C178</f>
      </c>
      <c r="D176" s="155">
        <f>IF('Raw FRM data'!M178="","",'Raw FRM data'!M178)</f>
      </c>
      <c r="E176" s="155">
        <f>IF('Raw candidate data'!M178&gt;0,'Raw candidate data'!M178,"")</f>
      </c>
      <c r="F176" s="398">
        <f>IF(OR('Raw FRM data'!N178="",'Raw candidate data'!N178=""),"","ok")</f>
      </c>
      <c r="G176" s="113">
        <f>'Raw FRM data'!R178</f>
      </c>
      <c r="H176" s="108">
        <f>'Raw candidate data'!O178</f>
      </c>
      <c r="I176" s="111">
        <f>'Raw FRM data'!S178</f>
      </c>
      <c r="J176" s="428">
        <f>'Raw candidate data'!P178</f>
      </c>
      <c r="K176" s="426">
        <f>'Raw FRM data'!T178</f>
      </c>
      <c r="L176" s="324">
        <f>'Raw candidate data'!Q178</f>
      </c>
    </row>
    <row r="177" spans="2:12" ht="12.75">
      <c r="B177" s="376">
        <v>169</v>
      </c>
      <c r="C177" s="105">
        <f>Regression!C179</f>
      </c>
      <c r="D177" s="155">
        <f>IF('Raw FRM data'!M179="","",'Raw FRM data'!M179)</f>
      </c>
      <c r="E177" s="155">
        <f>IF('Raw candidate data'!M179&gt;0,'Raw candidate data'!M179,"")</f>
      </c>
      <c r="F177" s="398">
        <f>IF(OR('Raw FRM data'!N179="",'Raw candidate data'!N179=""),"","ok")</f>
      </c>
      <c r="G177" s="113">
        <f>'Raw FRM data'!R179</f>
      </c>
      <c r="H177" s="108">
        <f>'Raw candidate data'!O179</f>
      </c>
      <c r="I177" s="111">
        <f>'Raw FRM data'!S179</f>
      </c>
      <c r="J177" s="428">
        <f>'Raw candidate data'!P179</f>
      </c>
      <c r="K177" s="426">
        <f>'Raw FRM data'!T179</f>
      </c>
      <c r="L177" s="324">
        <f>'Raw candidate data'!Q179</f>
      </c>
    </row>
    <row r="178" spans="2:12" ht="12.75">
      <c r="B178" s="376">
        <v>170</v>
      </c>
      <c r="C178" s="105">
        <f>Regression!C180</f>
      </c>
      <c r="D178" s="155">
        <f>IF('Raw FRM data'!M180="","",'Raw FRM data'!M180)</f>
      </c>
      <c r="E178" s="155">
        <f>IF('Raw candidate data'!M180&gt;0,'Raw candidate data'!M180,"")</f>
      </c>
      <c r="F178" s="398">
        <f>IF(OR('Raw FRM data'!N180="",'Raw candidate data'!N180=""),"","ok")</f>
      </c>
      <c r="G178" s="113">
        <f>'Raw FRM data'!R180</f>
      </c>
      <c r="H178" s="108">
        <f>'Raw candidate data'!O180</f>
      </c>
      <c r="I178" s="111">
        <f>'Raw FRM data'!S180</f>
      </c>
      <c r="J178" s="428">
        <f>'Raw candidate data'!P180</f>
      </c>
      <c r="K178" s="426">
        <f>'Raw FRM data'!T180</f>
      </c>
      <c r="L178" s="324">
        <f>'Raw candidate data'!Q180</f>
      </c>
    </row>
    <row r="179" spans="2:12" ht="12.75">
      <c r="B179" s="376">
        <v>171</v>
      </c>
      <c r="C179" s="105">
        <f>Regression!C181</f>
      </c>
      <c r="D179" s="155">
        <f>IF('Raw FRM data'!M181="","",'Raw FRM data'!M181)</f>
      </c>
      <c r="E179" s="155">
        <f>IF('Raw candidate data'!M181&gt;0,'Raw candidate data'!M181,"")</f>
      </c>
      <c r="F179" s="398">
        <f>IF(OR('Raw FRM data'!N181="",'Raw candidate data'!N181=""),"","ok")</f>
      </c>
      <c r="G179" s="113">
        <f>'Raw FRM data'!R181</f>
      </c>
      <c r="H179" s="108">
        <f>'Raw candidate data'!O181</f>
      </c>
      <c r="I179" s="111">
        <f>'Raw FRM data'!S181</f>
      </c>
      <c r="J179" s="428">
        <f>'Raw candidate data'!P181</f>
      </c>
      <c r="K179" s="426">
        <f>'Raw FRM data'!T181</f>
      </c>
      <c r="L179" s="324">
        <f>'Raw candidate data'!Q181</f>
      </c>
    </row>
    <row r="180" spans="2:12" ht="12.75">
      <c r="B180" s="376">
        <v>172</v>
      </c>
      <c r="C180" s="105">
        <f>Regression!C182</f>
      </c>
      <c r="D180" s="155">
        <f>IF('Raw FRM data'!M182="","",'Raw FRM data'!M182)</f>
      </c>
      <c r="E180" s="155">
        <f>IF('Raw candidate data'!M182&gt;0,'Raw candidate data'!M182,"")</f>
      </c>
      <c r="F180" s="398">
        <f>IF(OR('Raw FRM data'!N182="",'Raw candidate data'!N182=""),"","ok")</f>
      </c>
      <c r="G180" s="113">
        <f>'Raw FRM data'!R182</f>
      </c>
      <c r="H180" s="108">
        <f>'Raw candidate data'!O182</f>
      </c>
      <c r="I180" s="111">
        <f>'Raw FRM data'!S182</f>
      </c>
      <c r="J180" s="428">
        <f>'Raw candidate data'!P182</f>
      </c>
      <c r="K180" s="426">
        <f>'Raw FRM data'!T182</f>
      </c>
      <c r="L180" s="324">
        <f>'Raw candidate data'!Q182</f>
      </c>
    </row>
    <row r="181" spans="2:12" ht="12.75">
      <c r="B181" s="376">
        <v>173</v>
      </c>
      <c r="C181" s="105">
        <f>Regression!C183</f>
      </c>
      <c r="D181" s="155">
        <f>IF('Raw FRM data'!M183="","",'Raw FRM data'!M183)</f>
      </c>
      <c r="E181" s="155">
        <f>IF('Raw candidate data'!M183&gt;0,'Raw candidate data'!M183,"")</f>
      </c>
      <c r="F181" s="398">
        <f>IF(OR('Raw FRM data'!N183="",'Raw candidate data'!N183=""),"","ok")</f>
      </c>
      <c r="G181" s="113">
        <f>'Raw FRM data'!R183</f>
      </c>
      <c r="H181" s="108">
        <f>'Raw candidate data'!O183</f>
      </c>
      <c r="I181" s="111">
        <f>'Raw FRM data'!S183</f>
      </c>
      <c r="J181" s="428">
        <f>'Raw candidate data'!P183</f>
      </c>
      <c r="K181" s="426">
        <f>'Raw FRM data'!T183</f>
      </c>
      <c r="L181" s="324">
        <f>'Raw candidate data'!Q183</f>
      </c>
    </row>
    <row r="182" spans="2:12" ht="12.75">
      <c r="B182" s="376">
        <v>174</v>
      </c>
      <c r="C182" s="105">
        <f>Regression!C184</f>
      </c>
      <c r="D182" s="155">
        <f>IF('Raw FRM data'!M184="","",'Raw FRM data'!M184)</f>
      </c>
      <c r="E182" s="155">
        <f>IF('Raw candidate data'!M184&gt;0,'Raw candidate data'!M184,"")</f>
      </c>
      <c r="F182" s="398">
        <f>IF(OR('Raw FRM data'!N184="",'Raw candidate data'!N184=""),"","ok")</f>
      </c>
      <c r="G182" s="113">
        <f>'Raw FRM data'!R184</f>
      </c>
      <c r="H182" s="108">
        <f>'Raw candidate data'!O184</f>
      </c>
      <c r="I182" s="111">
        <f>'Raw FRM data'!S184</f>
      </c>
      <c r="J182" s="428">
        <f>'Raw candidate data'!P184</f>
      </c>
      <c r="K182" s="426">
        <f>'Raw FRM data'!T184</f>
      </c>
      <c r="L182" s="324">
        <f>'Raw candidate data'!Q184</f>
      </c>
    </row>
    <row r="183" spans="2:12" ht="12.75">
      <c r="B183" s="376">
        <v>175</v>
      </c>
      <c r="C183" s="105">
        <f>Regression!C185</f>
      </c>
      <c r="D183" s="155">
        <f>IF('Raw FRM data'!M185="","",'Raw FRM data'!M185)</f>
      </c>
      <c r="E183" s="155">
        <f>IF('Raw candidate data'!M185&gt;0,'Raw candidate data'!M185,"")</f>
      </c>
      <c r="F183" s="398">
        <f>IF(OR('Raw FRM data'!N185="",'Raw candidate data'!N185=""),"","ok")</f>
      </c>
      <c r="G183" s="113">
        <f>'Raw FRM data'!R185</f>
      </c>
      <c r="H183" s="108">
        <f>'Raw candidate data'!O185</f>
      </c>
      <c r="I183" s="111">
        <f>'Raw FRM data'!S185</f>
      </c>
      <c r="J183" s="428">
        <f>'Raw candidate data'!P185</f>
      </c>
      <c r="K183" s="426">
        <f>'Raw FRM data'!T185</f>
      </c>
      <c r="L183" s="324">
        <f>'Raw candidate data'!Q185</f>
      </c>
    </row>
    <row r="184" spans="2:12" ht="12.75">
      <c r="B184" s="376">
        <v>176</v>
      </c>
      <c r="C184" s="105">
        <f>Regression!C186</f>
      </c>
      <c r="D184" s="155">
        <f>IF('Raw FRM data'!M186="","",'Raw FRM data'!M186)</f>
      </c>
      <c r="E184" s="155">
        <f>IF('Raw candidate data'!M186&gt;0,'Raw candidate data'!M186,"")</f>
      </c>
      <c r="F184" s="398">
        <f>IF(OR('Raw FRM data'!N186="",'Raw candidate data'!N186=""),"","ok")</f>
      </c>
      <c r="G184" s="113">
        <f>'Raw FRM data'!R186</f>
      </c>
      <c r="H184" s="108">
        <f>'Raw candidate data'!O186</f>
      </c>
      <c r="I184" s="111">
        <f>'Raw FRM data'!S186</f>
      </c>
      <c r="J184" s="428">
        <f>'Raw candidate data'!P186</f>
      </c>
      <c r="K184" s="426">
        <f>'Raw FRM data'!T186</f>
      </c>
      <c r="L184" s="324">
        <f>'Raw candidate data'!Q186</f>
      </c>
    </row>
    <row r="185" spans="2:12" ht="12.75">
      <c r="B185" s="376">
        <v>177</v>
      </c>
      <c r="C185" s="105">
        <f>Regression!C187</f>
      </c>
      <c r="D185" s="155">
        <f>IF('Raw FRM data'!M187="","",'Raw FRM data'!M187)</f>
      </c>
      <c r="E185" s="155">
        <f>IF('Raw candidate data'!M187&gt;0,'Raw candidate data'!M187,"")</f>
      </c>
      <c r="F185" s="398">
        <f>IF(OR('Raw FRM data'!N187="",'Raw candidate data'!N187=""),"","ok")</f>
      </c>
      <c r="G185" s="113">
        <f>'Raw FRM data'!R187</f>
      </c>
      <c r="H185" s="108">
        <f>'Raw candidate data'!O187</f>
      </c>
      <c r="I185" s="111">
        <f>'Raw FRM data'!S187</f>
      </c>
      <c r="J185" s="428">
        <f>'Raw candidate data'!P187</f>
      </c>
      <c r="K185" s="426">
        <f>'Raw FRM data'!T187</f>
      </c>
      <c r="L185" s="324">
        <f>'Raw candidate data'!Q187</f>
      </c>
    </row>
    <row r="186" spans="2:12" ht="12.75">
      <c r="B186" s="376">
        <v>178</v>
      </c>
      <c r="C186" s="105">
        <f>Regression!C188</f>
      </c>
      <c r="D186" s="155">
        <f>IF('Raw FRM data'!M188="","",'Raw FRM data'!M188)</f>
      </c>
      <c r="E186" s="155">
        <f>IF('Raw candidate data'!M188&gt;0,'Raw candidate data'!M188,"")</f>
      </c>
      <c r="F186" s="398">
        <f>IF(OR('Raw FRM data'!N188="",'Raw candidate data'!N188=""),"","ok")</f>
      </c>
      <c r="G186" s="113">
        <f>'Raw FRM data'!R188</f>
      </c>
      <c r="H186" s="108">
        <f>'Raw candidate data'!O188</f>
      </c>
      <c r="I186" s="111">
        <f>'Raw FRM data'!S188</f>
      </c>
      <c r="J186" s="428">
        <f>'Raw candidate data'!P188</f>
      </c>
      <c r="K186" s="426">
        <f>'Raw FRM data'!T188</f>
      </c>
      <c r="L186" s="324">
        <f>'Raw candidate data'!Q188</f>
      </c>
    </row>
    <row r="187" spans="2:12" ht="12.75">
      <c r="B187" s="376">
        <v>179</v>
      </c>
      <c r="C187" s="105">
        <f>Regression!C189</f>
      </c>
      <c r="D187" s="155">
        <f>IF('Raw FRM data'!M189="","",'Raw FRM data'!M189)</f>
      </c>
      <c r="E187" s="155">
        <f>IF('Raw candidate data'!M189&gt;0,'Raw candidate data'!M189,"")</f>
      </c>
      <c r="F187" s="398">
        <f>IF(OR('Raw FRM data'!N189="",'Raw candidate data'!N189=""),"","ok")</f>
      </c>
      <c r="G187" s="113">
        <f>'Raw FRM data'!R189</f>
      </c>
      <c r="H187" s="108">
        <f>'Raw candidate data'!O189</f>
      </c>
      <c r="I187" s="111">
        <f>'Raw FRM data'!S189</f>
      </c>
      <c r="J187" s="428">
        <f>'Raw candidate data'!P189</f>
      </c>
      <c r="K187" s="426">
        <f>'Raw FRM data'!T189</f>
      </c>
      <c r="L187" s="324">
        <f>'Raw candidate data'!Q189</f>
      </c>
    </row>
    <row r="188" spans="2:12" ht="12.75">
      <c r="B188" s="376">
        <v>180</v>
      </c>
      <c r="C188" s="105">
        <f>Regression!C190</f>
      </c>
      <c r="D188" s="155">
        <f>IF('Raw FRM data'!M190="","",'Raw FRM data'!M190)</f>
      </c>
      <c r="E188" s="155">
        <f>IF('Raw candidate data'!M190&gt;0,'Raw candidate data'!M190,"")</f>
      </c>
      <c r="F188" s="398">
        <f>IF(OR('Raw FRM data'!N190="",'Raw candidate data'!N190=""),"","ok")</f>
      </c>
      <c r="G188" s="113">
        <f>'Raw FRM data'!R190</f>
      </c>
      <c r="H188" s="108">
        <f>'Raw candidate data'!O190</f>
      </c>
      <c r="I188" s="111">
        <f>'Raw FRM data'!S190</f>
      </c>
      <c r="J188" s="428">
        <f>'Raw candidate data'!P190</f>
      </c>
      <c r="K188" s="426">
        <f>'Raw FRM data'!T190</f>
      </c>
      <c r="L188" s="324">
        <f>'Raw candidate data'!Q190</f>
      </c>
    </row>
    <row r="189" spans="2:12" ht="12.75">
      <c r="B189" s="376">
        <v>181</v>
      </c>
      <c r="C189" s="105">
        <f>Regression!C191</f>
      </c>
      <c r="D189" s="155">
        <f>IF('Raw FRM data'!M191="","",'Raw FRM data'!M191)</f>
      </c>
      <c r="E189" s="155">
        <f>IF('Raw candidate data'!M191&gt;0,'Raw candidate data'!M191,"")</f>
      </c>
      <c r="F189" s="398">
        <f>IF(OR('Raw FRM data'!N191="",'Raw candidate data'!N191=""),"","ok")</f>
      </c>
      <c r="G189" s="113">
        <f>'Raw FRM data'!R191</f>
      </c>
      <c r="H189" s="108">
        <f>'Raw candidate data'!O191</f>
      </c>
      <c r="I189" s="111">
        <f>'Raw FRM data'!S191</f>
      </c>
      <c r="J189" s="428">
        <f>'Raw candidate data'!P191</f>
      </c>
      <c r="K189" s="426">
        <f>'Raw FRM data'!T191</f>
      </c>
      <c r="L189" s="324">
        <f>'Raw candidate data'!Q191</f>
      </c>
    </row>
    <row r="190" spans="2:12" ht="12.75">
      <c r="B190" s="376">
        <v>182</v>
      </c>
      <c r="C190" s="105">
        <f>Regression!C192</f>
      </c>
      <c r="D190" s="155">
        <f>IF('Raw FRM data'!M192="","",'Raw FRM data'!M192)</f>
      </c>
      <c r="E190" s="155">
        <f>IF('Raw candidate data'!M192&gt;0,'Raw candidate data'!M192,"")</f>
      </c>
      <c r="F190" s="398">
        <f>IF(OR('Raw FRM data'!N192="",'Raw candidate data'!N192=""),"","ok")</f>
      </c>
      <c r="G190" s="113">
        <f>'Raw FRM data'!R192</f>
      </c>
      <c r="H190" s="108">
        <f>'Raw candidate data'!O192</f>
      </c>
      <c r="I190" s="111">
        <f>'Raw FRM data'!S192</f>
      </c>
      <c r="J190" s="428">
        <f>'Raw candidate data'!P192</f>
      </c>
      <c r="K190" s="426">
        <f>'Raw FRM data'!T192</f>
      </c>
      <c r="L190" s="324">
        <f>'Raw candidate data'!Q192</f>
      </c>
    </row>
    <row r="191" spans="2:12" ht="12.75">
      <c r="B191" s="376">
        <v>183</v>
      </c>
      <c r="C191" s="105">
        <f>Regression!C193</f>
      </c>
      <c r="D191" s="155">
        <f>IF('Raw FRM data'!M193="","",'Raw FRM data'!M193)</f>
      </c>
      <c r="E191" s="155">
        <f>IF('Raw candidate data'!M193&gt;0,'Raw candidate data'!M193,"")</f>
      </c>
      <c r="F191" s="398">
        <f>IF(OR('Raw FRM data'!N193="",'Raw candidate data'!N193=""),"","ok")</f>
      </c>
      <c r="G191" s="113">
        <f>'Raw FRM data'!R193</f>
      </c>
      <c r="H191" s="108">
        <f>'Raw candidate data'!O193</f>
      </c>
      <c r="I191" s="111">
        <f>'Raw FRM data'!S193</f>
      </c>
      <c r="J191" s="428">
        <f>'Raw candidate data'!P193</f>
      </c>
      <c r="K191" s="426">
        <f>'Raw FRM data'!T193</f>
      </c>
      <c r="L191" s="324">
        <f>'Raw candidate data'!Q193</f>
      </c>
    </row>
    <row r="192" spans="2:12" ht="12.75">
      <c r="B192" s="376">
        <v>184</v>
      </c>
      <c r="C192" s="105">
        <f>Regression!C194</f>
      </c>
      <c r="D192" s="155">
        <f>IF('Raw FRM data'!M194="","",'Raw FRM data'!M194)</f>
      </c>
      <c r="E192" s="155">
        <f>IF('Raw candidate data'!M194&gt;0,'Raw candidate data'!M194,"")</f>
      </c>
      <c r="F192" s="398">
        <f>IF(OR('Raw FRM data'!N194="",'Raw candidate data'!N194=""),"","ok")</f>
      </c>
      <c r="G192" s="113">
        <f>'Raw FRM data'!R194</f>
      </c>
      <c r="H192" s="108">
        <f>'Raw candidate data'!O194</f>
      </c>
      <c r="I192" s="111">
        <f>'Raw FRM data'!S194</f>
      </c>
      <c r="J192" s="428">
        <f>'Raw candidate data'!P194</f>
      </c>
      <c r="K192" s="426">
        <f>'Raw FRM data'!T194</f>
      </c>
      <c r="L192" s="324">
        <f>'Raw candidate data'!Q194</f>
      </c>
    </row>
    <row r="193" spans="2:12" ht="12.75">
      <c r="B193" s="376">
        <v>185</v>
      </c>
      <c r="C193" s="105">
        <f>Regression!C195</f>
      </c>
      <c r="D193" s="155">
        <f>IF('Raw FRM data'!M195="","",'Raw FRM data'!M195)</f>
      </c>
      <c r="E193" s="155">
        <f>IF('Raw candidate data'!M195&gt;0,'Raw candidate data'!M195,"")</f>
      </c>
      <c r="F193" s="398">
        <f>IF(OR('Raw FRM data'!N195="",'Raw candidate data'!N195=""),"","ok")</f>
      </c>
      <c r="G193" s="113">
        <f>'Raw FRM data'!R195</f>
      </c>
      <c r="H193" s="108">
        <f>'Raw candidate data'!O195</f>
      </c>
      <c r="I193" s="111">
        <f>'Raw FRM data'!S195</f>
      </c>
      <c r="J193" s="428">
        <f>'Raw candidate data'!P195</f>
      </c>
      <c r="K193" s="426">
        <f>'Raw FRM data'!T195</f>
      </c>
      <c r="L193" s="324">
        <f>'Raw candidate data'!Q195</f>
      </c>
    </row>
    <row r="194" spans="2:12" ht="12.75">
      <c r="B194" s="376">
        <v>186</v>
      </c>
      <c r="C194" s="105">
        <f>Regression!C196</f>
      </c>
      <c r="D194" s="155">
        <f>IF('Raw FRM data'!M196="","",'Raw FRM data'!M196)</f>
      </c>
      <c r="E194" s="155">
        <f>IF('Raw candidate data'!M196&gt;0,'Raw candidate data'!M196,"")</f>
      </c>
      <c r="F194" s="398">
        <f>IF(OR('Raw FRM data'!N196="",'Raw candidate data'!N196=""),"","ok")</f>
      </c>
      <c r="G194" s="113">
        <f>'Raw FRM data'!R196</f>
      </c>
      <c r="H194" s="108">
        <f>'Raw candidate data'!O196</f>
      </c>
      <c r="I194" s="111">
        <f>'Raw FRM data'!S196</f>
      </c>
      <c r="J194" s="428">
        <f>'Raw candidate data'!P196</f>
      </c>
      <c r="K194" s="426">
        <f>'Raw FRM data'!T196</f>
      </c>
      <c r="L194" s="324">
        <f>'Raw candidate data'!Q196</f>
      </c>
    </row>
    <row r="195" spans="2:12" ht="12.75">
      <c r="B195" s="376">
        <v>187</v>
      </c>
      <c r="C195" s="105">
        <f>Regression!C197</f>
      </c>
      <c r="D195" s="155">
        <f>IF('Raw FRM data'!M197="","",'Raw FRM data'!M197)</f>
      </c>
      <c r="E195" s="155">
        <f>IF('Raw candidate data'!M197&gt;0,'Raw candidate data'!M197,"")</f>
      </c>
      <c r="F195" s="398">
        <f>IF(OR('Raw FRM data'!N197="",'Raw candidate data'!N197=""),"","ok")</f>
      </c>
      <c r="G195" s="113">
        <f>'Raw FRM data'!R197</f>
      </c>
      <c r="H195" s="108">
        <f>'Raw candidate data'!O197</f>
      </c>
      <c r="I195" s="111">
        <f>'Raw FRM data'!S197</f>
      </c>
      <c r="J195" s="428">
        <f>'Raw candidate data'!P197</f>
      </c>
      <c r="K195" s="426">
        <f>'Raw FRM data'!T197</f>
      </c>
      <c r="L195" s="324">
        <f>'Raw candidate data'!Q197</f>
      </c>
    </row>
    <row r="196" spans="2:12" ht="12.75">
      <c r="B196" s="376">
        <v>188</v>
      </c>
      <c r="C196" s="105">
        <f>Regression!C198</f>
      </c>
      <c r="D196" s="155">
        <f>IF('Raw FRM data'!M198="","",'Raw FRM data'!M198)</f>
      </c>
      <c r="E196" s="155">
        <f>IF('Raw candidate data'!M198&gt;0,'Raw candidate data'!M198,"")</f>
      </c>
      <c r="F196" s="398">
        <f>IF(OR('Raw FRM data'!N198="",'Raw candidate data'!N198=""),"","ok")</f>
      </c>
      <c r="G196" s="113">
        <f>'Raw FRM data'!R198</f>
      </c>
      <c r="H196" s="108">
        <f>'Raw candidate data'!O198</f>
      </c>
      <c r="I196" s="111">
        <f>'Raw FRM data'!S198</f>
      </c>
      <c r="J196" s="428">
        <f>'Raw candidate data'!P198</f>
      </c>
      <c r="K196" s="426">
        <f>'Raw FRM data'!T198</f>
      </c>
      <c r="L196" s="324">
        <f>'Raw candidate data'!Q198</f>
      </c>
    </row>
    <row r="197" spans="2:12" ht="12.75">
      <c r="B197" s="376">
        <v>189</v>
      </c>
      <c r="C197" s="105">
        <f>Regression!C199</f>
      </c>
      <c r="D197" s="155">
        <f>IF('Raw FRM data'!M199="","",'Raw FRM data'!M199)</f>
      </c>
      <c r="E197" s="155">
        <f>IF('Raw candidate data'!M199&gt;0,'Raw candidate data'!M199,"")</f>
      </c>
      <c r="F197" s="398">
        <f>IF(OR('Raw FRM data'!N199="",'Raw candidate data'!N199=""),"","ok")</f>
      </c>
      <c r="G197" s="113">
        <f>'Raw FRM data'!R199</f>
      </c>
      <c r="H197" s="108">
        <f>'Raw candidate data'!O199</f>
      </c>
      <c r="I197" s="111">
        <f>'Raw FRM data'!S199</f>
      </c>
      <c r="J197" s="428">
        <f>'Raw candidate data'!P199</f>
      </c>
      <c r="K197" s="426">
        <f>'Raw FRM data'!T199</f>
      </c>
      <c r="L197" s="324">
        <f>'Raw candidate data'!Q199</f>
      </c>
    </row>
    <row r="198" spans="2:12" ht="12.75">
      <c r="B198" s="376">
        <v>190</v>
      </c>
      <c r="C198" s="105">
        <f>Regression!C200</f>
      </c>
      <c r="D198" s="155">
        <f>IF('Raw FRM data'!M200="","",'Raw FRM data'!M200)</f>
      </c>
      <c r="E198" s="155">
        <f>IF('Raw candidate data'!M200&gt;0,'Raw candidate data'!M200,"")</f>
      </c>
      <c r="F198" s="398">
        <f>IF(OR('Raw FRM data'!N200="",'Raw candidate data'!N200=""),"","ok")</f>
      </c>
      <c r="G198" s="113">
        <f>'Raw FRM data'!R200</f>
      </c>
      <c r="H198" s="108">
        <f>'Raw candidate data'!O200</f>
      </c>
      <c r="I198" s="111">
        <f>'Raw FRM data'!S200</f>
      </c>
      <c r="J198" s="428">
        <f>'Raw candidate data'!P200</f>
      </c>
      <c r="K198" s="426">
        <f>'Raw FRM data'!T200</f>
      </c>
      <c r="L198" s="324">
        <f>'Raw candidate data'!Q200</f>
      </c>
    </row>
    <row r="199" spans="2:12" ht="12.75">
      <c r="B199" s="376">
        <v>191</v>
      </c>
      <c r="C199" s="105">
        <f>Regression!C201</f>
      </c>
      <c r="D199" s="155">
        <f>IF('Raw FRM data'!M201="","",'Raw FRM data'!M201)</f>
      </c>
      <c r="E199" s="155">
        <f>IF('Raw candidate data'!M201&gt;0,'Raw candidate data'!M201,"")</f>
      </c>
      <c r="F199" s="398">
        <f>IF(OR('Raw FRM data'!N201="",'Raw candidate data'!N201=""),"","ok")</f>
      </c>
      <c r="G199" s="113">
        <f>'Raw FRM data'!R201</f>
      </c>
      <c r="H199" s="108">
        <f>'Raw candidate data'!O201</f>
      </c>
      <c r="I199" s="111">
        <f>'Raw FRM data'!S201</f>
      </c>
      <c r="J199" s="428">
        <f>'Raw candidate data'!P201</f>
      </c>
      <c r="K199" s="426">
        <f>'Raw FRM data'!T201</f>
      </c>
      <c r="L199" s="324">
        <f>'Raw candidate data'!Q201</f>
      </c>
    </row>
    <row r="200" spans="2:12" ht="12.75">
      <c r="B200" s="376">
        <v>192</v>
      </c>
      <c r="C200" s="105">
        <f>Regression!C202</f>
      </c>
      <c r="D200" s="155">
        <f>IF('Raw FRM data'!M202="","",'Raw FRM data'!M202)</f>
      </c>
      <c r="E200" s="155">
        <f>IF('Raw candidate data'!M202&gt;0,'Raw candidate data'!M202,"")</f>
      </c>
      <c r="F200" s="398">
        <f>IF(OR('Raw FRM data'!N202="",'Raw candidate data'!N202=""),"","ok")</f>
      </c>
      <c r="G200" s="113">
        <f>'Raw FRM data'!R202</f>
      </c>
      <c r="H200" s="108">
        <f>'Raw candidate data'!O202</f>
      </c>
      <c r="I200" s="111">
        <f>'Raw FRM data'!S202</f>
      </c>
      <c r="J200" s="428">
        <f>'Raw candidate data'!P202</f>
      </c>
      <c r="K200" s="426">
        <f>'Raw FRM data'!T202</f>
      </c>
      <c r="L200" s="324">
        <f>'Raw candidate data'!Q202</f>
      </c>
    </row>
    <row r="201" spans="2:12" ht="12.75">
      <c r="B201" s="376">
        <v>193</v>
      </c>
      <c r="C201" s="105">
        <f>Regression!C203</f>
      </c>
      <c r="D201" s="155">
        <f>IF('Raw FRM data'!M203="","",'Raw FRM data'!M203)</f>
      </c>
      <c r="E201" s="155">
        <f>IF('Raw candidate data'!M203&gt;0,'Raw candidate data'!M203,"")</f>
      </c>
      <c r="F201" s="398">
        <f>IF(OR('Raw FRM data'!N203="",'Raw candidate data'!N203=""),"","ok")</f>
      </c>
      <c r="G201" s="113">
        <f>'Raw FRM data'!R203</f>
      </c>
      <c r="H201" s="108">
        <f>'Raw candidate data'!O203</f>
      </c>
      <c r="I201" s="111">
        <f>'Raw FRM data'!S203</f>
      </c>
      <c r="J201" s="428">
        <f>'Raw candidate data'!P203</f>
      </c>
      <c r="K201" s="426">
        <f>'Raw FRM data'!T203</f>
      </c>
      <c r="L201" s="324">
        <f>'Raw candidate data'!Q203</f>
      </c>
    </row>
    <row r="202" spans="2:12" ht="12.75">
      <c r="B202" s="376">
        <v>194</v>
      </c>
      <c r="C202" s="105">
        <f>Regression!C204</f>
      </c>
      <c r="D202" s="155">
        <f>IF('Raw FRM data'!M204="","",'Raw FRM data'!M204)</f>
      </c>
      <c r="E202" s="155">
        <f>IF('Raw candidate data'!M204&gt;0,'Raw candidate data'!M204,"")</f>
      </c>
      <c r="F202" s="398">
        <f>IF(OR('Raw FRM data'!N204="",'Raw candidate data'!N204=""),"","ok")</f>
      </c>
      <c r="G202" s="113">
        <f>'Raw FRM data'!R204</f>
      </c>
      <c r="H202" s="108">
        <f>'Raw candidate data'!O204</f>
      </c>
      <c r="I202" s="111">
        <f>'Raw FRM data'!S204</f>
      </c>
      <c r="J202" s="428">
        <f>'Raw candidate data'!P204</f>
      </c>
      <c r="K202" s="426">
        <f>'Raw FRM data'!T204</f>
      </c>
      <c r="L202" s="324">
        <f>'Raw candidate data'!Q204</f>
      </c>
    </row>
    <row r="203" spans="2:12" ht="12.75">
      <c r="B203" s="376">
        <v>195</v>
      </c>
      <c r="C203" s="105">
        <f>Regression!C205</f>
      </c>
      <c r="D203" s="155">
        <f>IF('Raw FRM data'!M205="","",'Raw FRM data'!M205)</f>
      </c>
      <c r="E203" s="155">
        <f>IF('Raw candidate data'!M205&gt;0,'Raw candidate data'!M205,"")</f>
      </c>
      <c r="F203" s="398">
        <f>IF(OR('Raw FRM data'!N205="",'Raw candidate data'!N205=""),"","ok")</f>
      </c>
      <c r="G203" s="113">
        <f>'Raw FRM data'!R205</f>
      </c>
      <c r="H203" s="108">
        <f>'Raw candidate data'!O205</f>
      </c>
      <c r="I203" s="111">
        <f>'Raw FRM data'!S205</f>
      </c>
      <c r="J203" s="428">
        <f>'Raw candidate data'!P205</f>
      </c>
      <c r="K203" s="426">
        <f>'Raw FRM data'!T205</f>
      </c>
      <c r="L203" s="324">
        <f>'Raw candidate data'!Q205</f>
      </c>
    </row>
    <row r="204" spans="2:12" ht="12.75">
      <c r="B204" s="376">
        <v>196</v>
      </c>
      <c r="C204" s="105">
        <f>Regression!C206</f>
      </c>
      <c r="D204" s="155">
        <f>IF('Raw FRM data'!M206="","",'Raw FRM data'!M206)</f>
      </c>
      <c r="E204" s="155">
        <f>IF('Raw candidate data'!M206&gt;0,'Raw candidate data'!M206,"")</f>
      </c>
      <c r="F204" s="398">
        <f>IF(OR('Raw FRM data'!N206="",'Raw candidate data'!N206=""),"","ok")</f>
      </c>
      <c r="G204" s="113">
        <f>'Raw FRM data'!R206</f>
      </c>
      <c r="H204" s="108">
        <f>'Raw candidate data'!O206</f>
      </c>
      <c r="I204" s="111">
        <f>'Raw FRM data'!S206</f>
      </c>
      <c r="J204" s="428">
        <f>'Raw candidate data'!P206</f>
      </c>
      <c r="K204" s="426">
        <f>'Raw FRM data'!T206</f>
      </c>
      <c r="L204" s="324">
        <f>'Raw candidate data'!Q206</f>
      </c>
    </row>
    <row r="205" spans="2:12" ht="12.75">
      <c r="B205" s="376">
        <v>197</v>
      </c>
      <c r="C205" s="105">
        <f>Regression!C207</f>
      </c>
      <c r="D205" s="155">
        <f>IF('Raw FRM data'!M207="","",'Raw FRM data'!M207)</f>
      </c>
      <c r="E205" s="155">
        <f>IF('Raw candidate data'!M207&gt;0,'Raw candidate data'!M207,"")</f>
      </c>
      <c r="F205" s="398">
        <f>IF(OR('Raw FRM data'!N207="",'Raw candidate data'!N207=""),"","ok")</f>
      </c>
      <c r="G205" s="113">
        <f>'Raw FRM data'!R207</f>
      </c>
      <c r="H205" s="108">
        <f>'Raw candidate data'!O207</f>
      </c>
      <c r="I205" s="111">
        <f>'Raw FRM data'!S207</f>
      </c>
      <c r="J205" s="428">
        <f>'Raw candidate data'!P207</f>
      </c>
      <c r="K205" s="426">
        <f>'Raw FRM data'!T207</f>
      </c>
      <c r="L205" s="324">
        <f>'Raw candidate data'!Q207</f>
      </c>
    </row>
    <row r="206" spans="2:12" ht="12.75">
      <c r="B206" s="376">
        <v>198</v>
      </c>
      <c r="C206" s="105">
        <f>Regression!C208</f>
      </c>
      <c r="D206" s="155">
        <f>IF('Raw FRM data'!M208="","",'Raw FRM data'!M208)</f>
      </c>
      <c r="E206" s="155">
        <f>IF('Raw candidate data'!M208&gt;0,'Raw candidate data'!M208,"")</f>
      </c>
      <c r="F206" s="398">
        <f>IF(OR('Raw FRM data'!N208="",'Raw candidate data'!N208=""),"","ok")</f>
      </c>
      <c r="G206" s="113">
        <f>'Raw FRM data'!R208</f>
      </c>
      <c r="H206" s="108">
        <f>'Raw candidate data'!O208</f>
      </c>
      <c r="I206" s="111">
        <f>'Raw FRM data'!S208</f>
      </c>
      <c r="J206" s="428">
        <f>'Raw candidate data'!P208</f>
      </c>
      <c r="K206" s="426">
        <f>'Raw FRM data'!T208</f>
      </c>
      <c r="L206" s="324">
        <f>'Raw candidate data'!Q208</f>
      </c>
    </row>
    <row r="207" spans="2:12" ht="12.75">
      <c r="B207" s="376">
        <v>199</v>
      </c>
      <c r="C207" s="105">
        <f>Regression!C209</f>
      </c>
      <c r="D207" s="155">
        <f>IF('Raw FRM data'!M209="","",'Raw FRM data'!M209)</f>
      </c>
      <c r="E207" s="155">
        <f>IF('Raw candidate data'!M209&gt;0,'Raw candidate data'!M209,"")</f>
      </c>
      <c r="F207" s="398">
        <f>IF(OR('Raw FRM data'!N209="",'Raw candidate data'!N209=""),"","ok")</f>
      </c>
      <c r="G207" s="113">
        <f>'Raw FRM data'!R209</f>
      </c>
      <c r="H207" s="108">
        <f>'Raw candidate data'!O209</f>
      </c>
      <c r="I207" s="111">
        <f>'Raw FRM data'!S209</f>
      </c>
      <c r="J207" s="428">
        <f>'Raw candidate data'!P209</f>
      </c>
      <c r="K207" s="426">
        <f>'Raw FRM data'!T209</f>
      </c>
      <c r="L207" s="324">
        <f>'Raw candidate data'!Q209</f>
      </c>
    </row>
    <row r="208" spans="2:12" ht="12.75">
      <c r="B208" s="376">
        <v>200</v>
      </c>
      <c r="C208" s="105">
        <f>Regression!C210</f>
      </c>
      <c r="D208" s="155">
        <f>IF('Raw FRM data'!M210="","",'Raw FRM data'!M210)</f>
      </c>
      <c r="E208" s="155">
        <f>IF('Raw candidate data'!M210&gt;0,'Raw candidate data'!M210,"")</f>
      </c>
      <c r="F208" s="398">
        <f>IF(OR('Raw FRM data'!N210="",'Raw candidate data'!N210=""),"","ok")</f>
      </c>
      <c r="G208" s="113">
        <f>'Raw FRM data'!R210</f>
      </c>
      <c r="H208" s="108">
        <f>'Raw candidate data'!O210</f>
      </c>
      <c r="I208" s="111">
        <f>'Raw FRM data'!S210</f>
      </c>
      <c r="J208" s="428">
        <f>'Raw candidate data'!P210</f>
      </c>
      <c r="K208" s="426">
        <f>'Raw FRM data'!T210</f>
      </c>
      <c r="L208" s="324">
        <f>'Raw candidate data'!Q210</f>
      </c>
    </row>
    <row r="209" spans="2:12" ht="12.75">
      <c r="B209" s="376">
        <v>201</v>
      </c>
      <c r="C209" s="105">
        <f>Regression!C211</f>
      </c>
      <c r="D209" s="155">
        <f>IF('Raw FRM data'!M211="","",'Raw FRM data'!M211)</f>
      </c>
      <c r="E209" s="155">
        <f>IF('Raw candidate data'!M211&gt;0,'Raw candidate data'!M211,"")</f>
      </c>
      <c r="F209" s="398">
        <f>IF(OR('Raw FRM data'!N211="",'Raw candidate data'!N211=""),"","ok")</f>
      </c>
      <c r="G209" s="113">
        <f>'Raw FRM data'!R211</f>
      </c>
      <c r="H209" s="108">
        <f>'Raw candidate data'!O211</f>
      </c>
      <c r="I209" s="111">
        <f>'Raw FRM data'!S211</f>
      </c>
      <c r="J209" s="428">
        <f>'Raw candidate data'!P211</f>
      </c>
      <c r="K209" s="426">
        <f>'Raw FRM data'!T211</f>
      </c>
      <c r="L209" s="324">
        <f>'Raw candidate data'!Q211</f>
      </c>
    </row>
    <row r="210" spans="2:12" ht="12.75">
      <c r="B210" s="376">
        <v>202</v>
      </c>
      <c r="C210" s="105">
        <f>Regression!C212</f>
      </c>
      <c r="D210" s="155">
        <f>IF('Raw FRM data'!M212="","",'Raw FRM data'!M212)</f>
      </c>
      <c r="E210" s="155">
        <f>IF('Raw candidate data'!M212&gt;0,'Raw candidate data'!M212,"")</f>
      </c>
      <c r="F210" s="398">
        <f>IF(OR('Raw FRM data'!N212="",'Raw candidate data'!N212=""),"","ok")</f>
      </c>
      <c r="G210" s="113">
        <f>'Raw FRM data'!R212</f>
      </c>
      <c r="H210" s="108">
        <f>'Raw candidate data'!O212</f>
      </c>
      <c r="I210" s="111">
        <f>'Raw FRM data'!S212</f>
      </c>
      <c r="J210" s="428">
        <f>'Raw candidate data'!P212</f>
      </c>
      <c r="K210" s="426">
        <f>'Raw FRM data'!T212</f>
      </c>
      <c r="L210" s="324">
        <f>'Raw candidate data'!Q212</f>
      </c>
    </row>
    <row r="211" spans="2:12" ht="12.75">
      <c r="B211" s="376">
        <v>203</v>
      </c>
      <c r="C211" s="105">
        <f>Regression!C213</f>
      </c>
      <c r="D211" s="155">
        <f>IF('Raw FRM data'!M213="","",'Raw FRM data'!M213)</f>
      </c>
      <c r="E211" s="155">
        <f>IF('Raw candidate data'!M213&gt;0,'Raw candidate data'!M213,"")</f>
      </c>
      <c r="F211" s="398">
        <f>IF(OR('Raw FRM data'!N213="",'Raw candidate data'!N213=""),"","ok")</f>
      </c>
      <c r="G211" s="113">
        <f>'Raw FRM data'!R213</f>
      </c>
      <c r="H211" s="108">
        <f>'Raw candidate data'!O213</f>
      </c>
      <c r="I211" s="111">
        <f>'Raw FRM data'!S213</f>
      </c>
      <c r="J211" s="428">
        <f>'Raw candidate data'!P213</f>
      </c>
      <c r="K211" s="426">
        <f>'Raw FRM data'!T213</f>
      </c>
      <c r="L211" s="324">
        <f>'Raw candidate data'!Q213</f>
      </c>
    </row>
    <row r="212" spans="2:12" ht="12.75">
      <c r="B212" s="376">
        <v>204</v>
      </c>
      <c r="C212" s="105">
        <f>Regression!C214</f>
      </c>
      <c r="D212" s="155">
        <f>IF('Raw FRM data'!M214="","",'Raw FRM data'!M214)</f>
      </c>
      <c r="E212" s="155">
        <f>IF('Raw candidate data'!M214&gt;0,'Raw candidate data'!M214,"")</f>
      </c>
      <c r="F212" s="398">
        <f>IF(OR('Raw FRM data'!N214="",'Raw candidate data'!N214=""),"","ok")</f>
      </c>
      <c r="G212" s="113">
        <f>'Raw FRM data'!R214</f>
      </c>
      <c r="H212" s="108">
        <f>'Raw candidate data'!O214</f>
      </c>
      <c r="I212" s="111">
        <f>'Raw FRM data'!S214</f>
      </c>
      <c r="J212" s="428">
        <f>'Raw candidate data'!P214</f>
      </c>
      <c r="K212" s="426">
        <f>'Raw FRM data'!T214</f>
      </c>
      <c r="L212" s="324">
        <f>'Raw candidate data'!Q214</f>
      </c>
    </row>
    <row r="213" spans="2:12" ht="12.75">
      <c r="B213" s="376">
        <v>205</v>
      </c>
      <c r="C213" s="105">
        <f>Regression!C215</f>
      </c>
      <c r="D213" s="155">
        <f>IF('Raw FRM data'!M215="","",'Raw FRM data'!M215)</f>
      </c>
      <c r="E213" s="155">
        <f>IF('Raw candidate data'!M215&gt;0,'Raw candidate data'!M215,"")</f>
      </c>
      <c r="F213" s="398">
        <f>IF(OR('Raw FRM data'!N215="",'Raw candidate data'!N215=""),"","ok")</f>
      </c>
      <c r="G213" s="113">
        <f>'Raw FRM data'!R215</f>
      </c>
      <c r="H213" s="108">
        <f>'Raw candidate data'!O215</f>
      </c>
      <c r="I213" s="111">
        <f>'Raw FRM data'!S215</f>
      </c>
      <c r="J213" s="428">
        <f>'Raw candidate data'!P215</f>
      </c>
      <c r="K213" s="426">
        <f>'Raw FRM data'!T215</f>
      </c>
      <c r="L213" s="324">
        <f>'Raw candidate data'!Q215</f>
      </c>
    </row>
    <row r="214" spans="2:12" ht="12.75">
      <c r="B214" s="376">
        <v>206</v>
      </c>
      <c r="C214" s="105">
        <f>Regression!C216</f>
      </c>
      <c r="D214" s="155">
        <f>IF('Raw FRM data'!M216="","",'Raw FRM data'!M216)</f>
      </c>
      <c r="E214" s="155">
        <f>IF('Raw candidate data'!M216&gt;0,'Raw candidate data'!M216,"")</f>
      </c>
      <c r="F214" s="398">
        <f>IF(OR('Raw FRM data'!N216="",'Raw candidate data'!N216=""),"","ok")</f>
      </c>
      <c r="G214" s="113">
        <f>'Raw FRM data'!R216</f>
      </c>
      <c r="H214" s="108">
        <f>'Raw candidate data'!O216</f>
      </c>
      <c r="I214" s="111">
        <f>'Raw FRM data'!S216</f>
      </c>
      <c r="J214" s="428">
        <f>'Raw candidate data'!P216</f>
      </c>
      <c r="K214" s="426">
        <f>'Raw FRM data'!T216</f>
      </c>
      <c r="L214" s="324">
        <f>'Raw candidate data'!Q216</f>
      </c>
    </row>
    <row r="215" spans="2:12" ht="12.75">
      <c r="B215" s="376">
        <v>207</v>
      </c>
      <c r="C215" s="105">
        <f>Regression!C217</f>
      </c>
      <c r="D215" s="155">
        <f>IF('Raw FRM data'!M217="","",'Raw FRM data'!M217)</f>
      </c>
      <c r="E215" s="155">
        <f>IF('Raw candidate data'!M217&gt;0,'Raw candidate data'!M217,"")</f>
      </c>
      <c r="F215" s="398">
        <f>IF(OR('Raw FRM data'!N217="",'Raw candidate data'!N217=""),"","ok")</f>
      </c>
      <c r="G215" s="113">
        <f>'Raw FRM data'!R217</f>
      </c>
      <c r="H215" s="108">
        <f>'Raw candidate data'!O217</f>
      </c>
      <c r="I215" s="111">
        <f>'Raw FRM data'!S217</f>
      </c>
      <c r="J215" s="428">
        <f>'Raw candidate data'!P217</f>
      </c>
      <c r="K215" s="426">
        <f>'Raw FRM data'!T217</f>
      </c>
      <c r="L215" s="324">
        <f>'Raw candidate data'!Q217</f>
      </c>
    </row>
    <row r="216" spans="2:12" ht="12.75">
      <c r="B216" s="376">
        <v>208</v>
      </c>
      <c r="C216" s="105">
        <f>Regression!C218</f>
      </c>
      <c r="D216" s="155">
        <f>IF('Raw FRM data'!M218="","",'Raw FRM data'!M218)</f>
      </c>
      <c r="E216" s="155">
        <f>IF('Raw candidate data'!M218&gt;0,'Raw candidate data'!M218,"")</f>
      </c>
      <c r="F216" s="398">
        <f>IF(OR('Raw FRM data'!N218="",'Raw candidate data'!N218=""),"","ok")</f>
      </c>
      <c r="G216" s="113">
        <f>'Raw FRM data'!R218</f>
      </c>
      <c r="H216" s="108">
        <f>'Raw candidate data'!O218</f>
      </c>
      <c r="I216" s="111">
        <f>'Raw FRM data'!S218</f>
      </c>
      <c r="J216" s="428">
        <f>'Raw candidate data'!P218</f>
      </c>
      <c r="K216" s="426">
        <f>'Raw FRM data'!T218</f>
      </c>
      <c r="L216" s="324">
        <f>'Raw candidate data'!Q218</f>
      </c>
    </row>
    <row r="217" spans="2:12" ht="12.75">
      <c r="B217" s="376">
        <v>209</v>
      </c>
      <c r="C217" s="105">
        <f>Regression!C219</f>
      </c>
      <c r="D217" s="155">
        <f>IF('Raw FRM data'!M219="","",'Raw FRM data'!M219)</f>
      </c>
      <c r="E217" s="155">
        <f>IF('Raw candidate data'!M219&gt;0,'Raw candidate data'!M219,"")</f>
      </c>
      <c r="F217" s="398">
        <f>IF(OR('Raw FRM data'!N219="",'Raw candidate data'!N219=""),"","ok")</f>
      </c>
      <c r="G217" s="113">
        <f>'Raw FRM data'!R219</f>
      </c>
      <c r="H217" s="108">
        <f>'Raw candidate data'!O219</f>
      </c>
      <c r="I217" s="111">
        <f>'Raw FRM data'!S219</f>
      </c>
      <c r="J217" s="428">
        <f>'Raw candidate data'!P219</f>
      </c>
      <c r="K217" s="426">
        <f>'Raw FRM data'!T219</f>
      </c>
      <c r="L217" s="324">
        <f>'Raw candidate data'!Q219</f>
      </c>
    </row>
    <row r="218" spans="2:12" ht="12.75">
      <c r="B218" s="376">
        <v>210</v>
      </c>
      <c r="C218" s="105">
        <f>Regression!C220</f>
      </c>
      <c r="D218" s="155">
        <f>IF('Raw FRM data'!M220="","",'Raw FRM data'!M220)</f>
      </c>
      <c r="E218" s="155">
        <f>IF('Raw candidate data'!M220&gt;0,'Raw candidate data'!M220,"")</f>
      </c>
      <c r="F218" s="398">
        <f>IF(OR('Raw FRM data'!N220="",'Raw candidate data'!N220=""),"","ok")</f>
      </c>
      <c r="G218" s="113">
        <f>'Raw FRM data'!R220</f>
      </c>
      <c r="H218" s="108">
        <f>'Raw candidate data'!O220</f>
      </c>
      <c r="I218" s="111">
        <f>'Raw FRM data'!S220</f>
      </c>
      <c r="J218" s="428">
        <f>'Raw candidate data'!P220</f>
      </c>
      <c r="K218" s="426">
        <f>'Raw FRM data'!T220</f>
      </c>
      <c r="L218" s="324">
        <f>'Raw candidate data'!Q220</f>
      </c>
    </row>
    <row r="219" spans="2:12" ht="12.75">
      <c r="B219" s="376">
        <v>211</v>
      </c>
      <c r="C219" s="105">
        <f>Regression!C221</f>
      </c>
      <c r="D219" s="155">
        <f>IF('Raw FRM data'!M221="","",'Raw FRM data'!M221)</f>
      </c>
      <c r="E219" s="155">
        <f>IF('Raw candidate data'!M221&gt;0,'Raw candidate data'!M221,"")</f>
      </c>
      <c r="F219" s="398">
        <f>IF(OR('Raw FRM data'!N221="",'Raw candidate data'!N221=""),"","ok")</f>
      </c>
      <c r="G219" s="113">
        <f>'Raw FRM data'!R221</f>
      </c>
      <c r="H219" s="108">
        <f>'Raw candidate data'!O221</f>
      </c>
      <c r="I219" s="111">
        <f>'Raw FRM data'!S221</f>
      </c>
      <c r="J219" s="428">
        <f>'Raw candidate data'!P221</f>
      </c>
      <c r="K219" s="426">
        <f>'Raw FRM data'!T221</f>
      </c>
      <c r="L219" s="324">
        <f>'Raw candidate data'!Q221</f>
      </c>
    </row>
    <row r="220" spans="2:12" ht="12.75">
      <c r="B220" s="376">
        <v>212</v>
      </c>
      <c r="C220" s="105">
        <f>Regression!C222</f>
      </c>
      <c r="D220" s="155">
        <f>IF('Raw FRM data'!M222="","",'Raw FRM data'!M222)</f>
      </c>
      <c r="E220" s="155">
        <f>IF('Raw candidate data'!M222&gt;0,'Raw candidate data'!M222,"")</f>
      </c>
      <c r="F220" s="398">
        <f>IF(OR('Raw FRM data'!N222="",'Raw candidate data'!N222=""),"","ok")</f>
      </c>
      <c r="G220" s="113">
        <f>'Raw FRM data'!R222</f>
      </c>
      <c r="H220" s="108">
        <f>'Raw candidate data'!O222</f>
      </c>
      <c r="I220" s="111">
        <f>'Raw FRM data'!S222</f>
      </c>
      <c r="J220" s="428">
        <f>'Raw candidate data'!P222</f>
      </c>
      <c r="K220" s="426">
        <f>'Raw FRM data'!T222</f>
      </c>
      <c r="L220" s="324">
        <f>'Raw candidate data'!Q222</f>
      </c>
    </row>
    <row r="221" spans="2:12" ht="12.75">
      <c r="B221" s="376">
        <v>213</v>
      </c>
      <c r="C221" s="105">
        <f>Regression!C223</f>
      </c>
      <c r="D221" s="155">
        <f>IF('Raw FRM data'!M223="","",'Raw FRM data'!M223)</f>
      </c>
      <c r="E221" s="155">
        <f>IF('Raw candidate data'!M223&gt;0,'Raw candidate data'!M223,"")</f>
      </c>
      <c r="F221" s="398">
        <f>IF(OR('Raw FRM data'!N223="",'Raw candidate data'!N223=""),"","ok")</f>
      </c>
      <c r="G221" s="113">
        <f>'Raw FRM data'!R223</f>
      </c>
      <c r="H221" s="108">
        <f>'Raw candidate data'!O223</f>
      </c>
      <c r="I221" s="111">
        <f>'Raw FRM data'!S223</f>
      </c>
      <c r="J221" s="428">
        <f>'Raw candidate data'!P223</f>
      </c>
      <c r="K221" s="426">
        <f>'Raw FRM data'!T223</f>
      </c>
      <c r="L221" s="324">
        <f>'Raw candidate data'!Q223</f>
      </c>
    </row>
    <row r="222" spans="2:12" ht="12.75">
      <c r="B222" s="376">
        <v>214</v>
      </c>
      <c r="C222" s="105">
        <f>Regression!C224</f>
      </c>
      <c r="D222" s="155">
        <f>IF('Raw FRM data'!M224="","",'Raw FRM data'!M224)</f>
      </c>
      <c r="E222" s="155">
        <f>IF('Raw candidate data'!M224&gt;0,'Raw candidate data'!M224,"")</f>
      </c>
      <c r="F222" s="398">
        <f>IF(OR('Raw FRM data'!N224="",'Raw candidate data'!N224=""),"","ok")</f>
      </c>
      <c r="G222" s="113">
        <f>'Raw FRM data'!R224</f>
      </c>
      <c r="H222" s="108">
        <f>'Raw candidate data'!O224</f>
      </c>
      <c r="I222" s="111">
        <f>'Raw FRM data'!S224</f>
      </c>
      <c r="J222" s="428">
        <f>'Raw candidate data'!P224</f>
      </c>
      <c r="K222" s="426">
        <f>'Raw FRM data'!T224</f>
      </c>
      <c r="L222" s="324">
        <f>'Raw candidate data'!Q224</f>
      </c>
    </row>
    <row r="223" spans="2:12" ht="12.75">
      <c r="B223" s="376">
        <v>215</v>
      </c>
      <c r="C223" s="105">
        <f>Regression!C225</f>
      </c>
      <c r="D223" s="155">
        <f>IF('Raw FRM data'!M225="","",'Raw FRM data'!M225)</f>
      </c>
      <c r="E223" s="155">
        <f>IF('Raw candidate data'!M225&gt;0,'Raw candidate data'!M225,"")</f>
      </c>
      <c r="F223" s="398">
        <f>IF(OR('Raw FRM data'!N225="",'Raw candidate data'!N225=""),"","ok")</f>
      </c>
      <c r="G223" s="113">
        <f>'Raw FRM data'!R225</f>
      </c>
      <c r="H223" s="108">
        <f>'Raw candidate data'!O225</f>
      </c>
      <c r="I223" s="111">
        <f>'Raw FRM data'!S225</f>
      </c>
      <c r="J223" s="428">
        <f>'Raw candidate data'!P225</f>
      </c>
      <c r="K223" s="426">
        <f>'Raw FRM data'!T225</f>
      </c>
      <c r="L223" s="324">
        <f>'Raw candidate data'!Q225</f>
      </c>
    </row>
    <row r="224" spans="2:12" ht="12.75">
      <c r="B224" s="376">
        <v>216</v>
      </c>
      <c r="C224" s="105">
        <f>Regression!C226</f>
      </c>
      <c r="D224" s="155">
        <f>IF('Raw FRM data'!M226="","",'Raw FRM data'!M226)</f>
      </c>
      <c r="E224" s="155">
        <f>IF('Raw candidate data'!M226&gt;0,'Raw candidate data'!M226,"")</f>
      </c>
      <c r="F224" s="398">
        <f>IF(OR('Raw FRM data'!N226="",'Raw candidate data'!N226=""),"","ok")</f>
      </c>
      <c r="G224" s="113">
        <f>'Raw FRM data'!R226</f>
      </c>
      <c r="H224" s="108">
        <f>'Raw candidate data'!O226</f>
      </c>
      <c r="I224" s="111">
        <f>'Raw FRM data'!S226</f>
      </c>
      <c r="J224" s="428">
        <f>'Raw candidate data'!P226</f>
      </c>
      <c r="K224" s="426">
        <f>'Raw FRM data'!T226</f>
      </c>
      <c r="L224" s="324">
        <f>'Raw candidate data'!Q226</f>
      </c>
    </row>
    <row r="225" spans="2:12" ht="12.75">
      <c r="B225" s="376">
        <v>217</v>
      </c>
      <c r="C225" s="105">
        <f>Regression!C227</f>
      </c>
      <c r="D225" s="155">
        <f>IF('Raw FRM data'!M227="","",'Raw FRM data'!M227)</f>
      </c>
      <c r="E225" s="155">
        <f>IF('Raw candidate data'!M227&gt;0,'Raw candidate data'!M227,"")</f>
      </c>
      <c r="F225" s="398">
        <f>IF(OR('Raw FRM data'!N227="",'Raw candidate data'!N227=""),"","ok")</f>
      </c>
      <c r="G225" s="113">
        <f>'Raw FRM data'!R227</f>
      </c>
      <c r="H225" s="108">
        <f>'Raw candidate data'!O227</f>
      </c>
      <c r="I225" s="111">
        <f>'Raw FRM data'!S227</f>
      </c>
      <c r="J225" s="428">
        <f>'Raw candidate data'!P227</f>
      </c>
      <c r="K225" s="426">
        <f>'Raw FRM data'!T227</f>
      </c>
      <c r="L225" s="324">
        <f>'Raw candidate data'!Q227</f>
      </c>
    </row>
    <row r="226" spans="2:12" ht="12.75">
      <c r="B226" s="376">
        <v>218</v>
      </c>
      <c r="C226" s="105">
        <f>Regression!C228</f>
      </c>
      <c r="D226" s="155">
        <f>IF('Raw FRM data'!M228="","",'Raw FRM data'!M228)</f>
      </c>
      <c r="E226" s="155">
        <f>IF('Raw candidate data'!M228&gt;0,'Raw candidate data'!M228,"")</f>
      </c>
      <c r="F226" s="398">
        <f>IF(OR('Raw FRM data'!N228="",'Raw candidate data'!N228=""),"","ok")</f>
      </c>
      <c r="G226" s="113">
        <f>'Raw FRM data'!R228</f>
      </c>
      <c r="H226" s="108">
        <f>'Raw candidate data'!O228</f>
      </c>
      <c r="I226" s="111">
        <f>'Raw FRM data'!S228</f>
      </c>
      <c r="J226" s="428">
        <f>'Raw candidate data'!P228</f>
      </c>
      <c r="K226" s="426">
        <f>'Raw FRM data'!T228</f>
      </c>
      <c r="L226" s="324">
        <f>'Raw candidate data'!Q228</f>
      </c>
    </row>
    <row r="227" spans="2:12" ht="12.75">
      <c r="B227" s="376">
        <v>219</v>
      </c>
      <c r="C227" s="105">
        <f>Regression!C229</f>
      </c>
      <c r="D227" s="155">
        <f>IF('Raw FRM data'!M229="","",'Raw FRM data'!M229)</f>
      </c>
      <c r="E227" s="155">
        <f>IF('Raw candidate data'!M229&gt;0,'Raw candidate data'!M229,"")</f>
      </c>
      <c r="F227" s="398">
        <f>IF(OR('Raw FRM data'!N229="",'Raw candidate data'!N229=""),"","ok")</f>
      </c>
      <c r="G227" s="113">
        <f>'Raw FRM data'!R229</f>
      </c>
      <c r="H227" s="108">
        <f>'Raw candidate data'!O229</f>
      </c>
      <c r="I227" s="111">
        <f>'Raw FRM data'!S229</f>
      </c>
      <c r="J227" s="428">
        <f>'Raw candidate data'!P229</f>
      </c>
      <c r="K227" s="426">
        <f>'Raw FRM data'!T229</f>
      </c>
      <c r="L227" s="324">
        <f>'Raw candidate data'!Q229</f>
      </c>
    </row>
    <row r="228" spans="2:12" ht="12.75">
      <c r="B228" s="376">
        <v>220</v>
      </c>
      <c r="C228" s="105">
        <f>Regression!C230</f>
      </c>
      <c r="D228" s="155">
        <f>IF('Raw FRM data'!M230="","",'Raw FRM data'!M230)</f>
      </c>
      <c r="E228" s="155">
        <f>IF('Raw candidate data'!M230&gt;0,'Raw candidate data'!M230,"")</f>
      </c>
      <c r="F228" s="398">
        <f>IF(OR('Raw FRM data'!N230="",'Raw candidate data'!N230=""),"","ok")</f>
      </c>
      <c r="G228" s="113">
        <f>'Raw FRM data'!R230</f>
      </c>
      <c r="H228" s="108">
        <f>'Raw candidate data'!O230</f>
      </c>
      <c r="I228" s="111">
        <f>'Raw FRM data'!S230</f>
      </c>
      <c r="J228" s="428">
        <f>'Raw candidate data'!P230</f>
      </c>
      <c r="K228" s="426">
        <f>'Raw FRM data'!T230</f>
      </c>
      <c r="L228" s="324">
        <f>'Raw candidate data'!Q230</f>
      </c>
    </row>
    <row r="229" spans="2:12" ht="12.75">
      <c r="B229" s="376">
        <v>221</v>
      </c>
      <c r="C229" s="105">
        <f>Regression!C231</f>
      </c>
      <c r="D229" s="155">
        <f>IF('Raw FRM data'!M231="","",'Raw FRM data'!M231)</f>
      </c>
      <c r="E229" s="155">
        <f>IF('Raw candidate data'!M231&gt;0,'Raw candidate data'!M231,"")</f>
      </c>
      <c r="F229" s="398">
        <f>IF(OR('Raw FRM data'!N231="",'Raw candidate data'!N231=""),"","ok")</f>
      </c>
      <c r="G229" s="113">
        <f>'Raw FRM data'!R231</f>
      </c>
      <c r="H229" s="108">
        <f>'Raw candidate data'!O231</f>
      </c>
      <c r="I229" s="111">
        <f>'Raw FRM data'!S231</f>
      </c>
      <c r="J229" s="428">
        <f>'Raw candidate data'!P231</f>
      </c>
      <c r="K229" s="426">
        <f>'Raw FRM data'!T231</f>
      </c>
      <c r="L229" s="324">
        <f>'Raw candidate data'!Q231</f>
      </c>
    </row>
    <row r="230" spans="2:12" ht="12.75">
      <c r="B230" s="376">
        <v>222</v>
      </c>
      <c r="C230" s="105">
        <f>Regression!C232</f>
      </c>
      <c r="D230" s="155">
        <f>IF('Raw FRM data'!M232="","",'Raw FRM data'!M232)</f>
      </c>
      <c r="E230" s="155">
        <f>IF('Raw candidate data'!M232&gt;0,'Raw candidate data'!M232,"")</f>
      </c>
      <c r="F230" s="398">
        <f>IF(OR('Raw FRM data'!N232="",'Raw candidate data'!N232=""),"","ok")</f>
      </c>
      <c r="G230" s="113">
        <f>'Raw FRM data'!R232</f>
      </c>
      <c r="H230" s="108">
        <f>'Raw candidate data'!O232</f>
      </c>
      <c r="I230" s="111">
        <f>'Raw FRM data'!S232</f>
      </c>
      <c r="J230" s="428">
        <f>'Raw candidate data'!P232</f>
      </c>
      <c r="K230" s="426">
        <f>'Raw FRM data'!T232</f>
      </c>
      <c r="L230" s="324">
        <f>'Raw candidate data'!Q232</f>
      </c>
    </row>
    <row r="231" spans="2:12" ht="12.75">
      <c r="B231" s="376">
        <v>223</v>
      </c>
      <c r="C231" s="105">
        <f>Regression!C233</f>
      </c>
      <c r="D231" s="155">
        <f>IF('Raw FRM data'!M233="","",'Raw FRM data'!M233)</f>
      </c>
      <c r="E231" s="155">
        <f>IF('Raw candidate data'!M233&gt;0,'Raw candidate data'!M233,"")</f>
      </c>
      <c r="F231" s="398">
        <f>IF(OR('Raw FRM data'!N233="",'Raw candidate data'!N233=""),"","ok")</f>
      </c>
      <c r="G231" s="113">
        <f>'Raw FRM data'!R233</f>
      </c>
      <c r="H231" s="108">
        <f>'Raw candidate data'!O233</f>
      </c>
      <c r="I231" s="111">
        <f>'Raw FRM data'!S233</f>
      </c>
      <c r="J231" s="428">
        <f>'Raw candidate data'!P233</f>
      </c>
      <c r="K231" s="426">
        <f>'Raw FRM data'!T233</f>
      </c>
      <c r="L231" s="324">
        <f>'Raw candidate data'!Q233</f>
      </c>
    </row>
    <row r="232" spans="2:12" ht="12.75">
      <c r="B232" s="376">
        <v>224</v>
      </c>
      <c r="C232" s="105">
        <f>Regression!C234</f>
      </c>
      <c r="D232" s="155">
        <f>IF('Raw FRM data'!M234="","",'Raw FRM data'!M234)</f>
      </c>
      <c r="E232" s="155">
        <f>IF('Raw candidate data'!M234&gt;0,'Raw candidate data'!M234,"")</f>
      </c>
      <c r="F232" s="398">
        <f>IF(OR('Raw FRM data'!N234="",'Raw candidate data'!N234=""),"","ok")</f>
      </c>
      <c r="G232" s="113">
        <f>'Raw FRM data'!R234</f>
      </c>
      <c r="H232" s="108">
        <f>'Raw candidate data'!O234</f>
      </c>
      <c r="I232" s="111">
        <f>'Raw FRM data'!S234</f>
      </c>
      <c r="J232" s="428">
        <f>'Raw candidate data'!P234</f>
      </c>
      <c r="K232" s="426">
        <f>'Raw FRM data'!T234</f>
      </c>
      <c r="L232" s="324">
        <f>'Raw candidate data'!Q234</f>
      </c>
    </row>
    <row r="233" spans="2:12" ht="12.75">
      <c r="B233" s="376">
        <v>225</v>
      </c>
      <c r="C233" s="105">
        <f>Regression!C235</f>
      </c>
      <c r="D233" s="155">
        <f>IF('Raw FRM data'!M235="","",'Raw FRM data'!M235)</f>
      </c>
      <c r="E233" s="155">
        <f>IF('Raw candidate data'!M235&gt;0,'Raw candidate data'!M235,"")</f>
      </c>
      <c r="F233" s="398">
        <f>IF(OR('Raw FRM data'!N235="",'Raw candidate data'!N235=""),"","ok")</f>
      </c>
      <c r="G233" s="113">
        <f>'Raw FRM data'!R235</f>
      </c>
      <c r="H233" s="108">
        <f>'Raw candidate data'!O235</f>
      </c>
      <c r="I233" s="111">
        <f>'Raw FRM data'!S235</f>
      </c>
      <c r="J233" s="428">
        <f>'Raw candidate data'!P235</f>
      </c>
      <c r="K233" s="426">
        <f>'Raw FRM data'!T235</f>
      </c>
      <c r="L233" s="324">
        <f>'Raw candidate data'!Q235</f>
      </c>
    </row>
    <row r="234" spans="2:12" ht="12.75">
      <c r="B234" s="376">
        <v>226</v>
      </c>
      <c r="C234" s="105">
        <f>Regression!C236</f>
      </c>
      <c r="D234" s="155">
        <f>IF('Raw FRM data'!M236="","",'Raw FRM data'!M236)</f>
      </c>
      <c r="E234" s="155">
        <f>IF('Raw candidate data'!M236&gt;0,'Raw candidate data'!M236,"")</f>
      </c>
      <c r="F234" s="398">
        <f>IF(OR('Raw FRM data'!N236="",'Raw candidate data'!N236=""),"","ok")</f>
      </c>
      <c r="G234" s="113">
        <f>'Raw FRM data'!R236</f>
      </c>
      <c r="H234" s="108">
        <f>'Raw candidate data'!O236</f>
      </c>
      <c r="I234" s="111">
        <f>'Raw FRM data'!S236</f>
      </c>
      <c r="J234" s="428">
        <f>'Raw candidate data'!P236</f>
      </c>
      <c r="K234" s="426">
        <f>'Raw FRM data'!T236</f>
      </c>
      <c r="L234" s="324">
        <f>'Raw candidate data'!Q236</f>
      </c>
    </row>
    <row r="235" spans="2:12" ht="12.75">
      <c r="B235" s="376">
        <v>227</v>
      </c>
      <c r="C235" s="105">
        <f>Regression!C237</f>
      </c>
      <c r="D235" s="155">
        <f>IF('Raw FRM data'!M237="","",'Raw FRM data'!M237)</f>
      </c>
      <c r="E235" s="155">
        <f>IF('Raw candidate data'!M237&gt;0,'Raw candidate data'!M237,"")</f>
      </c>
      <c r="F235" s="398">
        <f>IF(OR('Raw FRM data'!N237="",'Raw candidate data'!N237=""),"","ok")</f>
      </c>
      <c r="G235" s="113">
        <f>'Raw FRM data'!R237</f>
      </c>
      <c r="H235" s="108">
        <f>'Raw candidate data'!O237</f>
      </c>
      <c r="I235" s="111">
        <f>'Raw FRM data'!S237</f>
      </c>
      <c r="J235" s="428">
        <f>'Raw candidate data'!P237</f>
      </c>
      <c r="K235" s="426">
        <f>'Raw FRM data'!T237</f>
      </c>
      <c r="L235" s="324">
        <f>'Raw candidate data'!Q237</f>
      </c>
    </row>
    <row r="236" spans="2:12" ht="12.75">
      <c r="B236" s="376">
        <v>228</v>
      </c>
      <c r="C236" s="105">
        <f>Regression!C238</f>
      </c>
      <c r="D236" s="155">
        <f>IF('Raw FRM data'!M238="","",'Raw FRM data'!M238)</f>
      </c>
      <c r="E236" s="155">
        <f>IF('Raw candidate data'!M238&gt;0,'Raw candidate data'!M238,"")</f>
      </c>
      <c r="F236" s="398">
        <f>IF(OR('Raw FRM data'!N238="",'Raw candidate data'!N238=""),"","ok")</f>
      </c>
      <c r="G236" s="113">
        <f>'Raw FRM data'!R238</f>
      </c>
      <c r="H236" s="108">
        <f>'Raw candidate data'!O238</f>
      </c>
      <c r="I236" s="111">
        <f>'Raw FRM data'!S238</f>
      </c>
      <c r="J236" s="428">
        <f>'Raw candidate data'!P238</f>
      </c>
      <c r="K236" s="426">
        <f>'Raw FRM data'!T238</f>
      </c>
      <c r="L236" s="324">
        <f>'Raw candidate data'!Q238</f>
      </c>
    </row>
    <row r="237" spans="2:12" ht="12.75">
      <c r="B237" s="376">
        <v>229</v>
      </c>
      <c r="C237" s="105">
        <f>Regression!C239</f>
      </c>
      <c r="D237" s="155">
        <f>IF('Raw FRM data'!M239="","",'Raw FRM data'!M239)</f>
      </c>
      <c r="E237" s="155">
        <f>IF('Raw candidate data'!M239&gt;0,'Raw candidate data'!M239,"")</f>
      </c>
      <c r="F237" s="398">
        <f>IF(OR('Raw FRM data'!N239="",'Raw candidate data'!N239=""),"","ok")</f>
      </c>
      <c r="G237" s="113">
        <f>'Raw FRM data'!R239</f>
      </c>
      <c r="H237" s="108">
        <f>'Raw candidate data'!O239</f>
      </c>
      <c r="I237" s="111">
        <f>'Raw FRM data'!S239</f>
      </c>
      <c r="J237" s="428">
        <f>'Raw candidate data'!P239</f>
      </c>
      <c r="K237" s="426">
        <f>'Raw FRM data'!T239</f>
      </c>
      <c r="L237" s="324">
        <f>'Raw candidate data'!Q239</f>
      </c>
    </row>
    <row r="238" spans="2:12" ht="12.75">
      <c r="B238" s="376">
        <v>230</v>
      </c>
      <c r="C238" s="105">
        <f>Regression!C240</f>
      </c>
      <c r="D238" s="155">
        <f>IF('Raw FRM data'!M240="","",'Raw FRM data'!M240)</f>
      </c>
      <c r="E238" s="155">
        <f>IF('Raw candidate data'!M240&gt;0,'Raw candidate data'!M240,"")</f>
      </c>
      <c r="F238" s="398">
        <f>IF(OR('Raw FRM data'!N240="",'Raw candidate data'!N240=""),"","ok")</f>
      </c>
      <c r="G238" s="113">
        <f>'Raw FRM data'!R240</f>
      </c>
      <c r="H238" s="108">
        <f>'Raw candidate data'!O240</f>
      </c>
      <c r="I238" s="111">
        <f>'Raw FRM data'!S240</f>
      </c>
      <c r="J238" s="428">
        <f>'Raw candidate data'!P240</f>
      </c>
      <c r="K238" s="426">
        <f>'Raw FRM data'!T240</f>
      </c>
      <c r="L238" s="324">
        <f>'Raw candidate data'!Q240</f>
      </c>
    </row>
    <row r="239" spans="2:12" ht="12.75">
      <c r="B239" s="376">
        <v>231</v>
      </c>
      <c r="C239" s="105">
        <f>Regression!C241</f>
      </c>
      <c r="D239" s="155">
        <f>IF('Raw FRM data'!M241="","",'Raw FRM data'!M241)</f>
      </c>
      <c r="E239" s="155">
        <f>IF('Raw candidate data'!M241&gt;0,'Raw candidate data'!M241,"")</f>
      </c>
      <c r="F239" s="398">
        <f>IF(OR('Raw FRM data'!N241="",'Raw candidate data'!N241=""),"","ok")</f>
      </c>
      <c r="G239" s="113">
        <f>'Raw FRM data'!R241</f>
      </c>
      <c r="H239" s="108">
        <f>'Raw candidate data'!O241</f>
      </c>
      <c r="I239" s="111">
        <f>'Raw FRM data'!S241</f>
      </c>
      <c r="J239" s="428">
        <f>'Raw candidate data'!P241</f>
      </c>
      <c r="K239" s="426">
        <f>'Raw FRM data'!T241</f>
      </c>
      <c r="L239" s="324">
        <f>'Raw candidate data'!Q241</f>
      </c>
    </row>
    <row r="240" spans="2:12" ht="12.75">
      <c r="B240" s="376">
        <v>232</v>
      </c>
      <c r="C240" s="105">
        <f>Regression!C242</f>
      </c>
      <c r="D240" s="155">
        <f>IF('Raw FRM data'!M242="","",'Raw FRM data'!M242)</f>
      </c>
      <c r="E240" s="155">
        <f>IF('Raw candidate data'!M242&gt;0,'Raw candidate data'!M242,"")</f>
      </c>
      <c r="F240" s="398">
        <f>IF(OR('Raw FRM data'!N242="",'Raw candidate data'!N242=""),"","ok")</f>
      </c>
      <c r="G240" s="113">
        <f>'Raw FRM data'!R242</f>
      </c>
      <c r="H240" s="108">
        <f>'Raw candidate data'!O242</f>
      </c>
      <c r="I240" s="111">
        <f>'Raw FRM data'!S242</f>
      </c>
      <c r="J240" s="428">
        <f>'Raw candidate data'!P242</f>
      </c>
      <c r="K240" s="426">
        <f>'Raw FRM data'!T242</f>
      </c>
      <c r="L240" s="324">
        <f>'Raw candidate data'!Q242</f>
      </c>
    </row>
    <row r="241" spans="2:12" ht="12.75">
      <c r="B241" s="376">
        <v>233</v>
      </c>
      <c r="C241" s="105">
        <f>Regression!C243</f>
      </c>
      <c r="D241" s="155">
        <f>IF('Raw FRM data'!M243="","",'Raw FRM data'!M243)</f>
      </c>
      <c r="E241" s="155">
        <f>IF('Raw candidate data'!M243&gt;0,'Raw candidate data'!M243,"")</f>
      </c>
      <c r="F241" s="398">
        <f>IF(OR('Raw FRM data'!N243="",'Raw candidate data'!N243=""),"","ok")</f>
      </c>
      <c r="G241" s="113">
        <f>'Raw FRM data'!R243</f>
      </c>
      <c r="H241" s="108">
        <f>'Raw candidate data'!O243</f>
      </c>
      <c r="I241" s="111">
        <f>'Raw FRM data'!S243</f>
      </c>
      <c r="J241" s="428">
        <f>'Raw candidate data'!P243</f>
      </c>
      <c r="K241" s="426">
        <f>'Raw FRM data'!T243</f>
      </c>
      <c r="L241" s="324">
        <f>'Raw candidate data'!Q243</f>
      </c>
    </row>
    <row r="242" spans="2:12" ht="12.75">
      <c r="B242" s="376">
        <v>234</v>
      </c>
      <c r="C242" s="105">
        <f>Regression!C244</f>
      </c>
      <c r="D242" s="155">
        <f>IF('Raw FRM data'!M244="","",'Raw FRM data'!M244)</f>
      </c>
      <c r="E242" s="155">
        <f>IF('Raw candidate data'!M244&gt;0,'Raw candidate data'!M244,"")</f>
      </c>
      <c r="F242" s="398">
        <f>IF(OR('Raw FRM data'!N244="",'Raw candidate data'!N244=""),"","ok")</f>
      </c>
      <c r="G242" s="113">
        <f>'Raw FRM data'!R244</f>
      </c>
      <c r="H242" s="108">
        <f>'Raw candidate data'!O244</f>
      </c>
      <c r="I242" s="111">
        <f>'Raw FRM data'!S244</f>
      </c>
      <c r="J242" s="428">
        <f>'Raw candidate data'!P244</f>
      </c>
      <c r="K242" s="426">
        <f>'Raw FRM data'!T244</f>
      </c>
      <c r="L242" s="324">
        <f>'Raw candidate data'!Q244</f>
      </c>
    </row>
    <row r="243" spans="2:12" ht="12.75">
      <c r="B243" s="376">
        <v>235</v>
      </c>
      <c r="C243" s="105">
        <f>Regression!C245</f>
      </c>
      <c r="D243" s="155">
        <f>IF('Raw FRM data'!M245="","",'Raw FRM data'!M245)</f>
      </c>
      <c r="E243" s="155">
        <f>IF('Raw candidate data'!M245&gt;0,'Raw candidate data'!M245,"")</f>
      </c>
      <c r="F243" s="398">
        <f>IF(OR('Raw FRM data'!N245="",'Raw candidate data'!N245=""),"","ok")</f>
      </c>
      <c r="G243" s="113">
        <f>'Raw FRM data'!R245</f>
      </c>
      <c r="H243" s="108">
        <f>'Raw candidate data'!O245</f>
      </c>
      <c r="I243" s="111">
        <f>'Raw FRM data'!S245</f>
      </c>
      <c r="J243" s="428">
        <f>'Raw candidate data'!P245</f>
      </c>
      <c r="K243" s="426">
        <f>'Raw FRM data'!T245</f>
      </c>
      <c r="L243" s="324">
        <f>'Raw candidate data'!Q245</f>
      </c>
    </row>
    <row r="244" spans="2:12" ht="12.75">
      <c r="B244" s="376">
        <v>236</v>
      </c>
      <c r="C244" s="105">
        <f>Regression!C246</f>
      </c>
      <c r="D244" s="155">
        <f>IF('Raw FRM data'!M246="","",'Raw FRM data'!M246)</f>
      </c>
      <c r="E244" s="155">
        <f>IF('Raw candidate data'!M246&gt;0,'Raw candidate data'!M246,"")</f>
      </c>
      <c r="F244" s="398">
        <f>IF(OR('Raw FRM data'!N246="",'Raw candidate data'!N246=""),"","ok")</f>
      </c>
      <c r="G244" s="113">
        <f>'Raw FRM data'!R246</f>
      </c>
      <c r="H244" s="108">
        <f>'Raw candidate data'!O246</f>
      </c>
      <c r="I244" s="111">
        <f>'Raw FRM data'!S246</f>
      </c>
      <c r="J244" s="428">
        <f>'Raw candidate data'!P246</f>
      </c>
      <c r="K244" s="426">
        <f>'Raw FRM data'!T246</f>
      </c>
      <c r="L244" s="324">
        <f>'Raw candidate data'!Q246</f>
      </c>
    </row>
    <row r="245" spans="2:12" ht="12.75">
      <c r="B245" s="376">
        <v>237</v>
      </c>
      <c r="C245" s="105">
        <f>Regression!C247</f>
      </c>
      <c r="D245" s="155">
        <f>IF('Raw FRM data'!M247="","",'Raw FRM data'!M247)</f>
      </c>
      <c r="E245" s="155">
        <f>IF('Raw candidate data'!M247&gt;0,'Raw candidate data'!M247,"")</f>
      </c>
      <c r="F245" s="398">
        <f>IF(OR('Raw FRM data'!N247="",'Raw candidate data'!N247=""),"","ok")</f>
      </c>
      <c r="G245" s="113">
        <f>'Raw FRM data'!R247</f>
      </c>
      <c r="H245" s="108">
        <f>'Raw candidate data'!O247</f>
      </c>
      <c r="I245" s="111">
        <f>'Raw FRM data'!S247</f>
      </c>
      <c r="J245" s="428">
        <f>'Raw candidate data'!P247</f>
      </c>
      <c r="K245" s="426">
        <f>'Raw FRM data'!T247</f>
      </c>
      <c r="L245" s="324">
        <f>'Raw candidate data'!Q247</f>
      </c>
    </row>
    <row r="246" spans="2:12" ht="12.75">
      <c r="B246" s="376">
        <v>238</v>
      </c>
      <c r="C246" s="105">
        <f>Regression!C248</f>
      </c>
      <c r="D246" s="155">
        <f>IF('Raw FRM data'!M248="","",'Raw FRM data'!M248)</f>
      </c>
      <c r="E246" s="155">
        <f>IF('Raw candidate data'!M248&gt;0,'Raw candidate data'!M248,"")</f>
      </c>
      <c r="F246" s="398">
        <f>IF(OR('Raw FRM data'!N248="",'Raw candidate data'!N248=""),"","ok")</f>
      </c>
      <c r="G246" s="113">
        <f>'Raw FRM data'!R248</f>
      </c>
      <c r="H246" s="108">
        <f>'Raw candidate data'!O248</f>
      </c>
      <c r="I246" s="111">
        <f>'Raw FRM data'!S248</f>
      </c>
      <c r="J246" s="428">
        <f>'Raw candidate data'!P248</f>
      </c>
      <c r="K246" s="426">
        <f>'Raw FRM data'!T248</f>
      </c>
      <c r="L246" s="324">
        <f>'Raw candidate data'!Q248</f>
      </c>
    </row>
    <row r="247" spans="2:12" ht="12.75">
      <c r="B247" s="376">
        <v>239</v>
      </c>
      <c r="C247" s="105">
        <f>Regression!C249</f>
      </c>
      <c r="D247" s="155">
        <f>IF('Raw FRM data'!M249="","",'Raw FRM data'!M249)</f>
      </c>
      <c r="E247" s="155">
        <f>IF('Raw candidate data'!M249&gt;0,'Raw candidate data'!M249,"")</f>
      </c>
      <c r="F247" s="398">
        <f>IF(OR('Raw FRM data'!N249="",'Raw candidate data'!N249=""),"","ok")</f>
      </c>
      <c r="G247" s="113">
        <f>'Raw FRM data'!R249</f>
      </c>
      <c r="H247" s="108">
        <f>'Raw candidate data'!O249</f>
      </c>
      <c r="I247" s="111">
        <f>'Raw FRM data'!S249</f>
      </c>
      <c r="J247" s="428">
        <f>'Raw candidate data'!P249</f>
      </c>
      <c r="K247" s="426">
        <f>'Raw FRM data'!T249</f>
      </c>
      <c r="L247" s="324">
        <f>'Raw candidate data'!Q249</f>
      </c>
    </row>
    <row r="248" spans="2:12" ht="12.75">
      <c r="B248" s="376">
        <v>240</v>
      </c>
      <c r="C248" s="105">
        <f>Regression!C250</f>
      </c>
      <c r="D248" s="155">
        <f>IF('Raw FRM data'!M250="","",'Raw FRM data'!M250)</f>
      </c>
      <c r="E248" s="155">
        <f>IF('Raw candidate data'!M250&gt;0,'Raw candidate data'!M250,"")</f>
      </c>
      <c r="F248" s="398">
        <f>IF(OR('Raw FRM data'!N250="",'Raw candidate data'!N250=""),"","ok")</f>
      </c>
      <c r="G248" s="113">
        <f>'Raw FRM data'!R250</f>
      </c>
      <c r="H248" s="108">
        <f>'Raw candidate data'!O250</f>
      </c>
      <c r="I248" s="111">
        <f>'Raw FRM data'!S250</f>
      </c>
      <c r="J248" s="428">
        <f>'Raw candidate data'!P250</f>
      </c>
      <c r="K248" s="426">
        <f>'Raw FRM data'!T250</f>
      </c>
      <c r="L248" s="324">
        <f>'Raw candidate data'!Q250</f>
      </c>
    </row>
    <row r="249" spans="2:12" ht="12.75">
      <c r="B249" s="376">
        <v>241</v>
      </c>
      <c r="C249" s="105">
        <f>Regression!C251</f>
      </c>
      <c r="D249" s="155">
        <f>IF('Raw FRM data'!M251="","",'Raw FRM data'!M251)</f>
      </c>
      <c r="E249" s="155">
        <f>IF('Raw candidate data'!M251&gt;0,'Raw candidate data'!M251,"")</f>
      </c>
      <c r="F249" s="398">
        <f>IF(OR('Raw FRM data'!N251="",'Raw candidate data'!N251=""),"","ok")</f>
      </c>
      <c r="G249" s="113">
        <f>'Raw FRM data'!R251</f>
      </c>
      <c r="H249" s="108">
        <f>'Raw candidate data'!O251</f>
      </c>
      <c r="I249" s="111">
        <f>'Raw FRM data'!S251</f>
      </c>
      <c r="J249" s="428">
        <f>'Raw candidate data'!P251</f>
      </c>
      <c r="K249" s="426">
        <f>'Raw FRM data'!T251</f>
      </c>
      <c r="L249" s="324">
        <f>'Raw candidate data'!Q251</f>
      </c>
    </row>
    <row r="250" spans="2:12" ht="12.75">
      <c r="B250" s="376">
        <v>242</v>
      </c>
      <c r="C250" s="105">
        <f>Regression!C252</f>
      </c>
      <c r="D250" s="155">
        <f>IF('Raw FRM data'!M252="","",'Raw FRM data'!M252)</f>
      </c>
      <c r="E250" s="155">
        <f>IF('Raw candidate data'!M252&gt;0,'Raw candidate data'!M252,"")</f>
      </c>
      <c r="F250" s="398">
        <f>IF(OR('Raw FRM data'!N252="",'Raw candidate data'!N252=""),"","ok")</f>
      </c>
      <c r="G250" s="113">
        <f>'Raw FRM data'!R252</f>
      </c>
      <c r="H250" s="108">
        <f>'Raw candidate data'!O252</f>
      </c>
      <c r="I250" s="111">
        <f>'Raw FRM data'!S252</f>
      </c>
      <c r="J250" s="428">
        <f>'Raw candidate data'!P252</f>
      </c>
      <c r="K250" s="426">
        <f>'Raw FRM data'!T252</f>
      </c>
      <c r="L250" s="324">
        <f>'Raw candidate data'!Q252</f>
      </c>
    </row>
    <row r="251" spans="2:12" ht="12.75">
      <c r="B251" s="376">
        <v>243</v>
      </c>
      <c r="C251" s="105">
        <f>Regression!C253</f>
      </c>
      <c r="D251" s="155">
        <f>IF('Raw FRM data'!M253="","",'Raw FRM data'!M253)</f>
      </c>
      <c r="E251" s="155">
        <f>IF('Raw candidate data'!M253&gt;0,'Raw candidate data'!M253,"")</f>
      </c>
      <c r="F251" s="398">
        <f>IF(OR('Raw FRM data'!N253="",'Raw candidate data'!N253=""),"","ok")</f>
      </c>
      <c r="G251" s="113">
        <f>'Raw FRM data'!R253</f>
      </c>
      <c r="H251" s="108">
        <f>'Raw candidate data'!O253</f>
      </c>
      <c r="I251" s="111">
        <f>'Raw FRM data'!S253</f>
      </c>
      <c r="J251" s="428">
        <f>'Raw candidate data'!P253</f>
      </c>
      <c r="K251" s="426">
        <f>'Raw FRM data'!T253</f>
      </c>
      <c r="L251" s="324">
        <f>'Raw candidate data'!Q253</f>
      </c>
    </row>
    <row r="252" spans="2:12" ht="12.75">
      <c r="B252" s="376">
        <v>244</v>
      </c>
      <c r="C252" s="105">
        <f>Regression!C254</f>
      </c>
      <c r="D252" s="155">
        <f>IF('Raw FRM data'!M254="","",'Raw FRM data'!M254)</f>
      </c>
      <c r="E252" s="155">
        <f>IF('Raw candidate data'!M254&gt;0,'Raw candidate data'!M254,"")</f>
      </c>
      <c r="F252" s="398">
        <f>IF(OR('Raw FRM data'!N254="",'Raw candidate data'!N254=""),"","ok")</f>
      </c>
      <c r="G252" s="113">
        <f>'Raw FRM data'!R254</f>
      </c>
      <c r="H252" s="108">
        <f>'Raw candidate data'!O254</f>
      </c>
      <c r="I252" s="111">
        <f>'Raw FRM data'!S254</f>
      </c>
      <c r="J252" s="428">
        <f>'Raw candidate data'!P254</f>
      </c>
      <c r="K252" s="426">
        <f>'Raw FRM data'!T254</f>
      </c>
      <c r="L252" s="324">
        <f>'Raw candidate data'!Q254</f>
      </c>
    </row>
    <row r="253" spans="2:12" ht="12.75">
      <c r="B253" s="376">
        <v>245</v>
      </c>
      <c r="C253" s="105">
        <f>Regression!C255</f>
      </c>
      <c r="D253" s="155">
        <f>IF('Raw FRM data'!M255="","",'Raw FRM data'!M255)</f>
      </c>
      <c r="E253" s="155">
        <f>IF('Raw candidate data'!M255&gt;0,'Raw candidate data'!M255,"")</f>
      </c>
      <c r="F253" s="398">
        <f>IF(OR('Raw FRM data'!N255="",'Raw candidate data'!N255=""),"","ok")</f>
      </c>
      <c r="G253" s="113">
        <f>'Raw FRM data'!R255</f>
      </c>
      <c r="H253" s="108">
        <f>'Raw candidate data'!O255</f>
      </c>
      <c r="I253" s="111">
        <f>'Raw FRM data'!S255</f>
      </c>
      <c r="J253" s="428">
        <f>'Raw candidate data'!P255</f>
      </c>
      <c r="K253" s="426">
        <f>'Raw FRM data'!T255</f>
      </c>
      <c r="L253" s="324">
        <f>'Raw candidate data'!Q255</f>
      </c>
    </row>
    <row r="254" spans="2:12" ht="12.75">
      <c r="B254" s="376">
        <v>246</v>
      </c>
      <c r="C254" s="105">
        <f>Regression!C256</f>
      </c>
      <c r="D254" s="155">
        <f>IF('Raw FRM data'!M256="","",'Raw FRM data'!M256)</f>
      </c>
      <c r="E254" s="155">
        <f>IF('Raw candidate data'!M256&gt;0,'Raw candidate data'!M256,"")</f>
      </c>
      <c r="F254" s="398">
        <f>IF(OR('Raw FRM data'!N256="",'Raw candidate data'!N256=""),"","ok")</f>
      </c>
      <c r="G254" s="113">
        <f>'Raw FRM data'!R256</f>
      </c>
      <c r="H254" s="108">
        <f>'Raw candidate data'!O256</f>
      </c>
      <c r="I254" s="111">
        <f>'Raw FRM data'!S256</f>
      </c>
      <c r="J254" s="428">
        <f>'Raw candidate data'!P256</f>
      </c>
      <c r="K254" s="426">
        <f>'Raw FRM data'!T256</f>
      </c>
      <c r="L254" s="324">
        <f>'Raw candidate data'!Q256</f>
      </c>
    </row>
    <row r="255" spans="2:12" ht="12.75">
      <c r="B255" s="376">
        <v>247</v>
      </c>
      <c r="C255" s="105">
        <f>Regression!C257</f>
      </c>
      <c r="D255" s="155">
        <f>IF('Raw FRM data'!M257="","",'Raw FRM data'!M257)</f>
      </c>
      <c r="E255" s="155">
        <f>IF('Raw candidate data'!M257&gt;0,'Raw candidate data'!M257,"")</f>
      </c>
      <c r="F255" s="398">
        <f>IF(OR('Raw FRM data'!N257="",'Raw candidate data'!N257=""),"","ok")</f>
      </c>
      <c r="G255" s="113">
        <f>'Raw FRM data'!R257</f>
      </c>
      <c r="H255" s="108">
        <f>'Raw candidate data'!O257</f>
      </c>
      <c r="I255" s="111">
        <f>'Raw FRM data'!S257</f>
      </c>
      <c r="J255" s="428">
        <f>'Raw candidate data'!P257</f>
      </c>
      <c r="K255" s="426">
        <f>'Raw FRM data'!T257</f>
      </c>
      <c r="L255" s="324">
        <f>'Raw candidate data'!Q257</f>
      </c>
    </row>
    <row r="256" spans="2:12" ht="12.75">
      <c r="B256" s="376">
        <v>248</v>
      </c>
      <c r="C256" s="105">
        <f>Regression!C258</f>
      </c>
      <c r="D256" s="155">
        <f>IF('Raw FRM data'!M258="","",'Raw FRM data'!M258)</f>
      </c>
      <c r="E256" s="155">
        <f>IF('Raw candidate data'!M258&gt;0,'Raw candidate data'!M258,"")</f>
      </c>
      <c r="F256" s="398">
        <f>IF(OR('Raw FRM data'!N258="",'Raw candidate data'!N258=""),"","ok")</f>
      </c>
      <c r="G256" s="113">
        <f>'Raw FRM data'!R258</f>
      </c>
      <c r="H256" s="108">
        <f>'Raw candidate data'!O258</f>
      </c>
      <c r="I256" s="111">
        <f>'Raw FRM data'!S258</f>
      </c>
      <c r="J256" s="428">
        <f>'Raw candidate data'!P258</f>
      </c>
      <c r="K256" s="426">
        <f>'Raw FRM data'!T258</f>
      </c>
      <c r="L256" s="324">
        <f>'Raw candidate data'!Q258</f>
      </c>
    </row>
    <row r="257" spans="2:12" ht="12.75">
      <c r="B257" s="376">
        <v>249</v>
      </c>
      <c r="C257" s="105">
        <f>Regression!C259</f>
      </c>
      <c r="D257" s="155">
        <f>IF('Raw FRM data'!M259="","",'Raw FRM data'!M259)</f>
      </c>
      <c r="E257" s="155">
        <f>IF('Raw candidate data'!M259&gt;0,'Raw candidate data'!M259,"")</f>
      </c>
      <c r="F257" s="398">
        <f>IF(OR('Raw FRM data'!N259="",'Raw candidate data'!N259=""),"","ok")</f>
      </c>
      <c r="G257" s="113">
        <f>'Raw FRM data'!R259</f>
      </c>
      <c r="H257" s="108">
        <f>'Raw candidate data'!O259</f>
      </c>
      <c r="I257" s="111">
        <f>'Raw FRM data'!S259</f>
      </c>
      <c r="J257" s="428">
        <f>'Raw candidate data'!P259</f>
      </c>
      <c r="K257" s="426">
        <f>'Raw FRM data'!T259</f>
      </c>
      <c r="L257" s="324">
        <f>'Raw candidate data'!Q259</f>
      </c>
    </row>
    <row r="258" spans="2:12" ht="12.75">
      <c r="B258" s="376">
        <v>250</v>
      </c>
      <c r="C258" s="105">
        <f>Regression!C260</f>
      </c>
      <c r="D258" s="155">
        <f>IF('Raw FRM data'!M260="","",'Raw FRM data'!M260)</f>
      </c>
      <c r="E258" s="155">
        <f>IF('Raw candidate data'!M260&gt;0,'Raw candidate data'!M260,"")</f>
      </c>
      <c r="F258" s="398">
        <f>IF(OR('Raw FRM data'!N260="",'Raw candidate data'!N260=""),"","ok")</f>
      </c>
      <c r="G258" s="113">
        <f>'Raw FRM data'!R260</f>
      </c>
      <c r="H258" s="108">
        <f>'Raw candidate data'!O260</f>
      </c>
      <c r="I258" s="111">
        <f>'Raw FRM data'!S260</f>
      </c>
      <c r="J258" s="428">
        <f>'Raw candidate data'!P260</f>
      </c>
      <c r="K258" s="426">
        <f>'Raw FRM data'!T260</f>
      </c>
      <c r="L258" s="324">
        <f>'Raw candidate data'!Q260</f>
      </c>
    </row>
    <row r="259" spans="2:12" ht="12.75">
      <c r="B259" s="376">
        <v>251</v>
      </c>
      <c r="C259" s="105">
        <f>Regression!C261</f>
      </c>
      <c r="D259" s="155">
        <f>IF('Raw FRM data'!M261="","",'Raw FRM data'!M261)</f>
      </c>
      <c r="E259" s="155">
        <f>IF('Raw candidate data'!M261&gt;0,'Raw candidate data'!M261,"")</f>
      </c>
      <c r="F259" s="398">
        <f>IF(OR('Raw FRM data'!N261="",'Raw candidate data'!N261=""),"","ok")</f>
      </c>
      <c r="G259" s="113">
        <f>'Raw FRM data'!R261</f>
      </c>
      <c r="H259" s="108">
        <f>'Raw candidate data'!O261</f>
      </c>
      <c r="I259" s="111">
        <f>'Raw FRM data'!S261</f>
      </c>
      <c r="J259" s="428">
        <f>'Raw candidate data'!P261</f>
      </c>
      <c r="K259" s="426">
        <f>'Raw FRM data'!T261</f>
      </c>
      <c r="L259" s="324">
        <f>'Raw candidate data'!Q261</f>
      </c>
    </row>
    <row r="260" spans="2:12" ht="12.75">
      <c r="B260" s="376">
        <v>252</v>
      </c>
      <c r="C260" s="105">
        <f>Regression!C262</f>
      </c>
      <c r="D260" s="155">
        <f>IF('Raw FRM data'!M262="","",'Raw FRM data'!M262)</f>
      </c>
      <c r="E260" s="155">
        <f>IF('Raw candidate data'!M262&gt;0,'Raw candidate data'!M262,"")</f>
      </c>
      <c r="F260" s="398">
        <f>IF(OR('Raw FRM data'!N262="",'Raw candidate data'!N262=""),"","ok")</f>
      </c>
      <c r="G260" s="113">
        <f>'Raw FRM data'!R262</f>
      </c>
      <c r="H260" s="108">
        <f>'Raw candidate data'!O262</f>
      </c>
      <c r="I260" s="111">
        <f>'Raw FRM data'!S262</f>
      </c>
      <c r="J260" s="428">
        <f>'Raw candidate data'!P262</f>
      </c>
      <c r="K260" s="426">
        <f>'Raw FRM data'!T262</f>
      </c>
      <c r="L260" s="324">
        <f>'Raw candidate data'!Q262</f>
      </c>
    </row>
    <row r="261" spans="2:12" ht="12.75">
      <c r="B261" s="376">
        <v>253</v>
      </c>
      <c r="C261" s="105">
        <f>Regression!C263</f>
      </c>
      <c r="D261" s="155">
        <f>IF('Raw FRM data'!M263="","",'Raw FRM data'!M263)</f>
      </c>
      <c r="E261" s="155">
        <f>IF('Raw candidate data'!M263&gt;0,'Raw candidate data'!M263,"")</f>
      </c>
      <c r="F261" s="398">
        <f>IF(OR('Raw FRM data'!N263="",'Raw candidate data'!N263=""),"","ok")</f>
      </c>
      <c r="G261" s="113">
        <f>'Raw FRM data'!R263</f>
      </c>
      <c r="H261" s="108">
        <f>'Raw candidate data'!O263</f>
      </c>
      <c r="I261" s="111">
        <f>'Raw FRM data'!S263</f>
      </c>
      <c r="J261" s="428">
        <f>'Raw candidate data'!P263</f>
      </c>
      <c r="K261" s="426">
        <f>'Raw FRM data'!T263</f>
      </c>
      <c r="L261" s="324">
        <f>'Raw candidate data'!Q263</f>
      </c>
    </row>
    <row r="262" spans="2:12" ht="12.75">
      <c r="B262" s="376">
        <v>254</v>
      </c>
      <c r="C262" s="105">
        <f>Regression!C264</f>
      </c>
      <c r="D262" s="155">
        <f>IF('Raw FRM data'!M264="","",'Raw FRM data'!M264)</f>
      </c>
      <c r="E262" s="155">
        <f>IF('Raw candidate data'!M264&gt;0,'Raw candidate data'!M264,"")</f>
      </c>
      <c r="F262" s="398">
        <f>IF(OR('Raw FRM data'!N264="",'Raw candidate data'!N264=""),"","ok")</f>
      </c>
      <c r="G262" s="113">
        <f>'Raw FRM data'!R264</f>
      </c>
      <c r="H262" s="108">
        <f>'Raw candidate data'!O264</f>
      </c>
      <c r="I262" s="111">
        <f>'Raw FRM data'!S264</f>
      </c>
      <c r="J262" s="428">
        <f>'Raw candidate data'!P264</f>
      </c>
      <c r="K262" s="426">
        <f>'Raw FRM data'!T264</f>
      </c>
      <c r="L262" s="324">
        <f>'Raw candidate data'!Q264</f>
      </c>
    </row>
    <row r="263" spans="2:12" ht="12.75">
      <c r="B263" s="376">
        <v>255</v>
      </c>
      <c r="C263" s="105">
        <f>Regression!C265</f>
      </c>
      <c r="D263" s="155">
        <f>IF('Raw FRM data'!M265="","",'Raw FRM data'!M265)</f>
      </c>
      <c r="E263" s="155">
        <f>IF('Raw candidate data'!M265&gt;0,'Raw candidate data'!M265,"")</f>
      </c>
      <c r="F263" s="398">
        <f>IF(OR('Raw FRM data'!N265="",'Raw candidate data'!N265=""),"","ok")</f>
      </c>
      <c r="G263" s="113">
        <f>'Raw FRM data'!R265</f>
      </c>
      <c r="H263" s="108">
        <f>'Raw candidate data'!O265</f>
      </c>
      <c r="I263" s="111">
        <f>'Raw FRM data'!S265</f>
      </c>
      <c r="J263" s="428">
        <f>'Raw candidate data'!P265</f>
      </c>
      <c r="K263" s="426">
        <f>'Raw FRM data'!T265</f>
      </c>
      <c r="L263" s="324">
        <f>'Raw candidate data'!Q265</f>
      </c>
    </row>
    <row r="264" spans="2:12" ht="12.75">
      <c r="B264" s="376">
        <v>256</v>
      </c>
      <c r="C264" s="105">
        <f>Regression!C266</f>
      </c>
      <c r="D264" s="155">
        <f>IF('Raw FRM data'!M266="","",'Raw FRM data'!M266)</f>
      </c>
      <c r="E264" s="155">
        <f>IF('Raw candidate data'!M266&gt;0,'Raw candidate data'!M266,"")</f>
      </c>
      <c r="F264" s="398">
        <f>IF(OR('Raw FRM data'!N266="",'Raw candidate data'!N266=""),"","ok")</f>
      </c>
      <c r="G264" s="113">
        <f>'Raw FRM data'!R266</f>
      </c>
      <c r="H264" s="108">
        <f>'Raw candidate data'!O266</f>
      </c>
      <c r="I264" s="111">
        <f>'Raw FRM data'!S266</f>
      </c>
      <c r="J264" s="428">
        <f>'Raw candidate data'!P266</f>
      </c>
      <c r="K264" s="426">
        <f>'Raw FRM data'!T266</f>
      </c>
      <c r="L264" s="324">
        <f>'Raw candidate data'!Q266</f>
      </c>
    </row>
    <row r="265" spans="2:12" ht="12.75">
      <c r="B265" s="376">
        <v>257</v>
      </c>
      <c r="C265" s="105">
        <f>Regression!C267</f>
      </c>
      <c r="D265" s="155">
        <f>IF('Raw FRM data'!M267="","",'Raw FRM data'!M267)</f>
      </c>
      <c r="E265" s="155">
        <f>IF('Raw candidate data'!M267&gt;0,'Raw candidate data'!M267,"")</f>
      </c>
      <c r="F265" s="398">
        <f>IF(OR('Raw FRM data'!N267="",'Raw candidate data'!N267=""),"","ok")</f>
      </c>
      <c r="G265" s="113">
        <f>'Raw FRM data'!R267</f>
      </c>
      <c r="H265" s="108">
        <f>'Raw candidate data'!O267</f>
      </c>
      <c r="I265" s="111">
        <f>'Raw FRM data'!S267</f>
      </c>
      <c r="J265" s="428">
        <f>'Raw candidate data'!P267</f>
      </c>
      <c r="K265" s="426">
        <f>'Raw FRM data'!T267</f>
      </c>
      <c r="L265" s="324">
        <f>'Raw candidate data'!Q267</f>
      </c>
    </row>
    <row r="266" spans="2:12" ht="12.75">
      <c r="B266" s="376">
        <v>258</v>
      </c>
      <c r="C266" s="105">
        <f>Regression!C268</f>
      </c>
      <c r="D266" s="155">
        <f>IF('Raw FRM data'!M268="","",'Raw FRM data'!M268)</f>
      </c>
      <c r="E266" s="155">
        <f>IF('Raw candidate data'!M268&gt;0,'Raw candidate data'!M268,"")</f>
      </c>
      <c r="F266" s="398">
        <f>IF(OR('Raw FRM data'!N268="",'Raw candidate data'!N268=""),"","ok")</f>
      </c>
      <c r="G266" s="113">
        <f>'Raw FRM data'!R268</f>
      </c>
      <c r="H266" s="108">
        <f>'Raw candidate data'!O268</f>
      </c>
      <c r="I266" s="111">
        <f>'Raw FRM data'!S268</f>
      </c>
      <c r="J266" s="428">
        <f>'Raw candidate data'!P268</f>
      </c>
      <c r="K266" s="426">
        <f>'Raw FRM data'!T268</f>
      </c>
      <c r="L266" s="324">
        <f>'Raw candidate data'!Q268</f>
      </c>
    </row>
    <row r="267" spans="2:12" ht="12.75">
      <c r="B267" s="376">
        <v>259</v>
      </c>
      <c r="C267" s="105">
        <f>Regression!C269</f>
      </c>
      <c r="D267" s="155">
        <f>IF('Raw FRM data'!M269="","",'Raw FRM data'!M269)</f>
      </c>
      <c r="E267" s="155">
        <f>IF('Raw candidate data'!M269&gt;0,'Raw candidate data'!M269,"")</f>
      </c>
      <c r="F267" s="398">
        <f>IF(OR('Raw FRM data'!N269="",'Raw candidate data'!N269=""),"","ok")</f>
      </c>
      <c r="G267" s="113">
        <f>'Raw FRM data'!R269</f>
      </c>
      <c r="H267" s="108">
        <f>'Raw candidate data'!O269</f>
      </c>
      <c r="I267" s="111">
        <f>'Raw FRM data'!S269</f>
      </c>
      <c r="J267" s="428">
        <f>'Raw candidate data'!P269</f>
      </c>
      <c r="K267" s="426">
        <f>'Raw FRM data'!T269</f>
      </c>
      <c r="L267" s="324">
        <f>'Raw candidate data'!Q269</f>
      </c>
    </row>
    <row r="268" spans="2:12" ht="12.75">
      <c r="B268" s="376">
        <v>260</v>
      </c>
      <c r="C268" s="105">
        <f>Regression!C270</f>
      </c>
      <c r="D268" s="155">
        <f>IF('Raw FRM data'!M270="","",'Raw FRM data'!M270)</f>
      </c>
      <c r="E268" s="155">
        <f>IF('Raw candidate data'!M270&gt;0,'Raw candidate data'!M270,"")</f>
      </c>
      <c r="F268" s="398">
        <f>IF(OR('Raw FRM data'!N270="",'Raw candidate data'!N270=""),"","ok")</f>
      </c>
      <c r="G268" s="113">
        <f>'Raw FRM data'!R270</f>
      </c>
      <c r="H268" s="108">
        <f>'Raw candidate data'!O270</f>
      </c>
      <c r="I268" s="111">
        <f>'Raw FRM data'!S270</f>
      </c>
      <c r="J268" s="428">
        <f>'Raw candidate data'!P270</f>
      </c>
      <c r="K268" s="426">
        <f>'Raw FRM data'!T270</f>
      </c>
      <c r="L268" s="324">
        <f>'Raw candidate data'!Q270</f>
      </c>
    </row>
    <row r="269" spans="2:12" ht="12.75">
      <c r="B269" s="376">
        <v>261</v>
      </c>
      <c r="C269" s="105">
        <f>Regression!C271</f>
      </c>
      <c r="D269" s="155">
        <f>IF('Raw FRM data'!M271="","",'Raw FRM data'!M271)</f>
      </c>
      <c r="E269" s="155">
        <f>IF('Raw candidate data'!M271&gt;0,'Raw candidate data'!M271,"")</f>
      </c>
      <c r="F269" s="398">
        <f>IF(OR('Raw FRM data'!N271="",'Raw candidate data'!N271=""),"","ok")</f>
      </c>
      <c r="G269" s="113">
        <f>'Raw FRM data'!R271</f>
      </c>
      <c r="H269" s="108">
        <f>'Raw candidate data'!O271</f>
      </c>
      <c r="I269" s="111">
        <f>'Raw FRM data'!S271</f>
      </c>
      <c r="J269" s="428">
        <f>'Raw candidate data'!P271</f>
      </c>
      <c r="K269" s="426">
        <f>'Raw FRM data'!T271</f>
      </c>
      <c r="L269" s="324">
        <f>'Raw candidate data'!Q271</f>
      </c>
    </row>
    <row r="270" spans="2:12" ht="12.75">
      <c r="B270" s="376">
        <v>262</v>
      </c>
      <c r="C270" s="105">
        <f>Regression!C272</f>
      </c>
      <c r="D270" s="155">
        <f>IF('Raw FRM data'!M272="","",'Raw FRM data'!M272)</f>
      </c>
      <c r="E270" s="155">
        <f>IF('Raw candidate data'!M272&gt;0,'Raw candidate data'!M272,"")</f>
      </c>
      <c r="F270" s="398">
        <f>IF(OR('Raw FRM data'!N272="",'Raw candidate data'!N272=""),"","ok")</f>
      </c>
      <c r="G270" s="113">
        <f>'Raw FRM data'!R272</f>
      </c>
      <c r="H270" s="108">
        <f>'Raw candidate data'!O272</f>
      </c>
      <c r="I270" s="111">
        <f>'Raw FRM data'!S272</f>
      </c>
      <c r="J270" s="428">
        <f>'Raw candidate data'!P272</f>
      </c>
      <c r="K270" s="426">
        <f>'Raw FRM data'!T272</f>
      </c>
      <c r="L270" s="324">
        <f>'Raw candidate data'!Q272</f>
      </c>
    </row>
    <row r="271" spans="2:12" ht="12.75">
      <c r="B271" s="376">
        <v>263</v>
      </c>
      <c r="C271" s="105">
        <f>Regression!C273</f>
      </c>
      <c r="D271" s="155">
        <f>IF('Raw FRM data'!M273="","",'Raw FRM data'!M273)</f>
      </c>
      <c r="E271" s="155">
        <f>IF('Raw candidate data'!M273&gt;0,'Raw candidate data'!M273,"")</f>
      </c>
      <c r="F271" s="398">
        <f>IF(OR('Raw FRM data'!N273="",'Raw candidate data'!N273=""),"","ok")</f>
      </c>
      <c r="G271" s="113">
        <f>'Raw FRM data'!R273</f>
      </c>
      <c r="H271" s="108">
        <f>'Raw candidate data'!O273</f>
      </c>
      <c r="I271" s="111">
        <f>'Raw FRM data'!S273</f>
      </c>
      <c r="J271" s="428">
        <f>'Raw candidate data'!P273</f>
      </c>
      <c r="K271" s="426">
        <f>'Raw FRM data'!T273</f>
      </c>
      <c r="L271" s="324">
        <f>'Raw candidate data'!Q273</f>
      </c>
    </row>
    <row r="272" spans="2:12" ht="12.75">
      <c r="B272" s="376">
        <v>264</v>
      </c>
      <c r="C272" s="105">
        <f>Regression!C274</f>
      </c>
      <c r="D272" s="155">
        <f>IF('Raw FRM data'!M274="","",'Raw FRM data'!M274)</f>
      </c>
      <c r="E272" s="155">
        <f>IF('Raw candidate data'!M274&gt;0,'Raw candidate data'!M274,"")</f>
      </c>
      <c r="F272" s="398">
        <f>IF(OR('Raw FRM data'!N274="",'Raw candidate data'!N274=""),"","ok")</f>
      </c>
      <c r="G272" s="113">
        <f>'Raw FRM data'!R274</f>
      </c>
      <c r="H272" s="108">
        <f>'Raw candidate data'!O274</f>
      </c>
      <c r="I272" s="111">
        <f>'Raw FRM data'!S274</f>
      </c>
      <c r="J272" s="428">
        <f>'Raw candidate data'!P274</f>
      </c>
      <c r="K272" s="426">
        <f>'Raw FRM data'!T274</f>
      </c>
      <c r="L272" s="324">
        <f>'Raw candidate data'!Q274</f>
      </c>
    </row>
    <row r="273" spans="2:12" ht="12.75">
      <c r="B273" s="376">
        <v>265</v>
      </c>
      <c r="C273" s="105">
        <f>Regression!C275</f>
      </c>
      <c r="D273" s="155">
        <f>IF('Raw FRM data'!M275="","",'Raw FRM data'!M275)</f>
      </c>
      <c r="E273" s="155">
        <f>IF('Raw candidate data'!M275&gt;0,'Raw candidate data'!M275,"")</f>
      </c>
      <c r="F273" s="398">
        <f>IF(OR('Raw FRM data'!N275="",'Raw candidate data'!N275=""),"","ok")</f>
      </c>
      <c r="G273" s="113">
        <f>'Raw FRM data'!R275</f>
      </c>
      <c r="H273" s="108">
        <f>'Raw candidate data'!O275</f>
      </c>
      <c r="I273" s="111">
        <f>'Raw FRM data'!S275</f>
      </c>
      <c r="J273" s="428">
        <f>'Raw candidate data'!P275</f>
      </c>
      <c r="K273" s="426">
        <f>'Raw FRM data'!T275</f>
      </c>
      <c r="L273" s="324">
        <f>'Raw candidate data'!Q275</f>
      </c>
    </row>
    <row r="274" spans="2:12" ht="12.75">
      <c r="B274" s="376">
        <v>266</v>
      </c>
      <c r="C274" s="105">
        <f>Regression!C276</f>
      </c>
      <c r="D274" s="155">
        <f>IF('Raw FRM data'!M276="","",'Raw FRM data'!M276)</f>
      </c>
      <c r="E274" s="155">
        <f>IF('Raw candidate data'!M276&gt;0,'Raw candidate data'!M276,"")</f>
      </c>
      <c r="F274" s="398">
        <f>IF(OR('Raw FRM data'!N276="",'Raw candidate data'!N276=""),"","ok")</f>
      </c>
      <c r="G274" s="113">
        <f>'Raw FRM data'!R276</f>
      </c>
      <c r="H274" s="108">
        <f>'Raw candidate data'!O276</f>
      </c>
      <c r="I274" s="111">
        <f>'Raw FRM data'!S276</f>
      </c>
      <c r="J274" s="428">
        <f>'Raw candidate data'!P276</f>
      </c>
      <c r="K274" s="426">
        <f>'Raw FRM data'!T276</f>
      </c>
      <c r="L274" s="324">
        <f>'Raw candidate data'!Q276</f>
      </c>
    </row>
    <row r="275" spans="2:12" ht="12.75">
      <c r="B275" s="376">
        <v>267</v>
      </c>
      <c r="C275" s="105">
        <f>Regression!C277</f>
      </c>
      <c r="D275" s="155">
        <f>IF('Raw FRM data'!M277="","",'Raw FRM data'!M277)</f>
      </c>
      <c r="E275" s="155">
        <f>IF('Raw candidate data'!M277&gt;0,'Raw candidate data'!M277,"")</f>
      </c>
      <c r="F275" s="398">
        <f>IF(OR('Raw FRM data'!N277="",'Raw candidate data'!N277=""),"","ok")</f>
      </c>
      <c r="G275" s="113">
        <f>'Raw FRM data'!R277</f>
      </c>
      <c r="H275" s="108">
        <f>'Raw candidate data'!O277</f>
      </c>
      <c r="I275" s="111">
        <f>'Raw FRM data'!S277</f>
      </c>
      <c r="J275" s="428">
        <f>'Raw candidate data'!P277</f>
      </c>
      <c r="K275" s="426">
        <f>'Raw FRM data'!T277</f>
      </c>
      <c r="L275" s="324">
        <f>'Raw candidate data'!Q277</f>
      </c>
    </row>
    <row r="276" spans="2:12" ht="12.75">
      <c r="B276" s="376">
        <v>268</v>
      </c>
      <c r="C276" s="105">
        <f>Regression!C278</f>
      </c>
      <c r="D276" s="155">
        <f>IF('Raw FRM data'!M278="","",'Raw FRM data'!M278)</f>
      </c>
      <c r="E276" s="155">
        <f>IF('Raw candidate data'!M278&gt;0,'Raw candidate data'!M278,"")</f>
      </c>
      <c r="F276" s="398">
        <f>IF(OR('Raw FRM data'!N278="",'Raw candidate data'!N278=""),"","ok")</f>
      </c>
      <c r="G276" s="113">
        <f>'Raw FRM data'!R278</f>
      </c>
      <c r="H276" s="108">
        <f>'Raw candidate data'!O278</f>
      </c>
      <c r="I276" s="111">
        <f>'Raw FRM data'!S278</f>
      </c>
      <c r="J276" s="428">
        <f>'Raw candidate data'!P278</f>
      </c>
      <c r="K276" s="426">
        <f>'Raw FRM data'!T278</f>
      </c>
      <c r="L276" s="324">
        <f>'Raw candidate data'!Q278</f>
      </c>
    </row>
    <row r="277" spans="2:12" ht="12.75">
      <c r="B277" s="376">
        <v>269</v>
      </c>
      <c r="C277" s="105">
        <f>Regression!C279</f>
      </c>
      <c r="D277" s="155">
        <f>IF('Raw FRM data'!M279="","",'Raw FRM data'!M279)</f>
      </c>
      <c r="E277" s="155">
        <f>IF('Raw candidate data'!M279&gt;0,'Raw candidate data'!M279,"")</f>
      </c>
      <c r="F277" s="398">
        <f>IF(OR('Raw FRM data'!N279="",'Raw candidate data'!N279=""),"","ok")</f>
      </c>
      <c r="G277" s="113">
        <f>'Raw FRM data'!R279</f>
      </c>
      <c r="H277" s="108">
        <f>'Raw candidate data'!O279</f>
      </c>
      <c r="I277" s="111">
        <f>'Raw FRM data'!S279</f>
      </c>
      <c r="J277" s="428">
        <f>'Raw candidate data'!P279</f>
      </c>
      <c r="K277" s="426">
        <f>'Raw FRM data'!T279</f>
      </c>
      <c r="L277" s="324">
        <f>'Raw candidate data'!Q279</f>
      </c>
    </row>
    <row r="278" spans="2:12" ht="12.75">
      <c r="B278" s="376">
        <v>270</v>
      </c>
      <c r="C278" s="105">
        <f>Regression!C280</f>
      </c>
      <c r="D278" s="155">
        <f>IF('Raw FRM data'!M280="","",'Raw FRM data'!M280)</f>
      </c>
      <c r="E278" s="155">
        <f>IF('Raw candidate data'!M280&gt;0,'Raw candidate data'!M280,"")</f>
      </c>
      <c r="F278" s="398">
        <f>IF(OR('Raw FRM data'!N280="",'Raw candidate data'!N280=""),"","ok")</f>
      </c>
      <c r="G278" s="113">
        <f>'Raw FRM data'!R280</f>
      </c>
      <c r="H278" s="108">
        <f>'Raw candidate data'!O280</f>
      </c>
      <c r="I278" s="111">
        <f>'Raw FRM data'!S280</f>
      </c>
      <c r="J278" s="428">
        <f>'Raw candidate data'!P280</f>
      </c>
      <c r="K278" s="426">
        <f>'Raw FRM data'!T280</f>
      </c>
      <c r="L278" s="324">
        <f>'Raw candidate data'!Q280</f>
      </c>
    </row>
    <row r="279" spans="2:12" ht="12.75">
      <c r="B279" s="376">
        <v>271</v>
      </c>
      <c r="C279" s="105">
        <f>Regression!C281</f>
      </c>
      <c r="D279" s="155">
        <f>IF('Raw FRM data'!M281="","",'Raw FRM data'!M281)</f>
      </c>
      <c r="E279" s="155">
        <f>IF('Raw candidate data'!M281&gt;0,'Raw candidate data'!M281,"")</f>
      </c>
      <c r="F279" s="398">
        <f>IF(OR('Raw FRM data'!N281="",'Raw candidate data'!N281=""),"","ok")</f>
      </c>
      <c r="G279" s="113">
        <f>'Raw FRM data'!R281</f>
      </c>
      <c r="H279" s="108">
        <f>'Raw candidate data'!O281</f>
      </c>
      <c r="I279" s="111">
        <f>'Raw FRM data'!S281</f>
      </c>
      <c r="J279" s="428">
        <f>'Raw candidate data'!P281</f>
      </c>
      <c r="K279" s="426">
        <f>'Raw FRM data'!T281</f>
      </c>
      <c r="L279" s="324">
        <f>'Raw candidate data'!Q281</f>
      </c>
    </row>
    <row r="280" spans="2:12" ht="12.75">
      <c r="B280" s="376">
        <v>272</v>
      </c>
      <c r="C280" s="105">
        <f>Regression!C282</f>
      </c>
      <c r="D280" s="155">
        <f>IF('Raw FRM data'!M282="","",'Raw FRM data'!M282)</f>
      </c>
      <c r="E280" s="155">
        <f>IF('Raw candidate data'!M282&gt;0,'Raw candidate data'!M282,"")</f>
      </c>
      <c r="F280" s="398">
        <f>IF(OR('Raw FRM data'!N282="",'Raw candidate data'!N282=""),"","ok")</f>
      </c>
      <c r="G280" s="113">
        <f>'Raw FRM data'!R282</f>
      </c>
      <c r="H280" s="108">
        <f>'Raw candidate data'!O282</f>
      </c>
      <c r="I280" s="111">
        <f>'Raw FRM data'!S282</f>
      </c>
      <c r="J280" s="428">
        <f>'Raw candidate data'!P282</f>
      </c>
      <c r="K280" s="426">
        <f>'Raw FRM data'!T282</f>
      </c>
      <c r="L280" s="324">
        <f>'Raw candidate data'!Q282</f>
      </c>
    </row>
    <row r="281" spans="2:12" ht="12.75">
      <c r="B281" s="376">
        <v>273</v>
      </c>
      <c r="C281" s="105">
        <f>Regression!C283</f>
      </c>
      <c r="D281" s="155">
        <f>IF('Raw FRM data'!M283="","",'Raw FRM data'!M283)</f>
      </c>
      <c r="E281" s="155">
        <f>IF('Raw candidate data'!M283&gt;0,'Raw candidate data'!M283,"")</f>
      </c>
      <c r="F281" s="398">
        <f>IF(OR('Raw FRM data'!N283="",'Raw candidate data'!N283=""),"","ok")</f>
      </c>
      <c r="G281" s="113">
        <f>'Raw FRM data'!R283</f>
      </c>
      <c r="H281" s="108">
        <f>'Raw candidate data'!O283</f>
      </c>
      <c r="I281" s="111">
        <f>'Raw FRM data'!S283</f>
      </c>
      <c r="J281" s="428">
        <f>'Raw candidate data'!P283</f>
      </c>
      <c r="K281" s="426">
        <f>'Raw FRM data'!T283</f>
      </c>
      <c r="L281" s="324">
        <f>'Raw candidate data'!Q283</f>
      </c>
    </row>
    <row r="282" spans="2:12" ht="12.75">
      <c r="B282" s="376">
        <v>274</v>
      </c>
      <c r="C282" s="105">
        <f>Regression!C284</f>
      </c>
      <c r="D282" s="155">
        <f>IF('Raw FRM data'!M284="","",'Raw FRM data'!M284)</f>
      </c>
      <c r="E282" s="155">
        <f>IF('Raw candidate data'!M284&gt;0,'Raw candidate data'!M284,"")</f>
      </c>
      <c r="F282" s="398">
        <f>IF(OR('Raw FRM data'!N284="",'Raw candidate data'!N284=""),"","ok")</f>
      </c>
      <c r="G282" s="113">
        <f>'Raw FRM data'!R284</f>
      </c>
      <c r="H282" s="108">
        <f>'Raw candidate data'!O284</f>
      </c>
      <c r="I282" s="111">
        <f>'Raw FRM data'!S284</f>
      </c>
      <c r="J282" s="428">
        <f>'Raw candidate data'!P284</f>
      </c>
      <c r="K282" s="426">
        <f>'Raw FRM data'!T284</f>
      </c>
      <c r="L282" s="324">
        <f>'Raw candidate data'!Q284</f>
      </c>
    </row>
    <row r="283" spans="2:12" ht="12.75">
      <c r="B283" s="376">
        <v>275</v>
      </c>
      <c r="C283" s="105">
        <f>Regression!C285</f>
      </c>
      <c r="D283" s="155">
        <f>IF('Raw FRM data'!M285="","",'Raw FRM data'!M285)</f>
      </c>
      <c r="E283" s="155">
        <f>IF('Raw candidate data'!M285&gt;0,'Raw candidate data'!M285,"")</f>
      </c>
      <c r="F283" s="398">
        <f>IF(OR('Raw FRM data'!N285="",'Raw candidate data'!N285=""),"","ok")</f>
      </c>
      <c r="G283" s="113">
        <f>'Raw FRM data'!R285</f>
      </c>
      <c r="H283" s="108">
        <f>'Raw candidate data'!O285</f>
      </c>
      <c r="I283" s="111">
        <f>'Raw FRM data'!S285</f>
      </c>
      <c r="J283" s="428">
        <f>'Raw candidate data'!P285</f>
      </c>
      <c r="K283" s="426">
        <f>'Raw FRM data'!T285</f>
      </c>
      <c r="L283" s="324">
        <f>'Raw candidate data'!Q285</f>
      </c>
    </row>
    <row r="284" spans="2:12" ht="12.75">
      <c r="B284" s="376">
        <v>276</v>
      </c>
      <c r="C284" s="105">
        <f>Regression!C286</f>
      </c>
      <c r="D284" s="155">
        <f>IF('Raw FRM data'!M286="","",'Raw FRM data'!M286)</f>
      </c>
      <c r="E284" s="155">
        <f>IF('Raw candidate data'!M286&gt;0,'Raw candidate data'!M286,"")</f>
      </c>
      <c r="F284" s="398">
        <f>IF(OR('Raw FRM data'!N286="",'Raw candidate data'!N286=""),"","ok")</f>
      </c>
      <c r="G284" s="113">
        <f>'Raw FRM data'!R286</f>
      </c>
      <c r="H284" s="108">
        <f>'Raw candidate data'!O286</f>
      </c>
      <c r="I284" s="111">
        <f>'Raw FRM data'!S286</f>
      </c>
      <c r="J284" s="428">
        <f>'Raw candidate data'!P286</f>
      </c>
      <c r="K284" s="426">
        <f>'Raw FRM data'!T286</f>
      </c>
      <c r="L284" s="324">
        <f>'Raw candidate data'!Q286</f>
      </c>
    </row>
    <row r="285" spans="2:12" ht="12.75">
      <c r="B285" s="376">
        <v>277</v>
      </c>
      <c r="C285" s="105">
        <f>Regression!C287</f>
      </c>
      <c r="D285" s="155">
        <f>IF('Raw FRM data'!M287="","",'Raw FRM data'!M287)</f>
      </c>
      <c r="E285" s="155">
        <f>IF('Raw candidate data'!M287&gt;0,'Raw candidate data'!M287,"")</f>
      </c>
      <c r="F285" s="398">
        <f>IF(OR('Raw FRM data'!N287="",'Raw candidate data'!N287=""),"","ok")</f>
      </c>
      <c r="G285" s="113">
        <f>'Raw FRM data'!R287</f>
      </c>
      <c r="H285" s="108">
        <f>'Raw candidate data'!O287</f>
      </c>
      <c r="I285" s="111">
        <f>'Raw FRM data'!S287</f>
      </c>
      <c r="J285" s="428">
        <f>'Raw candidate data'!P287</f>
      </c>
      <c r="K285" s="426">
        <f>'Raw FRM data'!T287</f>
      </c>
      <c r="L285" s="324">
        <f>'Raw candidate data'!Q287</f>
      </c>
    </row>
    <row r="286" spans="2:12" ht="12.75">
      <c r="B286" s="376">
        <v>278</v>
      </c>
      <c r="C286" s="105">
        <f>Regression!C288</f>
      </c>
      <c r="D286" s="155">
        <f>IF('Raw FRM data'!M288="","",'Raw FRM data'!M288)</f>
      </c>
      <c r="E286" s="155">
        <f>IF('Raw candidate data'!M288&gt;0,'Raw candidate data'!M288,"")</f>
      </c>
      <c r="F286" s="398">
        <f>IF(OR('Raw FRM data'!N288="",'Raw candidate data'!N288=""),"","ok")</f>
      </c>
      <c r="G286" s="113">
        <f>'Raw FRM data'!R288</f>
      </c>
      <c r="H286" s="108">
        <f>'Raw candidate data'!O288</f>
      </c>
      <c r="I286" s="111">
        <f>'Raw FRM data'!S288</f>
      </c>
      <c r="J286" s="428">
        <f>'Raw candidate data'!P288</f>
      </c>
      <c r="K286" s="426">
        <f>'Raw FRM data'!T288</f>
      </c>
      <c r="L286" s="324">
        <f>'Raw candidate data'!Q288</f>
      </c>
    </row>
    <row r="287" spans="2:12" ht="12.75">
      <c r="B287" s="376">
        <v>279</v>
      </c>
      <c r="C287" s="105">
        <f>Regression!C289</f>
      </c>
      <c r="D287" s="155">
        <f>IF('Raw FRM data'!M289="","",'Raw FRM data'!M289)</f>
      </c>
      <c r="E287" s="155">
        <f>IF('Raw candidate data'!M289&gt;0,'Raw candidate data'!M289,"")</f>
      </c>
      <c r="F287" s="398">
        <f>IF(OR('Raw FRM data'!N289="",'Raw candidate data'!N289=""),"","ok")</f>
      </c>
      <c r="G287" s="113">
        <f>'Raw FRM data'!R289</f>
      </c>
      <c r="H287" s="108">
        <f>'Raw candidate data'!O289</f>
      </c>
      <c r="I287" s="111">
        <f>'Raw FRM data'!S289</f>
      </c>
      <c r="J287" s="428">
        <f>'Raw candidate data'!P289</f>
      </c>
      <c r="K287" s="426">
        <f>'Raw FRM data'!T289</f>
      </c>
      <c r="L287" s="324">
        <f>'Raw candidate data'!Q289</f>
      </c>
    </row>
    <row r="288" spans="2:12" ht="12.75">
      <c r="B288" s="376">
        <v>280</v>
      </c>
      <c r="C288" s="105">
        <f>Regression!C290</f>
      </c>
      <c r="D288" s="155">
        <f>IF('Raw FRM data'!M290="","",'Raw FRM data'!M290)</f>
      </c>
      <c r="E288" s="155">
        <f>IF('Raw candidate data'!M290&gt;0,'Raw candidate data'!M290,"")</f>
      </c>
      <c r="F288" s="398">
        <f>IF(OR('Raw FRM data'!N290="",'Raw candidate data'!N290=""),"","ok")</f>
      </c>
      <c r="G288" s="113">
        <f>'Raw FRM data'!R290</f>
      </c>
      <c r="H288" s="108">
        <f>'Raw candidate data'!O290</f>
      </c>
      <c r="I288" s="111">
        <f>'Raw FRM data'!S290</f>
      </c>
      <c r="J288" s="428">
        <f>'Raw candidate data'!P290</f>
      </c>
      <c r="K288" s="426">
        <f>'Raw FRM data'!T290</f>
      </c>
      <c r="L288" s="324">
        <f>'Raw candidate data'!Q290</f>
      </c>
    </row>
    <row r="289" spans="2:12" ht="12.75">
      <c r="B289" s="376">
        <v>281</v>
      </c>
      <c r="C289" s="105">
        <f>Regression!C291</f>
      </c>
      <c r="D289" s="155">
        <f>IF('Raw FRM data'!M291="","",'Raw FRM data'!M291)</f>
      </c>
      <c r="E289" s="155">
        <f>IF('Raw candidate data'!M291&gt;0,'Raw candidate data'!M291,"")</f>
      </c>
      <c r="F289" s="398">
        <f>IF(OR('Raw FRM data'!N291="",'Raw candidate data'!N291=""),"","ok")</f>
      </c>
      <c r="G289" s="113">
        <f>'Raw FRM data'!R291</f>
      </c>
      <c r="H289" s="108">
        <f>'Raw candidate data'!O291</f>
      </c>
      <c r="I289" s="111">
        <f>'Raw FRM data'!S291</f>
      </c>
      <c r="J289" s="428">
        <f>'Raw candidate data'!P291</f>
      </c>
      <c r="K289" s="426">
        <f>'Raw FRM data'!T291</f>
      </c>
      <c r="L289" s="324">
        <f>'Raw candidate data'!Q291</f>
      </c>
    </row>
    <row r="290" spans="2:12" ht="12.75">
      <c r="B290" s="376">
        <v>282</v>
      </c>
      <c r="C290" s="105">
        <f>Regression!C292</f>
      </c>
      <c r="D290" s="155">
        <f>IF('Raw FRM data'!M292="","",'Raw FRM data'!M292)</f>
      </c>
      <c r="E290" s="155">
        <f>IF('Raw candidate data'!M292&gt;0,'Raw candidate data'!M292,"")</f>
      </c>
      <c r="F290" s="398">
        <f>IF(OR('Raw FRM data'!N292="",'Raw candidate data'!N292=""),"","ok")</f>
      </c>
      <c r="G290" s="113">
        <f>'Raw FRM data'!R292</f>
      </c>
      <c r="H290" s="108">
        <f>'Raw candidate data'!O292</f>
      </c>
      <c r="I290" s="111">
        <f>'Raw FRM data'!S292</f>
      </c>
      <c r="J290" s="428">
        <f>'Raw candidate data'!P292</f>
      </c>
      <c r="K290" s="426">
        <f>'Raw FRM data'!T292</f>
      </c>
      <c r="L290" s="324">
        <f>'Raw candidate data'!Q292</f>
      </c>
    </row>
    <row r="291" spans="2:12" ht="12.75">
      <c r="B291" s="376">
        <v>283</v>
      </c>
      <c r="C291" s="105">
        <f>Regression!C293</f>
      </c>
      <c r="D291" s="155">
        <f>IF('Raw FRM data'!M293="","",'Raw FRM data'!M293)</f>
      </c>
      <c r="E291" s="155">
        <f>IF('Raw candidate data'!M293&gt;0,'Raw candidate data'!M293,"")</f>
      </c>
      <c r="F291" s="398">
        <f>IF(OR('Raw FRM data'!N293="",'Raw candidate data'!N293=""),"","ok")</f>
      </c>
      <c r="G291" s="113">
        <f>'Raw FRM data'!R293</f>
      </c>
      <c r="H291" s="108">
        <f>'Raw candidate data'!O293</f>
      </c>
      <c r="I291" s="111">
        <f>'Raw FRM data'!S293</f>
      </c>
      <c r="J291" s="428">
        <f>'Raw candidate data'!P293</f>
      </c>
      <c r="K291" s="426">
        <f>'Raw FRM data'!T293</f>
      </c>
      <c r="L291" s="324">
        <f>'Raw candidate data'!Q293</f>
      </c>
    </row>
    <row r="292" spans="2:12" ht="12.75">
      <c r="B292" s="376">
        <v>284</v>
      </c>
      <c r="C292" s="105">
        <f>Regression!C294</f>
      </c>
      <c r="D292" s="155">
        <f>IF('Raw FRM data'!M294="","",'Raw FRM data'!M294)</f>
      </c>
      <c r="E292" s="155">
        <f>IF('Raw candidate data'!M294&gt;0,'Raw candidate data'!M294,"")</f>
      </c>
      <c r="F292" s="398">
        <f>IF(OR('Raw FRM data'!N294="",'Raw candidate data'!N294=""),"","ok")</f>
      </c>
      <c r="G292" s="113">
        <f>'Raw FRM data'!R294</f>
      </c>
      <c r="H292" s="108">
        <f>'Raw candidate data'!O294</f>
      </c>
      <c r="I292" s="111">
        <f>'Raw FRM data'!S294</f>
      </c>
      <c r="J292" s="428">
        <f>'Raw candidate data'!P294</f>
      </c>
      <c r="K292" s="426">
        <f>'Raw FRM data'!T294</f>
      </c>
      <c r="L292" s="324">
        <f>'Raw candidate data'!Q294</f>
      </c>
    </row>
    <row r="293" spans="2:12" ht="12.75">
      <c r="B293" s="376">
        <v>285</v>
      </c>
      <c r="C293" s="105">
        <f>Regression!C295</f>
      </c>
      <c r="D293" s="155">
        <f>IF('Raw FRM data'!M295="","",'Raw FRM data'!M295)</f>
      </c>
      <c r="E293" s="155">
        <f>IF('Raw candidate data'!M295&gt;0,'Raw candidate data'!M295,"")</f>
      </c>
      <c r="F293" s="398">
        <f>IF(OR('Raw FRM data'!N295="",'Raw candidate data'!N295=""),"","ok")</f>
      </c>
      <c r="G293" s="113">
        <f>'Raw FRM data'!R295</f>
      </c>
      <c r="H293" s="108">
        <f>'Raw candidate data'!O295</f>
      </c>
      <c r="I293" s="111">
        <f>'Raw FRM data'!S295</f>
      </c>
      <c r="J293" s="428">
        <f>'Raw candidate data'!P295</f>
      </c>
      <c r="K293" s="426">
        <f>'Raw FRM data'!T295</f>
      </c>
      <c r="L293" s="324">
        <f>'Raw candidate data'!Q295</f>
      </c>
    </row>
    <row r="294" spans="2:12" ht="12.75">
      <c r="B294" s="376">
        <v>286</v>
      </c>
      <c r="C294" s="105">
        <f>Regression!C296</f>
      </c>
      <c r="D294" s="155">
        <f>IF('Raw FRM data'!M296="","",'Raw FRM data'!M296)</f>
      </c>
      <c r="E294" s="155">
        <f>IF('Raw candidate data'!M296&gt;0,'Raw candidate data'!M296,"")</f>
      </c>
      <c r="F294" s="398">
        <f>IF(OR('Raw FRM data'!N296="",'Raw candidate data'!N296=""),"","ok")</f>
      </c>
      <c r="G294" s="113">
        <f>'Raw FRM data'!R296</f>
      </c>
      <c r="H294" s="108">
        <f>'Raw candidate data'!O296</f>
      </c>
      <c r="I294" s="111">
        <f>'Raw FRM data'!S296</f>
      </c>
      <c r="J294" s="428">
        <f>'Raw candidate data'!P296</f>
      </c>
      <c r="K294" s="426">
        <f>'Raw FRM data'!T296</f>
      </c>
      <c r="L294" s="324">
        <f>'Raw candidate data'!Q296</f>
      </c>
    </row>
    <row r="295" spans="2:12" ht="12.75">
      <c r="B295" s="376">
        <v>287</v>
      </c>
      <c r="C295" s="105">
        <f>Regression!C297</f>
      </c>
      <c r="D295" s="155">
        <f>IF('Raw FRM data'!M297="","",'Raw FRM data'!M297)</f>
      </c>
      <c r="E295" s="155">
        <f>IF('Raw candidate data'!M297&gt;0,'Raw candidate data'!M297,"")</f>
      </c>
      <c r="F295" s="398">
        <f>IF(OR('Raw FRM data'!N297="",'Raw candidate data'!N297=""),"","ok")</f>
      </c>
      <c r="G295" s="113">
        <f>'Raw FRM data'!R297</f>
      </c>
      <c r="H295" s="108">
        <f>'Raw candidate data'!O297</f>
      </c>
      <c r="I295" s="111">
        <f>'Raw FRM data'!S297</f>
      </c>
      <c r="J295" s="428">
        <f>'Raw candidate data'!P297</f>
      </c>
      <c r="K295" s="426">
        <f>'Raw FRM data'!T297</f>
      </c>
      <c r="L295" s="324">
        <f>'Raw candidate data'!Q297</f>
      </c>
    </row>
    <row r="296" spans="2:12" ht="12.75">
      <c r="B296" s="376">
        <v>288</v>
      </c>
      <c r="C296" s="105">
        <f>Regression!C298</f>
      </c>
      <c r="D296" s="155">
        <f>IF('Raw FRM data'!M298="","",'Raw FRM data'!M298)</f>
      </c>
      <c r="E296" s="155">
        <f>IF('Raw candidate data'!M298&gt;0,'Raw candidate data'!M298,"")</f>
      </c>
      <c r="F296" s="398">
        <f>IF(OR('Raw FRM data'!N298="",'Raw candidate data'!N298=""),"","ok")</f>
      </c>
      <c r="G296" s="113">
        <f>'Raw FRM data'!R298</f>
      </c>
      <c r="H296" s="108">
        <f>'Raw candidate data'!O298</f>
      </c>
      <c r="I296" s="111">
        <f>'Raw FRM data'!S298</f>
      </c>
      <c r="J296" s="428">
        <f>'Raw candidate data'!P298</f>
      </c>
      <c r="K296" s="426">
        <f>'Raw FRM data'!T298</f>
      </c>
      <c r="L296" s="324">
        <f>'Raw candidate data'!Q298</f>
      </c>
    </row>
    <row r="297" spans="2:12" ht="12.75">
      <c r="B297" s="376">
        <v>289</v>
      </c>
      <c r="C297" s="105">
        <f>Regression!C299</f>
      </c>
      <c r="D297" s="155">
        <f>IF('Raw FRM data'!M299="","",'Raw FRM data'!M299)</f>
      </c>
      <c r="E297" s="155">
        <f>IF('Raw candidate data'!M299&gt;0,'Raw candidate data'!M299,"")</f>
      </c>
      <c r="F297" s="398">
        <f>IF(OR('Raw FRM data'!N299="",'Raw candidate data'!N299=""),"","ok")</f>
      </c>
      <c r="G297" s="113">
        <f>'Raw FRM data'!R299</f>
      </c>
      <c r="H297" s="108">
        <f>'Raw candidate data'!O299</f>
      </c>
      <c r="I297" s="111">
        <f>'Raw FRM data'!S299</f>
      </c>
      <c r="J297" s="428">
        <f>'Raw candidate data'!P299</f>
      </c>
      <c r="K297" s="426">
        <f>'Raw FRM data'!T299</f>
      </c>
      <c r="L297" s="324">
        <f>'Raw candidate data'!Q299</f>
      </c>
    </row>
    <row r="298" spans="2:12" ht="12.75">
      <c r="B298" s="376">
        <v>290</v>
      </c>
      <c r="C298" s="105">
        <f>Regression!C300</f>
      </c>
      <c r="D298" s="155">
        <f>IF('Raw FRM data'!M300="","",'Raw FRM data'!M300)</f>
      </c>
      <c r="E298" s="155">
        <f>IF('Raw candidate data'!M300&gt;0,'Raw candidate data'!M300,"")</f>
      </c>
      <c r="F298" s="398">
        <f>IF(OR('Raw FRM data'!N300="",'Raw candidate data'!N300=""),"","ok")</f>
      </c>
      <c r="G298" s="113">
        <f>'Raw FRM data'!R300</f>
      </c>
      <c r="H298" s="108">
        <f>'Raw candidate data'!O300</f>
      </c>
      <c r="I298" s="111">
        <f>'Raw FRM data'!S300</f>
      </c>
      <c r="J298" s="428">
        <f>'Raw candidate data'!P300</f>
      </c>
      <c r="K298" s="426">
        <f>'Raw FRM data'!T300</f>
      </c>
      <c r="L298" s="324">
        <f>'Raw candidate data'!Q300</f>
      </c>
    </row>
    <row r="299" spans="2:12" ht="12.75">
      <c r="B299" s="376">
        <v>291</v>
      </c>
      <c r="C299" s="105">
        <f>Regression!C301</f>
      </c>
      <c r="D299" s="155">
        <f>IF('Raw FRM data'!M301="","",'Raw FRM data'!M301)</f>
      </c>
      <c r="E299" s="155">
        <f>IF('Raw candidate data'!M301&gt;0,'Raw candidate data'!M301,"")</f>
      </c>
      <c r="F299" s="398">
        <f>IF(OR('Raw FRM data'!N301="",'Raw candidate data'!N301=""),"","ok")</f>
      </c>
      <c r="G299" s="113">
        <f>'Raw FRM data'!R301</f>
      </c>
      <c r="H299" s="108">
        <f>'Raw candidate data'!O301</f>
      </c>
      <c r="I299" s="111">
        <f>'Raw FRM data'!S301</f>
      </c>
      <c r="J299" s="428">
        <f>'Raw candidate data'!P301</f>
      </c>
      <c r="K299" s="426">
        <f>'Raw FRM data'!T301</f>
      </c>
      <c r="L299" s="324">
        <f>'Raw candidate data'!Q301</f>
      </c>
    </row>
    <row r="300" spans="2:12" ht="12.75">
      <c r="B300" s="376">
        <v>292</v>
      </c>
      <c r="C300" s="105">
        <f>Regression!C302</f>
      </c>
      <c r="D300" s="155">
        <f>IF('Raw FRM data'!M302="","",'Raw FRM data'!M302)</f>
      </c>
      <c r="E300" s="155">
        <f>IF('Raw candidate data'!M302&gt;0,'Raw candidate data'!M302,"")</f>
      </c>
      <c r="F300" s="398">
        <f>IF(OR('Raw FRM data'!N302="",'Raw candidate data'!N302=""),"","ok")</f>
      </c>
      <c r="G300" s="113">
        <f>'Raw FRM data'!R302</f>
      </c>
      <c r="H300" s="108">
        <f>'Raw candidate data'!O302</f>
      </c>
      <c r="I300" s="111">
        <f>'Raw FRM data'!S302</f>
      </c>
      <c r="J300" s="428">
        <f>'Raw candidate data'!P302</f>
      </c>
      <c r="K300" s="426">
        <f>'Raw FRM data'!T302</f>
      </c>
      <c r="L300" s="324">
        <f>'Raw candidate data'!Q302</f>
      </c>
    </row>
    <row r="301" spans="2:12" ht="12.75">
      <c r="B301" s="376">
        <v>293</v>
      </c>
      <c r="C301" s="105">
        <f>Regression!C303</f>
      </c>
      <c r="D301" s="155">
        <f>IF('Raw FRM data'!M303="","",'Raw FRM data'!M303)</f>
      </c>
      <c r="E301" s="155">
        <f>IF('Raw candidate data'!M303&gt;0,'Raw candidate data'!M303,"")</f>
      </c>
      <c r="F301" s="398">
        <f>IF(OR('Raw FRM data'!N303="",'Raw candidate data'!N303=""),"","ok")</f>
      </c>
      <c r="G301" s="113">
        <f>'Raw FRM data'!R303</f>
      </c>
      <c r="H301" s="108">
        <f>'Raw candidate data'!O303</f>
      </c>
      <c r="I301" s="111">
        <f>'Raw FRM data'!S303</f>
      </c>
      <c r="J301" s="428">
        <f>'Raw candidate data'!P303</f>
      </c>
      <c r="K301" s="426">
        <f>'Raw FRM data'!T303</f>
      </c>
      <c r="L301" s="324">
        <f>'Raw candidate data'!Q303</f>
      </c>
    </row>
    <row r="302" spans="2:12" ht="12.75">
      <c r="B302" s="376">
        <v>294</v>
      </c>
      <c r="C302" s="105">
        <f>Regression!C304</f>
      </c>
      <c r="D302" s="155">
        <f>IF('Raw FRM data'!M304="","",'Raw FRM data'!M304)</f>
      </c>
      <c r="E302" s="155">
        <f>IF('Raw candidate data'!M304&gt;0,'Raw candidate data'!M304,"")</f>
      </c>
      <c r="F302" s="398">
        <f>IF(OR('Raw FRM data'!N304="",'Raw candidate data'!N304=""),"","ok")</f>
      </c>
      <c r="G302" s="113">
        <f>'Raw FRM data'!R304</f>
      </c>
      <c r="H302" s="108">
        <f>'Raw candidate data'!O304</f>
      </c>
      <c r="I302" s="111">
        <f>'Raw FRM data'!S304</f>
      </c>
      <c r="J302" s="428">
        <f>'Raw candidate data'!P304</f>
      </c>
      <c r="K302" s="426">
        <f>'Raw FRM data'!T304</f>
      </c>
      <c r="L302" s="324">
        <f>'Raw candidate data'!Q304</f>
      </c>
    </row>
    <row r="303" spans="2:12" ht="12.75">
      <c r="B303" s="376">
        <v>295</v>
      </c>
      <c r="C303" s="105">
        <f>Regression!C305</f>
      </c>
      <c r="D303" s="155">
        <f>IF('Raw FRM data'!M305="","",'Raw FRM data'!M305)</f>
      </c>
      <c r="E303" s="155">
        <f>IF('Raw candidate data'!M305&gt;0,'Raw candidate data'!M305,"")</f>
      </c>
      <c r="F303" s="398">
        <f>IF(OR('Raw FRM data'!N305="",'Raw candidate data'!N305=""),"","ok")</f>
      </c>
      <c r="G303" s="113">
        <f>'Raw FRM data'!R305</f>
      </c>
      <c r="H303" s="108">
        <f>'Raw candidate data'!O305</f>
      </c>
      <c r="I303" s="111">
        <f>'Raw FRM data'!S305</f>
      </c>
      <c r="J303" s="428">
        <f>'Raw candidate data'!P305</f>
      </c>
      <c r="K303" s="426">
        <f>'Raw FRM data'!T305</f>
      </c>
      <c r="L303" s="324">
        <f>'Raw candidate data'!Q305</f>
      </c>
    </row>
    <row r="304" spans="2:12" ht="12.75">
      <c r="B304" s="376">
        <v>296</v>
      </c>
      <c r="C304" s="105">
        <f>Regression!C306</f>
      </c>
      <c r="D304" s="155">
        <f>IF('Raw FRM data'!M306="","",'Raw FRM data'!M306)</f>
      </c>
      <c r="E304" s="155">
        <f>IF('Raw candidate data'!M306&gt;0,'Raw candidate data'!M306,"")</f>
      </c>
      <c r="F304" s="398">
        <f>IF(OR('Raw FRM data'!N306="",'Raw candidate data'!N306=""),"","ok")</f>
      </c>
      <c r="G304" s="113">
        <f>'Raw FRM data'!R306</f>
      </c>
      <c r="H304" s="108">
        <f>'Raw candidate data'!O306</f>
      </c>
      <c r="I304" s="111">
        <f>'Raw FRM data'!S306</f>
      </c>
      <c r="J304" s="428">
        <f>'Raw candidate data'!P306</f>
      </c>
      <c r="K304" s="426">
        <f>'Raw FRM data'!T306</f>
      </c>
      <c r="L304" s="324">
        <f>'Raw candidate data'!Q306</f>
      </c>
    </row>
    <row r="305" spans="2:12" ht="12.75">
      <c r="B305" s="376">
        <v>297</v>
      </c>
      <c r="C305" s="105">
        <f>Regression!C307</f>
      </c>
      <c r="D305" s="155">
        <f>IF('Raw FRM data'!M307="","",'Raw FRM data'!M307)</f>
      </c>
      <c r="E305" s="155">
        <f>IF('Raw candidate data'!M307&gt;0,'Raw candidate data'!M307,"")</f>
      </c>
      <c r="F305" s="398">
        <f>IF(OR('Raw FRM data'!N307="",'Raw candidate data'!N307=""),"","ok")</f>
      </c>
      <c r="G305" s="113">
        <f>'Raw FRM data'!R307</f>
      </c>
      <c r="H305" s="108">
        <f>'Raw candidate data'!O307</f>
      </c>
      <c r="I305" s="111">
        <f>'Raw FRM data'!S307</f>
      </c>
      <c r="J305" s="428">
        <f>'Raw candidate data'!P307</f>
      </c>
      <c r="K305" s="426">
        <f>'Raw FRM data'!T307</f>
      </c>
      <c r="L305" s="324">
        <f>'Raw candidate data'!Q307</f>
      </c>
    </row>
    <row r="306" spans="2:12" ht="12.75">
      <c r="B306" s="376">
        <v>298</v>
      </c>
      <c r="C306" s="105">
        <f>Regression!C308</f>
      </c>
      <c r="D306" s="155">
        <f>IF('Raw FRM data'!M308="","",'Raw FRM data'!M308)</f>
      </c>
      <c r="E306" s="155">
        <f>IF('Raw candidate data'!M308&gt;0,'Raw candidate data'!M308,"")</f>
      </c>
      <c r="F306" s="398">
        <f>IF(OR('Raw FRM data'!N308="",'Raw candidate data'!N308=""),"","ok")</f>
      </c>
      <c r="G306" s="113">
        <f>'Raw FRM data'!R308</f>
      </c>
      <c r="H306" s="108">
        <f>'Raw candidate data'!O308</f>
      </c>
      <c r="I306" s="111">
        <f>'Raw FRM data'!S308</f>
      </c>
      <c r="J306" s="428">
        <f>'Raw candidate data'!P308</f>
      </c>
      <c r="K306" s="426">
        <f>'Raw FRM data'!T308</f>
      </c>
      <c r="L306" s="324">
        <f>'Raw candidate data'!Q308</f>
      </c>
    </row>
    <row r="307" spans="2:12" ht="12.75">
      <c r="B307" s="376">
        <v>299</v>
      </c>
      <c r="C307" s="105">
        <f>Regression!C309</f>
      </c>
      <c r="D307" s="155">
        <f>IF('Raw FRM data'!M309="","",'Raw FRM data'!M309)</f>
      </c>
      <c r="E307" s="155">
        <f>IF('Raw candidate data'!M309&gt;0,'Raw candidate data'!M309,"")</f>
      </c>
      <c r="F307" s="398">
        <f>IF(OR('Raw FRM data'!N309="",'Raw candidate data'!N309=""),"","ok")</f>
      </c>
      <c r="G307" s="113">
        <f>'Raw FRM data'!R309</f>
      </c>
      <c r="H307" s="108">
        <f>'Raw candidate data'!O309</f>
      </c>
      <c r="I307" s="111">
        <f>'Raw FRM data'!S309</f>
      </c>
      <c r="J307" s="428">
        <f>'Raw candidate data'!P309</f>
      </c>
      <c r="K307" s="426">
        <f>'Raw FRM data'!T309</f>
      </c>
      <c r="L307" s="324">
        <f>'Raw candidate data'!Q309</f>
      </c>
    </row>
    <row r="308" spans="2:12" ht="12.75">
      <c r="B308" s="376">
        <v>300</v>
      </c>
      <c r="C308" s="105">
        <f>Regression!C310</f>
      </c>
      <c r="D308" s="155">
        <f>IF('Raw FRM data'!M310="","",'Raw FRM data'!M310)</f>
      </c>
      <c r="E308" s="155">
        <f>IF('Raw candidate data'!M310&gt;0,'Raw candidate data'!M310,"")</f>
      </c>
      <c r="F308" s="398">
        <f>IF(OR('Raw FRM data'!N310="",'Raw candidate data'!N310=""),"","ok")</f>
      </c>
      <c r="G308" s="113">
        <f>'Raw FRM data'!R310</f>
      </c>
      <c r="H308" s="108">
        <f>'Raw candidate data'!O310</f>
      </c>
      <c r="I308" s="111">
        <f>'Raw FRM data'!S310</f>
      </c>
      <c r="J308" s="428">
        <f>'Raw candidate data'!P310</f>
      </c>
      <c r="K308" s="426">
        <f>'Raw FRM data'!T310</f>
      </c>
      <c r="L308" s="324">
        <f>'Raw candidate data'!Q310</f>
      </c>
    </row>
    <row r="309" spans="2:12" ht="12.75">
      <c r="B309" s="376">
        <v>301</v>
      </c>
      <c r="C309" s="105">
        <f>Regression!C311</f>
      </c>
      <c r="D309" s="155">
        <f>IF('Raw FRM data'!M311="","",'Raw FRM data'!M311)</f>
      </c>
      <c r="E309" s="155">
        <f>IF('Raw candidate data'!M311&gt;0,'Raw candidate data'!M311,"")</f>
      </c>
      <c r="F309" s="398">
        <f>IF(OR('Raw FRM data'!N311="",'Raw candidate data'!N311=""),"","ok")</f>
      </c>
      <c r="G309" s="113">
        <f>'Raw FRM data'!R311</f>
      </c>
      <c r="H309" s="108">
        <f>'Raw candidate data'!O311</f>
      </c>
      <c r="I309" s="111">
        <f>'Raw FRM data'!S311</f>
      </c>
      <c r="J309" s="428">
        <f>'Raw candidate data'!P311</f>
      </c>
      <c r="K309" s="426">
        <f>'Raw FRM data'!T311</f>
      </c>
      <c r="L309" s="324">
        <f>'Raw candidate data'!Q311</f>
      </c>
    </row>
    <row r="310" spans="2:12" ht="12.75">
      <c r="B310" s="376">
        <v>302</v>
      </c>
      <c r="C310" s="105">
        <f>Regression!C312</f>
      </c>
      <c r="D310" s="155">
        <f>IF('Raw FRM data'!M312="","",'Raw FRM data'!M312)</f>
      </c>
      <c r="E310" s="155">
        <f>IF('Raw candidate data'!M312&gt;0,'Raw candidate data'!M312,"")</f>
      </c>
      <c r="F310" s="398">
        <f>IF(OR('Raw FRM data'!N312="",'Raw candidate data'!N312=""),"","ok")</f>
      </c>
      <c r="G310" s="113">
        <f>'Raw FRM data'!R312</f>
      </c>
      <c r="H310" s="108">
        <f>'Raw candidate data'!O312</f>
      </c>
      <c r="I310" s="111">
        <f>'Raw FRM data'!S312</f>
      </c>
      <c r="J310" s="428">
        <f>'Raw candidate data'!P312</f>
      </c>
      <c r="K310" s="426">
        <f>'Raw FRM data'!T312</f>
      </c>
      <c r="L310" s="324">
        <f>'Raw candidate data'!Q312</f>
      </c>
    </row>
    <row r="311" spans="2:12" ht="12.75">
      <c r="B311" s="376">
        <v>303</v>
      </c>
      <c r="C311" s="105">
        <f>Regression!C313</f>
      </c>
      <c r="D311" s="155">
        <f>IF('Raw FRM data'!M313="","",'Raw FRM data'!M313)</f>
      </c>
      <c r="E311" s="155">
        <f>IF('Raw candidate data'!M313&gt;0,'Raw candidate data'!M313,"")</f>
      </c>
      <c r="F311" s="398">
        <f>IF(OR('Raw FRM data'!N313="",'Raw candidate data'!N313=""),"","ok")</f>
      </c>
      <c r="G311" s="113">
        <f>'Raw FRM data'!R313</f>
      </c>
      <c r="H311" s="108">
        <f>'Raw candidate data'!O313</f>
      </c>
      <c r="I311" s="111">
        <f>'Raw FRM data'!S313</f>
      </c>
      <c r="J311" s="428">
        <f>'Raw candidate data'!P313</f>
      </c>
      <c r="K311" s="426">
        <f>'Raw FRM data'!T313</f>
      </c>
      <c r="L311" s="324">
        <f>'Raw candidate data'!Q313</f>
      </c>
    </row>
    <row r="312" spans="2:12" ht="12.75">
      <c r="B312" s="376">
        <v>304</v>
      </c>
      <c r="C312" s="105">
        <f>Regression!C314</f>
      </c>
      <c r="D312" s="155">
        <f>IF('Raw FRM data'!M314="","",'Raw FRM data'!M314)</f>
      </c>
      <c r="E312" s="155">
        <f>IF('Raw candidate data'!M314&gt;0,'Raw candidate data'!M314,"")</f>
      </c>
      <c r="F312" s="398">
        <f>IF(OR('Raw FRM data'!N314="",'Raw candidate data'!N314=""),"","ok")</f>
      </c>
      <c r="G312" s="113">
        <f>'Raw FRM data'!R314</f>
      </c>
      <c r="H312" s="108">
        <f>'Raw candidate data'!O314</f>
      </c>
      <c r="I312" s="111">
        <f>'Raw FRM data'!S314</f>
      </c>
      <c r="J312" s="428">
        <f>'Raw candidate data'!P314</f>
      </c>
      <c r="K312" s="426">
        <f>'Raw FRM data'!T314</f>
      </c>
      <c r="L312" s="324">
        <f>'Raw candidate data'!Q314</f>
      </c>
    </row>
    <row r="313" spans="2:12" ht="12.75">
      <c r="B313" s="376">
        <v>305</v>
      </c>
      <c r="C313" s="105">
        <f>Regression!C315</f>
      </c>
      <c r="D313" s="155">
        <f>IF('Raw FRM data'!M315="","",'Raw FRM data'!M315)</f>
      </c>
      <c r="E313" s="155">
        <f>IF('Raw candidate data'!M315&gt;0,'Raw candidate data'!M315,"")</f>
      </c>
      <c r="F313" s="398">
        <f>IF(OR('Raw FRM data'!N315="",'Raw candidate data'!N315=""),"","ok")</f>
      </c>
      <c r="G313" s="113">
        <f>'Raw FRM data'!R315</f>
      </c>
      <c r="H313" s="108">
        <f>'Raw candidate data'!O315</f>
      </c>
      <c r="I313" s="111">
        <f>'Raw FRM data'!S315</f>
      </c>
      <c r="J313" s="428">
        <f>'Raw candidate data'!P315</f>
      </c>
      <c r="K313" s="426">
        <f>'Raw FRM data'!T315</f>
      </c>
      <c r="L313" s="324">
        <f>'Raw candidate data'!Q315</f>
      </c>
    </row>
    <row r="314" spans="2:12" ht="12.75">
      <c r="B314" s="376">
        <v>306</v>
      </c>
      <c r="C314" s="105">
        <f>Regression!C316</f>
      </c>
      <c r="D314" s="155">
        <f>IF('Raw FRM data'!M316="","",'Raw FRM data'!M316)</f>
      </c>
      <c r="E314" s="155">
        <f>IF('Raw candidate data'!M316&gt;0,'Raw candidate data'!M316,"")</f>
      </c>
      <c r="F314" s="398">
        <f>IF(OR('Raw FRM data'!N316="",'Raw candidate data'!N316=""),"","ok")</f>
      </c>
      <c r="G314" s="113">
        <f>'Raw FRM data'!R316</f>
      </c>
      <c r="H314" s="108">
        <f>'Raw candidate data'!O316</f>
      </c>
      <c r="I314" s="111">
        <f>'Raw FRM data'!S316</f>
      </c>
      <c r="J314" s="428">
        <f>'Raw candidate data'!P316</f>
      </c>
      <c r="K314" s="426">
        <f>'Raw FRM data'!T316</f>
      </c>
      <c r="L314" s="324">
        <f>'Raw candidate data'!Q316</f>
      </c>
    </row>
    <row r="315" spans="2:12" ht="12.75">
      <c r="B315" s="376">
        <v>307</v>
      </c>
      <c r="C315" s="105">
        <f>Regression!C317</f>
      </c>
      <c r="D315" s="155">
        <f>IF('Raw FRM data'!M317="","",'Raw FRM data'!M317)</f>
      </c>
      <c r="E315" s="155">
        <f>IF('Raw candidate data'!M317&gt;0,'Raw candidate data'!M317,"")</f>
      </c>
      <c r="F315" s="398">
        <f>IF(OR('Raw FRM data'!N317="",'Raw candidate data'!N317=""),"","ok")</f>
      </c>
      <c r="G315" s="113">
        <f>'Raw FRM data'!R317</f>
      </c>
      <c r="H315" s="108">
        <f>'Raw candidate data'!O317</f>
      </c>
      <c r="I315" s="111">
        <f>'Raw FRM data'!S317</f>
      </c>
      <c r="J315" s="428">
        <f>'Raw candidate data'!P317</f>
      </c>
      <c r="K315" s="426">
        <f>'Raw FRM data'!T317</f>
      </c>
      <c r="L315" s="324">
        <f>'Raw candidate data'!Q317</f>
      </c>
    </row>
    <row r="316" spans="2:12" ht="12.75">
      <c r="B316" s="376">
        <v>308</v>
      </c>
      <c r="C316" s="105">
        <f>Regression!C318</f>
      </c>
      <c r="D316" s="155">
        <f>IF('Raw FRM data'!M318="","",'Raw FRM data'!M318)</f>
      </c>
      <c r="E316" s="155">
        <f>IF('Raw candidate data'!M318&gt;0,'Raw candidate data'!M318,"")</f>
      </c>
      <c r="F316" s="398">
        <f>IF(OR('Raw FRM data'!N318="",'Raw candidate data'!N318=""),"","ok")</f>
      </c>
      <c r="G316" s="113">
        <f>'Raw FRM data'!R318</f>
      </c>
      <c r="H316" s="108">
        <f>'Raw candidate data'!O318</f>
      </c>
      <c r="I316" s="111">
        <f>'Raw FRM data'!S318</f>
      </c>
      <c r="J316" s="428">
        <f>'Raw candidate data'!P318</f>
      </c>
      <c r="K316" s="426">
        <f>'Raw FRM data'!T318</f>
      </c>
      <c r="L316" s="324">
        <f>'Raw candidate data'!Q318</f>
      </c>
    </row>
    <row r="317" spans="2:12" ht="12.75">
      <c r="B317" s="376">
        <v>309</v>
      </c>
      <c r="C317" s="105">
        <f>Regression!C319</f>
      </c>
      <c r="D317" s="155">
        <f>IF('Raw FRM data'!M319="","",'Raw FRM data'!M319)</f>
      </c>
      <c r="E317" s="155">
        <f>IF('Raw candidate data'!M319&gt;0,'Raw candidate data'!M319,"")</f>
      </c>
      <c r="F317" s="398">
        <f>IF(OR('Raw FRM data'!N319="",'Raw candidate data'!N319=""),"","ok")</f>
      </c>
      <c r="G317" s="113">
        <f>'Raw FRM data'!R319</f>
      </c>
      <c r="H317" s="108">
        <f>'Raw candidate data'!O319</f>
      </c>
      <c r="I317" s="111">
        <f>'Raw FRM data'!S319</f>
      </c>
      <c r="J317" s="428">
        <f>'Raw candidate data'!P319</f>
      </c>
      <c r="K317" s="426">
        <f>'Raw FRM data'!T319</f>
      </c>
      <c r="L317" s="324">
        <f>'Raw candidate data'!Q319</f>
      </c>
    </row>
    <row r="318" spans="2:12" ht="12.75">
      <c r="B318" s="376">
        <v>310</v>
      </c>
      <c r="C318" s="105">
        <f>Regression!C320</f>
      </c>
      <c r="D318" s="155">
        <f>IF('Raw FRM data'!M320="","",'Raw FRM data'!M320)</f>
      </c>
      <c r="E318" s="155">
        <f>IF('Raw candidate data'!M320&gt;0,'Raw candidate data'!M320,"")</f>
      </c>
      <c r="F318" s="398">
        <f>IF(OR('Raw FRM data'!N320="",'Raw candidate data'!N320=""),"","ok")</f>
      </c>
      <c r="G318" s="113">
        <f>'Raw FRM data'!R320</f>
      </c>
      <c r="H318" s="108">
        <f>'Raw candidate data'!O320</f>
      </c>
      <c r="I318" s="111">
        <f>'Raw FRM data'!S320</f>
      </c>
      <c r="J318" s="428">
        <f>'Raw candidate data'!P320</f>
      </c>
      <c r="K318" s="426">
        <f>'Raw FRM data'!T320</f>
      </c>
      <c r="L318" s="324">
        <f>'Raw candidate data'!Q320</f>
      </c>
    </row>
    <row r="319" spans="2:12" ht="12.75">
      <c r="B319" s="376">
        <v>311</v>
      </c>
      <c r="C319" s="105">
        <f>Regression!C321</f>
      </c>
      <c r="D319" s="155">
        <f>IF('Raw FRM data'!M321="","",'Raw FRM data'!M321)</f>
      </c>
      <c r="E319" s="155">
        <f>IF('Raw candidate data'!M321&gt;0,'Raw candidate data'!M321,"")</f>
      </c>
      <c r="F319" s="398">
        <f>IF(OR('Raw FRM data'!N321="",'Raw candidate data'!N321=""),"","ok")</f>
      </c>
      <c r="G319" s="113">
        <f>'Raw FRM data'!R321</f>
      </c>
      <c r="H319" s="108">
        <f>'Raw candidate data'!O321</f>
      </c>
      <c r="I319" s="111">
        <f>'Raw FRM data'!S321</f>
      </c>
      <c r="J319" s="428">
        <f>'Raw candidate data'!P321</f>
      </c>
      <c r="K319" s="426">
        <f>'Raw FRM data'!T321</f>
      </c>
      <c r="L319" s="324">
        <f>'Raw candidate data'!Q321</f>
      </c>
    </row>
    <row r="320" spans="2:12" ht="12.75">
      <c r="B320" s="376">
        <v>312</v>
      </c>
      <c r="C320" s="105">
        <f>Regression!C322</f>
      </c>
      <c r="D320" s="155">
        <f>IF('Raw FRM data'!M322="","",'Raw FRM data'!M322)</f>
      </c>
      <c r="E320" s="155">
        <f>IF('Raw candidate data'!M322&gt;0,'Raw candidate data'!M322,"")</f>
      </c>
      <c r="F320" s="398">
        <f>IF(OR('Raw FRM data'!N322="",'Raw candidate data'!N322=""),"","ok")</f>
      </c>
      <c r="G320" s="113">
        <f>'Raw FRM data'!R322</f>
      </c>
      <c r="H320" s="108">
        <f>'Raw candidate data'!O322</f>
      </c>
      <c r="I320" s="111">
        <f>'Raw FRM data'!S322</f>
      </c>
      <c r="J320" s="428">
        <f>'Raw candidate data'!P322</f>
      </c>
      <c r="K320" s="426">
        <f>'Raw FRM data'!T322</f>
      </c>
      <c r="L320" s="324">
        <f>'Raw candidate data'!Q322</f>
      </c>
    </row>
    <row r="321" spans="2:12" ht="12.75">
      <c r="B321" s="376">
        <v>313</v>
      </c>
      <c r="C321" s="105">
        <f>Regression!C323</f>
      </c>
      <c r="D321" s="155">
        <f>IF('Raw FRM data'!M323="","",'Raw FRM data'!M323)</f>
      </c>
      <c r="E321" s="155">
        <f>IF('Raw candidate data'!M323&gt;0,'Raw candidate data'!M323,"")</f>
      </c>
      <c r="F321" s="398">
        <f>IF(OR('Raw FRM data'!N323="",'Raw candidate data'!N323=""),"","ok")</f>
      </c>
      <c r="G321" s="113">
        <f>'Raw FRM data'!R323</f>
      </c>
      <c r="H321" s="108">
        <f>'Raw candidate data'!O323</f>
      </c>
      <c r="I321" s="111">
        <f>'Raw FRM data'!S323</f>
      </c>
      <c r="J321" s="428">
        <f>'Raw candidate data'!P323</f>
      </c>
      <c r="K321" s="426">
        <f>'Raw FRM data'!T323</f>
      </c>
      <c r="L321" s="324">
        <f>'Raw candidate data'!Q323</f>
      </c>
    </row>
    <row r="322" spans="2:12" ht="12.75">
      <c r="B322" s="376">
        <v>314</v>
      </c>
      <c r="C322" s="105">
        <f>Regression!C324</f>
      </c>
      <c r="D322" s="155">
        <f>IF('Raw FRM data'!M324="","",'Raw FRM data'!M324)</f>
      </c>
      <c r="E322" s="155">
        <f>IF('Raw candidate data'!M324&gt;0,'Raw candidate data'!M324,"")</f>
      </c>
      <c r="F322" s="398">
        <f>IF(OR('Raw FRM data'!N324="",'Raw candidate data'!N324=""),"","ok")</f>
      </c>
      <c r="G322" s="113">
        <f>'Raw FRM data'!R324</f>
      </c>
      <c r="H322" s="108">
        <f>'Raw candidate data'!O324</f>
      </c>
      <c r="I322" s="111">
        <f>'Raw FRM data'!S324</f>
      </c>
      <c r="J322" s="428">
        <f>'Raw candidate data'!P324</f>
      </c>
      <c r="K322" s="426">
        <f>'Raw FRM data'!T324</f>
      </c>
      <c r="L322" s="324">
        <f>'Raw candidate data'!Q324</f>
      </c>
    </row>
    <row r="323" spans="2:12" ht="12.75">
      <c r="B323" s="376">
        <v>315</v>
      </c>
      <c r="C323" s="105">
        <f>Regression!C325</f>
      </c>
      <c r="D323" s="155">
        <f>IF('Raw FRM data'!M325="","",'Raw FRM data'!M325)</f>
      </c>
      <c r="E323" s="155">
        <f>IF('Raw candidate data'!M325&gt;0,'Raw candidate data'!M325,"")</f>
      </c>
      <c r="F323" s="398">
        <f>IF(OR('Raw FRM data'!N325="",'Raw candidate data'!N325=""),"","ok")</f>
      </c>
      <c r="G323" s="113">
        <f>'Raw FRM data'!R325</f>
      </c>
      <c r="H323" s="108">
        <f>'Raw candidate data'!O325</f>
      </c>
      <c r="I323" s="111">
        <f>'Raw FRM data'!S325</f>
      </c>
      <c r="J323" s="428">
        <f>'Raw candidate data'!P325</f>
      </c>
      <c r="K323" s="426">
        <f>'Raw FRM data'!T325</f>
      </c>
      <c r="L323" s="324">
        <f>'Raw candidate data'!Q325</f>
      </c>
    </row>
    <row r="324" spans="2:12" ht="12.75">
      <c r="B324" s="376">
        <v>316</v>
      </c>
      <c r="C324" s="105">
        <f>Regression!C326</f>
      </c>
      <c r="D324" s="155">
        <f>IF('Raw FRM data'!M326="","",'Raw FRM data'!M326)</f>
      </c>
      <c r="E324" s="155">
        <f>IF('Raw candidate data'!M326&gt;0,'Raw candidate data'!M326,"")</f>
      </c>
      <c r="F324" s="398">
        <f>IF(OR('Raw FRM data'!N326="",'Raw candidate data'!N326=""),"","ok")</f>
      </c>
      <c r="G324" s="113">
        <f>'Raw FRM data'!R326</f>
      </c>
      <c r="H324" s="108">
        <f>'Raw candidate data'!O326</f>
      </c>
      <c r="I324" s="111">
        <f>'Raw FRM data'!S326</f>
      </c>
      <c r="J324" s="428">
        <f>'Raw candidate data'!P326</f>
      </c>
      <c r="K324" s="426">
        <f>'Raw FRM data'!T326</f>
      </c>
      <c r="L324" s="324">
        <f>'Raw candidate data'!Q326</f>
      </c>
    </row>
    <row r="325" spans="2:12" ht="12.75">
      <c r="B325" s="376">
        <v>317</v>
      </c>
      <c r="C325" s="105">
        <f>Regression!C327</f>
      </c>
      <c r="D325" s="155">
        <f>IF('Raw FRM data'!M327="","",'Raw FRM data'!M327)</f>
      </c>
      <c r="E325" s="155">
        <f>IF('Raw candidate data'!M327&gt;0,'Raw candidate data'!M327,"")</f>
      </c>
      <c r="F325" s="398">
        <f>IF(OR('Raw FRM data'!N327="",'Raw candidate data'!N327=""),"","ok")</f>
      </c>
      <c r="G325" s="113">
        <f>'Raw FRM data'!R327</f>
      </c>
      <c r="H325" s="108">
        <f>'Raw candidate data'!O327</f>
      </c>
      <c r="I325" s="111">
        <f>'Raw FRM data'!S327</f>
      </c>
      <c r="J325" s="428">
        <f>'Raw candidate data'!P327</f>
      </c>
      <c r="K325" s="426">
        <f>'Raw FRM data'!T327</f>
      </c>
      <c r="L325" s="324">
        <f>'Raw candidate data'!Q327</f>
      </c>
    </row>
    <row r="326" spans="2:12" ht="12.75">
      <c r="B326" s="376">
        <v>318</v>
      </c>
      <c r="C326" s="105">
        <f>Regression!C328</f>
      </c>
      <c r="D326" s="155">
        <f>IF('Raw FRM data'!M328="","",'Raw FRM data'!M328)</f>
      </c>
      <c r="E326" s="155">
        <f>IF('Raw candidate data'!M328&gt;0,'Raw candidate data'!M328,"")</f>
      </c>
      <c r="F326" s="398">
        <f>IF(OR('Raw FRM data'!N328="",'Raw candidate data'!N328=""),"","ok")</f>
      </c>
      <c r="G326" s="113">
        <f>'Raw FRM data'!R328</f>
      </c>
      <c r="H326" s="108">
        <f>'Raw candidate data'!O328</f>
      </c>
      <c r="I326" s="111">
        <f>'Raw FRM data'!S328</f>
      </c>
      <c r="J326" s="428">
        <f>'Raw candidate data'!P328</f>
      </c>
      <c r="K326" s="426">
        <f>'Raw FRM data'!T328</f>
      </c>
      <c r="L326" s="324">
        <f>'Raw candidate data'!Q328</f>
      </c>
    </row>
    <row r="327" spans="2:12" ht="12.75">
      <c r="B327" s="376">
        <v>319</v>
      </c>
      <c r="C327" s="105">
        <f>Regression!C329</f>
      </c>
      <c r="D327" s="155">
        <f>IF('Raw FRM data'!M329="","",'Raw FRM data'!M329)</f>
      </c>
      <c r="E327" s="155">
        <f>IF('Raw candidate data'!M329&gt;0,'Raw candidate data'!M329,"")</f>
      </c>
      <c r="F327" s="398">
        <f>IF(OR('Raw FRM data'!N329="",'Raw candidate data'!N329=""),"","ok")</f>
      </c>
      <c r="G327" s="113">
        <f>'Raw FRM data'!R329</f>
      </c>
      <c r="H327" s="108">
        <f>'Raw candidate data'!O329</f>
      </c>
      <c r="I327" s="111">
        <f>'Raw FRM data'!S329</f>
      </c>
      <c r="J327" s="428">
        <f>'Raw candidate data'!P329</f>
      </c>
      <c r="K327" s="426">
        <f>'Raw FRM data'!T329</f>
      </c>
      <c r="L327" s="324">
        <f>'Raw candidate data'!Q329</f>
      </c>
    </row>
    <row r="328" spans="2:12" ht="12.75">
      <c r="B328" s="376">
        <v>320</v>
      </c>
      <c r="C328" s="105">
        <f>Regression!C330</f>
      </c>
      <c r="D328" s="155">
        <f>IF('Raw FRM data'!M330="","",'Raw FRM data'!M330)</f>
      </c>
      <c r="E328" s="155">
        <f>IF('Raw candidate data'!M330&gt;0,'Raw candidate data'!M330,"")</f>
      </c>
      <c r="F328" s="398">
        <f>IF(OR('Raw FRM data'!N330="",'Raw candidate data'!N330=""),"","ok")</f>
      </c>
      <c r="G328" s="113">
        <f>'Raw FRM data'!R330</f>
      </c>
      <c r="H328" s="108">
        <f>'Raw candidate data'!O330</f>
      </c>
      <c r="I328" s="111">
        <f>'Raw FRM data'!S330</f>
      </c>
      <c r="J328" s="428">
        <f>'Raw candidate data'!P330</f>
      </c>
      <c r="K328" s="426">
        <f>'Raw FRM data'!T330</f>
      </c>
      <c r="L328" s="324">
        <f>'Raw candidate data'!Q330</f>
      </c>
    </row>
    <row r="329" spans="2:12" ht="12.75">
      <c r="B329" s="376">
        <v>321</v>
      </c>
      <c r="C329" s="105">
        <f>Regression!C331</f>
      </c>
      <c r="D329" s="155">
        <f>IF('Raw FRM data'!M331="","",'Raw FRM data'!M331)</f>
      </c>
      <c r="E329" s="155">
        <f>IF('Raw candidate data'!M331&gt;0,'Raw candidate data'!M331,"")</f>
      </c>
      <c r="F329" s="398">
        <f>IF(OR('Raw FRM data'!N331="",'Raw candidate data'!N331=""),"","ok")</f>
      </c>
      <c r="G329" s="113">
        <f>'Raw FRM data'!R331</f>
      </c>
      <c r="H329" s="108">
        <f>'Raw candidate data'!O331</f>
      </c>
      <c r="I329" s="111">
        <f>'Raw FRM data'!S331</f>
      </c>
      <c r="J329" s="428">
        <f>'Raw candidate data'!P331</f>
      </c>
      <c r="K329" s="426">
        <f>'Raw FRM data'!T331</f>
      </c>
      <c r="L329" s="324">
        <f>'Raw candidate data'!Q331</f>
      </c>
    </row>
    <row r="330" spans="2:12" ht="12.75">
      <c r="B330" s="376">
        <v>322</v>
      </c>
      <c r="C330" s="105">
        <f>Regression!C332</f>
      </c>
      <c r="D330" s="155">
        <f>IF('Raw FRM data'!M332="","",'Raw FRM data'!M332)</f>
      </c>
      <c r="E330" s="155">
        <f>IF('Raw candidate data'!M332&gt;0,'Raw candidate data'!M332,"")</f>
      </c>
      <c r="F330" s="398">
        <f>IF(OR('Raw FRM data'!N332="",'Raw candidate data'!N332=""),"","ok")</f>
      </c>
      <c r="G330" s="113">
        <f>'Raw FRM data'!R332</f>
      </c>
      <c r="H330" s="108">
        <f>'Raw candidate data'!O332</f>
      </c>
      <c r="I330" s="111">
        <f>'Raw FRM data'!S332</f>
      </c>
      <c r="J330" s="428">
        <f>'Raw candidate data'!P332</f>
      </c>
      <c r="K330" s="426">
        <f>'Raw FRM data'!T332</f>
      </c>
      <c r="L330" s="324">
        <f>'Raw candidate data'!Q332</f>
      </c>
    </row>
    <row r="331" spans="2:12" ht="12.75">
      <c r="B331" s="376">
        <v>323</v>
      </c>
      <c r="C331" s="105">
        <f>Regression!C333</f>
      </c>
      <c r="D331" s="155">
        <f>IF('Raw FRM data'!M333="","",'Raw FRM data'!M333)</f>
      </c>
      <c r="E331" s="155">
        <f>IF('Raw candidate data'!M333&gt;0,'Raw candidate data'!M333,"")</f>
      </c>
      <c r="F331" s="398">
        <f>IF(OR('Raw FRM data'!N333="",'Raw candidate data'!N333=""),"","ok")</f>
      </c>
      <c r="G331" s="113">
        <f>'Raw FRM data'!R333</f>
      </c>
      <c r="H331" s="108">
        <f>'Raw candidate data'!O333</f>
      </c>
      <c r="I331" s="111">
        <f>'Raw FRM data'!S333</f>
      </c>
      <c r="J331" s="428">
        <f>'Raw candidate data'!P333</f>
      </c>
      <c r="K331" s="426">
        <f>'Raw FRM data'!T333</f>
      </c>
      <c r="L331" s="324">
        <f>'Raw candidate data'!Q333</f>
      </c>
    </row>
    <row r="332" spans="2:12" ht="12.75">
      <c r="B332" s="376">
        <v>324</v>
      </c>
      <c r="C332" s="105">
        <f>Regression!C334</f>
      </c>
      <c r="D332" s="155">
        <f>IF('Raw FRM data'!M334="","",'Raw FRM data'!M334)</f>
      </c>
      <c r="E332" s="155">
        <f>IF('Raw candidate data'!M334&gt;0,'Raw candidate data'!M334,"")</f>
      </c>
      <c r="F332" s="398">
        <f>IF(OR('Raw FRM data'!N334="",'Raw candidate data'!N334=""),"","ok")</f>
      </c>
      <c r="G332" s="113">
        <f>'Raw FRM data'!R334</f>
      </c>
      <c r="H332" s="108">
        <f>'Raw candidate data'!O334</f>
      </c>
      <c r="I332" s="111">
        <f>'Raw FRM data'!S334</f>
      </c>
      <c r="J332" s="428">
        <f>'Raw candidate data'!P334</f>
      </c>
      <c r="K332" s="426">
        <f>'Raw FRM data'!T334</f>
      </c>
      <c r="L332" s="324">
        <f>'Raw candidate data'!Q334</f>
      </c>
    </row>
    <row r="333" spans="2:12" ht="12.75">
      <c r="B333" s="376">
        <v>325</v>
      </c>
      <c r="C333" s="105">
        <f>Regression!C335</f>
      </c>
      <c r="D333" s="155">
        <f>IF('Raw FRM data'!M335="","",'Raw FRM data'!M335)</f>
      </c>
      <c r="E333" s="155">
        <f>IF('Raw candidate data'!M335&gt;0,'Raw candidate data'!M335,"")</f>
      </c>
      <c r="F333" s="398">
        <f>IF(OR('Raw FRM data'!N335="",'Raw candidate data'!N335=""),"","ok")</f>
      </c>
      <c r="G333" s="113">
        <f>'Raw FRM data'!R335</f>
      </c>
      <c r="H333" s="108">
        <f>'Raw candidate data'!O335</f>
      </c>
      <c r="I333" s="111">
        <f>'Raw FRM data'!S335</f>
      </c>
      <c r="J333" s="428">
        <f>'Raw candidate data'!P335</f>
      </c>
      <c r="K333" s="426">
        <f>'Raw FRM data'!T335</f>
      </c>
      <c r="L333" s="324">
        <f>'Raw candidate data'!Q335</f>
      </c>
    </row>
    <row r="334" spans="2:12" ht="12.75">
      <c r="B334" s="376">
        <v>326</v>
      </c>
      <c r="C334" s="105">
        <f>Regression!C336</f>
      </c>
      <c r="D334" s="155">
        <f>IF('Raw FRM data'!M336="","",'Raw FRM data'!M336)</f>
      </c>
      <c r="E334" s="155">
        <f>IF('Raw candidate data'!M336&gt;0,'Raw candidate data'!M336,"")</f>
      </c>
      <c r="F334" s="398">
        <f>IF(OR('Raw FRM data'!N336="",'Raw candidate data'!N336=""),"","ok")</f>
      </c>
      <c r="G334" s="113">
        <f>'Raw FRM data'!R336</f>
      </c>
      <c r="H334" s="108">
        <f>'Raw candidate data'!O336</f>
      </c>
      <c r="I334" s="111">
        <f>'Raw FRM data'!S336</f>
      </c>
      <c r="J334" s="428">
        <f>'Raw candidate data'!P336</f>
      </c>
      <c r="K334" s="426">
        <f>'Raw FRM data'!T336</f>
      </c>
      <c r="L334" s="324">
        <f>'Raw candidate data'!Q336</f>
      </c>
    </row>
    <row r="335" spans="2:12" ht="12.75">
      <c r="B335" s="376">
        <v>327</v>
      </c>
      <c r="C335" s="105">
        <f>Regression!C337</f>
      </c>
      <c r="D335" s="155">
        <f>IF('Raw FRM data'!M337="","",'Raw FRM data'!M337)</f>
      </c>
      <c r="E335" s="155">
        <f>IF('Raw candidate data'!M337&gt;0,'Raw candidate data'!M337,"")</f>
      </c>
      <c r="F335" s="398">
        <f>IF(OR('Raw FRM data'!N337="",'Raw candidate data'!N337=""),"","ok")</f>
      </c>
      <c r="G335" s="113">
        <f>'Raw FRM data'!R337</f>
      </c>
      <c r="H335" s="108">
        <f>'Raw candidate data'!O337</f>
      </c>
      <c r="I335" s="111">
        <f>'Raw FRM data'!S337</f>
      </c>
      <c r="J335" s="428">
        <f>'Raw candidate data'!P337</f>
      </c>
      <c r="K335" s="426">
        <f>'Raw FRM data'!T337</f>
      </c>
      <c r="L335" s="324">
        <f>'Raw candidate data'!Q337</f>
      </c>
    </row>
    <row r="336" spans="2:12" ht="12.75">
      <c r="B336" s="376">
        <v>328</v>
      </c>
      <c r="C336" s="105">
        <f>Regression!C338</f>
      </c>
      <c r="D336" s="155">
        <f>IF('Raw FRM data'!M338="","",'Raw FRM data'!M338)</f>
      </c>
      <c r="E336" s="155">
        <f>IF('Raw candidate data'!M338&gt;0,'Raw candidate data'!M338,"")</f>
      </c>
      <c r="F336" s="398">
        <f>IF(OR('Raw FRM data'!N338="",'Raw candidate data'!N338=""),"","ok")</f>
      </c>
      <c r="G336" s="113">
        <f>'Raw FRM data'!R338</f>
      </c>
      <c r="H336" s="108">
        <f>'Raw candidate data'!O338</f>
      </c>
      <c r="I336" s="111">
        <f>'Raw FRM data'!S338</f>
      </c>
      <c r="J336" s="428">
        <f>'Raw candidate data'!P338</f>
      </c>
      <c r="K336" s="426">
        <f>'Raw FRM data'!T338</f>
      </c>
      <c r="L336" s="324">
        <f>'Raw candidate data'!Q338</f>
      </c>
    </row>
    <row r="337" spans="2:12" ht="12.75">
      <c r="B337" s="376">
        <v>329</v>
      </c>
      <c r="C337" s="105">
        <f>Regression!C339</f>
      </c>
      <c r="D337" s="155">
        <f>IF('Raw FRM data'!M339="","",'Raw FRM data'!M339)</f>
      </c>
      <c r="E337" s="155">
        <f>IF('Raw candidate data'!M339&gt;0,'Raw candidate data'!M339,"")</f>
      </c>
      <c r="F337" s="398">
        <f>IF(OR('Raw FRM data'!N339="",'Raw candidate data'!N339=""),"","ok")</f>
      </c>
      <c r="G337" s="113">
        <f>'Raw FRM data'!R339</f>
      </c>
      <c r="H337" s="108">
        <f>'Raw candidate data'!O339</f>
      </c>
      <c r="I337" s="111">
        <f>'Raw FRM data'!S339</f>
      </c>
      <c r="J337" s="428">
        <f>'Raw candidate data'!P339</f>
      </c>
      <c r="K337" s="426">
        <f>'Raw FRM data'!T339</f>
      </c>
      <c r="L337" s="324">
        <f>'Raw candidate data'!Q339</f>
      </c>
    </row>
    <row r="338" spans="2:12" ht="12.75">
      <c r="B338" s="376">
        <v>330</v>
      </c>
      <c r="C338" s="105">
        <f>Regression!C340</f>
      </c>
      <c r="D338" s="155">
        <f>IF('Raw FRM data'!M340="","",'Raw FRM data'!M340)</f>
      </c>
      <c r="E338" s="155">
        <f>IF('Raw candidate data'!M340&gt;0,'Raw candidate data'!M340,"")</f>
      </c>
      <c r="F338" s="398">
        <f>IF(OR('Raw FRM data'!N340="",'Raw candidate data'!N340=""),"","ok")</f>
      </c>
      <c r="G338" s="113">
        <f>'Raw FRM data'!R340</f>
      </c>
      <c r="H338" s="108">
        <f>'Raw candidate data'!O340</f>
      </c>
      <c r="I338" s="111">
        <f>'Raw FRM data'!S340</f>
      </c>
      <c r="J338" s="428">
        <f>'Raw candidate data'!P340</f>
      </c>
      <c r="K338" s="426">
        <f>'Raw FRM data'!T340</f>
      </c>
      <c r="L338" s="324">
        <f>'Raw candidate data'!Q340</f>
      </c>
    </row>
    <row r="339" spans="2:12" ht="12.75">
      <c r="B339" s="376">
        <v>331</v>
      </c>
      <c r="C339" s="105">
        <f>Regression!C341</f>
      </c>
      <c r="D339" s="155">
        <f>IF('Raw FRM data'!M341="","",'Raw FRM data'!M341)</f>
      </c>
      <c r="E339" s="155">
        <f>IF('Raw candidate data'!M341&gt;0,'Raw candidate data'!M341,"")</f>
      </c>
      <c r="F339" s="398">
        <f>IF(OR('Raw FRM data'!N341="",'Raw candidate data'!N341=""),"","ok")</f>
      </c>
      <c r="G339" s="113">
        <f>'Raw FRM data'!R341</f>
      </c>
      <c r="H339" s="108">
        <f>'Raw candidate data'!O341</f>
      </c>
      <c r="I339" s="111">
        <f>'Raw FRM data'!S341</f>
      </c>
      <c r="J339" s="428">
        <f>'Raw candidate data'!P341</f>
      </c>
      <c r="K339" s="426">
        <f>'Raw FRM data'!T341</f>
      </c>
      <c r="L339" s="324">
        <f>'Raw candidate data'!Q341</f>
      </c>
    </row>
    <row r="340" spans="2:12" ht="12.75">
      <c r="B340" s="376">
        <v>332</v>
      </c>
      <c r="C340" s="105">
        <f>Regression!C342</f>
      </c>
      <c r="D340" s="155">
        <f>IF('Raw FRM data'!M342="","",'Raw FRM data'!M342)</f>
      </c>
      <c r="E340" s="155">
        <f>IF('Raw candidate data'!M342&gt;0,'Raw candidate data'!M342,"")</f>
      </c>
      <c r="F340" s="398">
        <f>IF(OR('Raw FRM data'!N342="",'Raw candidate data'!N342=""),"","ok")</f>
      </c>
      <c r="G340" s="113">
        <f>'Raw FRM data'!R342</f>
      </c>
      <c r="H340" s="108">
        <f>'Raw candidate data'!O342</f>
      </c>
      <c r="I340" s="111">
        <f>'Raw FRM data'!S342</f>
      </c>
      <c r="J340" s="428">
        <f>'Raw candidate data'!P342</f>
      </c>
      <c r="K340" s="426">
        <f>'Raw FRM data'!T342</f>
      </c>
      <c r="L340" s="324">
        <f>'Raw candidate data'!Q342</f>
      </c>
    </row>
    <row r="341" spans="2:12" ht="12.75">
      <c r="B341" s="376">
        <v>333</v>
      </c>
      <c r="C341" s="105">
        <f>Regression!C343</f>
      </c>
      <c r="D341" s="155">
        <f>IF('Raw FRM data'!M343="","",'Raw FRM data'!M343)</f>
      </c>
      <c r="E341" s="155">
        <f>IF('Raw candidate data'!M343&gt;0,'Raw candidate data'!M343,"")</f>
      </c>
      <c r="F341" s="398">
        <f>IF(OR('Raw FRM data'!N343="",'Raw candidate data'!N343=""),"","ok")</f>
      </c>
      <c r="G341" s="113">
        <f>'Raw FRM data'!R343</f>
      </c>
      <c r="H341" s="108">
        <f>'Raw candidate data'!O343</f>
      </c>
      <c r="I341" s="111">
        <f>'Raw FRM data'!S343</f>
      </c>
      <c r="J341" s="428">
        <f>'Raw candidate data'!P343</f>
      </c>
      <c r="K341" s="426">
        <f>'Raw FRM data'!T343</f>
      </c>
      <c r="L341" s="324">
        <f>'Raw candidate data'!Q343</f>
      </c>
    </row>
    <row r="342" spans="2:12" ht="12.75">
      <c r="B342" s="376">
        <v>334</v>
      </c>
      <c r="C342" s="105">
        <f>Regression!C344</f>
      </c>
      <c r="D342" s="155">
        <f>IF('Raw FRM data'!M344="","",'Raw FRM data'!M344)</f>
      </c>
      <c r="E342" s="155">
        <f>IF('Raw candidate data'!M344&gt;0,'Raw candidate data'!M344,"")</f>
      </c>
      <c r="F342" s="398">
        <f>IF(OR('Raw FRM data'!N344="",'Raw candidate data'!N344=""),"","ok")</f>
      </c>
      <c r="G342" s="113">
        <f>'Raw FRM data'!R344</f>
      </c>
      <c r="H342" s="108">
        <f>'Raw candidate data'!O344</f>
      </c>
      <c r="I342" s="111">
        <f>'Raw FRM data'!S344</f>
      </c>
      <c r="J342" s="428">
        <f>'Raw candidate data'!P344</f>
      </c>
      <c r="K342" s="426">
        <f>'Raw FRM data'!T344</f>
      </c>
      <c r="L342" s="324">
        <f>'Raw candidate data'!Q344</f>
      </c>
    </row>
    <row r="343" spans="2:12" ht="12.75">
      <c r="B343" s="376">
        <v>335</v>
      </c>
      <c r="C343" s="105">
        <f>Regression!C345</f>
      </c>
      <c r="D343" s="155">
        <f>IF('Raw FRM data'!M345="","",'Raw FRM data'!M345)</f>
      </c>
      <c r="E343" s="155">
        <f>IF('Raw candidate data'!M345&gt;0,'Raw candidate data'!M345,"")</f>
      </c>
      <c r="F343" s="398">
        <f>IF(OR('Raw FRM data'!N345="",'Raw candidate data'!N345=""),"","ok")</f>
      </c>
      <c r="G343" s="113">
        <f>'Raw FRM data'!R345</f>
      </c>
      <c r="H343" s="108">
        <f>'Raw candidate data'!O345</f>
      </c>
      <c r="I343" s="111">
        <f>'Raw FRM data'!S345</f>
      </c>
      <c r="J343" s="428">
        <f>'Raw candidate data'!P345</f>
      </c>
      <c r="K343" s="426">
        <f>'Raw FRM data'!T345</f>
      </c>
      <c r="L343" s="324">
        <f>'Raw candidate data'!Q345</f>
      </c>
    </row>
    <row r="344" spans="2:12" ht="12.75">
      <c r="B344" s="376">
        <v>336</v>
      </c>
      <c r="C344" s="105">
        <f>Regression!C346</f>
      </c>
      <c r="D344" s="155">
        <f>IF('Raw FRM data'!M346="","",'Raw FRM data'!M346)</f>
      </c>
      <c r="E344" s="155">
        <f>IF('Raw candidate data'!M346&gt;0,'Raw candidate data'!M346,"")</f>
      </c>
      <c r="F344" s="398">
        <f>IF(OR('Raw FRM data'!N346="",'Raw candidate data'!N346=""),"","ok")</f>
      </c>
      <c r="G344" s="113">
        <f>'Raw FRM data'!R346</f>
      </c>
      <c r="H344" s="108">
        <f>'Raw candidate data'!O346</f>
      </c>
      <c r="I344" s="111">
        <f>'Raw FRM data'!S346</f>
      </c>
      <c r="J344" s="428">
        <f>'Raw candidate data'!P346</f>
      </c>
      <c r="K344" s="426">
        <f>'Raw FRM data'!T346</f>
      </c>
      <c r="L344" s="324">
        <f>'Raw candidate data'!Q346</f>
      </c>
    </row>
    <row r="345" spans="2:12" ht="12.75">
      <c r="B345" s="376">
        <v>337</v>
      </c>
      <c r="C345" s="105">
        <f>Regression!C347</f>
      </c>
      <c r="D345" s="155">
        <f>IF('Raw FRM data'!M347="","",'Raw FRM data'!M347)</f>
      </c>
      <c r="E345" s="155">
        <f>IF('Raw candidate data'!M347&gt;0,'Raw candidate data'!M347,"")</f>
      </c>
      <c r="F345" s="398">
        <f>IF(OR('Raw FRM data'!N347="",'Raw candidate data'!N347=""),"","ok")</f>
      </c>
      <c r="G345" s="113">
        <f>'Raw FRM data'!R347</f>
      </c>
      <c r="H345" s="108">
        <f>'Raw candidate data'!O347</f>
      </c>
      <c r="I345" s="111">
        <f>'Raw FRM data'!S347</f>
      </c>
      <c r="J345" s="428">
        <f>'Raw candidate data'!P347</f>
      </c>
      <c r="K345" s="426">
        <f>'Raw FRM data'!T347</f>
      </c>
      <c r="L345" s="324">
        <f>'Raw candidate data'!Q347</f>
      </c>
    </row>
    <row r="346" spans="2:12" ht="12.75">
      <c r="B346" s="376">
        <v>338</v>
      </c>
      <c r="C346" s="105">
        <f>Regression!C348</f>
      </c>
      <c r="D346" s="155">
        <f>IF('Raw FRM data'!M348="","",'Raw FRM data'!M348)</f>
      </c>
      <c r="E346" s="155">
        <f>IF('Raw candidate data'!M348&gt;0,'Raw candidate data'!M348,"")</f>
      </c>
      <c r="F346" s="398">
        <f>IF(OR('Raw FRM data'!N348="",'Raw candidate data'!N348=""),"","ok")</f>
      </c>
      <c r="G346" s="113">
        <f>'Raw FRM data'!R348</f>
      </c>
      <c r="H346" s="108">
        <f>'Raw candidate data'!O348</f>
      </c>
      <c r="I346" s="111">
        <f>'Raw FRM data'!S348</f>
      </c>
      <c r="J346" s="428">
        <f>'Raw candidate data'!P348</f>
      </c>
      <c r="K346" s="426">
        <f>'Raw FRM data'!T348</f>
      </c>
      <c r="L346" s="324">
        <f>'Raw candidate data'!Q348</f>
      </c>
    </row>
    <row r="347" spans="2:12" ht="12.75">
      <c r="B347" s="376">
        <v>339</v>
      </c>
      <c r="C347" s="105">
        <f>Regression!C349</f>
      </c>
      <c r="D347" s="155">
        <f>IF('Raw FRM data'!M349="","",'Raw FRM data'!M349)</f>
      </c>
      <c r="E347" s="155">
        <f>IF('Raw candidate data'!M349&gt;0,'Raw candidate data'!M349,"")</f>
      </c>
      <c r="F347" s="398">
        <f>IF(OR('Raw FRM data'!N349="",'Raw candidate data'!N349=""),"","ok")</f>
      </c>
      <c r="G347" s="113">
        <f>'Raw FRM data'!R349</f>
      </c>
      <c r="H347" s="108">
        <f>'Raw candidate data'!O349</f>
      </c>
      <c r="I347" s="111">
        <f>'Raw FRM data'!S349</f>
      </c>
      <c r="J347" s="428">
        <f>'Raw candidate data'!P349</f>
      </c>
      <c r="K347" s="426">
        <f>'Raw FRM data'!T349</f>
      </c>
      <c r="L347" s="324">
        <f>'Raw candidate data'!Q349</f>
      </c>
    </row>
    <row r="348" spans="2:12" ht="12.75">
      <c r="B348" s="376">
        <v>340</v>
      </c>
      <c r="C348" s="105">
        <f>Regression!C350</f>
      </c>
      <c r="D348" s="155">
        <f>IF('Raw FRM data'!M350="","",'Raw FRM data'!M350)</f>
      </c>
      <c r="E348" s="155">
        <f>IF('Raw candidate data'!M350&gt;0,'Raw candidate data'!M350,"")</f>
      </c>
      <c r="F348" s="398">
        <f>IF(OR('Raw FRM data'!N350="",'Raw candidate data'!N350=""),"","ok")</f>
      </c>
      <c r="G348" s="113">
        <f>'Raw FRM data'!R350</f>
      </c>
      <c r="H348" s="108">
        <f>'Raw candidate data'!O350</f>
      </c>
      <c r="I348" s="111">
        <f>'Raw FRM data'!S350</f>
      </c>
      <c r="J348" s="428">
        <f>'Raw candidate data'!P350</f>
      </c>
      <c r="K348" s="426">
        <f>'Raw FRM data'!T350</f>
      </c>
      <c r="L348" s="324">
        <f>'Raw candidate data'!Q350</f>
      </c>
    </row>
    <row r="349" spans="2:12" ht="12.75">
      <c r="B349" s="376">
        <v>341</v>
      </c>
      <c r="C349" s="105">
        <f>Regression!C351</f>
      </c>
      <c r="D349" s="155">
        <f>IF('Raw FRM data'!M351="","",'Raw FRM data'!M351)</f>
      </c>
      <c r="E349" s="155">
        <f>IF('Raw candidate data'!M351&gt;0,'Raw candidate data'!M351,"")</f>
      </c>
      <c r="F349" s="398">
        <f>IF(OR('Raw FRM data'!N351="",'Raw candidate data'!N351=""),"","ok")</f>
      </c>
      <c r="G349" s="113">
        <f>'Raw FRM data'!R351</f>
      </c>
      <c r="H349" s="108">
        <f>'Raw candidate data'!O351</f>
      </c>
      <c r="I349" s="111">
        <f>'Raw FRM data'!S351</f>
      </c>
      <c r="J349" s="428">
        <f>'Raw candidate data'!P351</f>
      </c>
      <c r="K349" s="426">
        <f>'Raw FRM data'!T351</f>
      </c>
      <c r="L349" s="324">
        <f>'Raw candidate data'!Q351</f>
      </c>
    </row>
    <row r="350" spans="2:12" ht="12.75">
      <c r="B350" s="376">
        <v>342</v>
      </c>
      <c r="C350" s="105">
        <f>Regression!C352</f>
      </c>
      <c r="D350" s="155">
        <f>IF('Raw FRM data'!M352="","",'Raw FRM data'!M352)</f>
      </c>
      <c r="E350" s="155">
        <f>IF('Raw candidate data'!M352&gt;0,'Raw candidate data'!M352,"")</f>
      </c>
      <c r="F350" s="398">
        <f>IF(OR('Raw FRM data'!N352="",'Raw candidate data'!N352=""),"","ok")</f>
      </c>
      <c r="G350" s="113">
        <f>'Raw FRM data'!R352</f>
      </c>
      <c r="H350" s="108">
        <f>'Raw candidate data'!O352</f>
      </c>
      <c r="I350" s="111">
        <f>'Raw FRM data'!S352</f>
      </c>
      <c r="J350" s="428">
        <f>'Raw candidate data'!P352</f>
      </c>
      <c r="K350" s="426">
        <f>'Raw FRM data'!T352</f>
      </c>
      <c r="L350" s="324">
        <f>'Raw candidate data'!Q352</f>
      </c>
    </row>
    <row r="351" spans="2:12" ht="12.75">
      <c r="B351" s="376">
        <v>343</v>
      </c>
      <c r="C351" s="105">
        <f>Regression!C353</f>
      </c>
      <c r="D351" s="155">
        <f>IF('Raw FRM data'!M353="","",'Raw FRM data'!M353)</f>
      </c>
      <c r="E351" s="155">
        <f>IF('Raw candidate data'!M353&gt;0,'Raw candidate data'!M353,"")</f>
      </c>
      <c r="F351" s="398">
        <f>IF(OR('Raw FRM data'!N353="",'Raw candidate data'!N353=""),"","ok")</f>
      </c>
      <c r="G351" s="113">
        <f>'Raw FRM data'!R353</f>
      </c>
      <c r="H351" s="108">
        <f>'Raw candidate data'!O353</f>
      </c>
      <c r="I351" s="111">
        <f>'Raw FRM data'!S353</f>
      </c>
      <c r="J351" s="428">
        <f>'Raw candidate data'!P353</f>
      </c>
      <c r="K351" s="426">
        <f>'Raw FRM data'!T353</f>
      </c>
      <c r="L351" s="324">
        <f>'Raw candidate data'!Q353</f>
      </c>
    </row>
    <row r="352" spans="2:12" ht="12.75">
      <c r="B352" s="376">
        <v>344</v>
      </c>
      <c r="C352" s="105">
        <f>Regression!C354</f>
      </c>
      <c r="D352" s="155">
        <f>IF('Raw FRM data'!M354="","",'Raw FRM data'!M354)</f>
      </c>
      <c r="E352" s="155">
        <f>IF('Raw candidate data'!M354&gt;0,'Raw candidate data'!M354,"")</f>
      </c>
      <c r="F352" s="398">
        <f>IF(OR('Raw FRM data'!N354="",'Raw candidate data'!N354=""),"","ok")</f>
      </c>
      <c r="G352" s="113">
        <f>'Raw FRM data'!R354</f>
      </c>
      <c r="H352" s="108">
        <f>'Raw candidate data'!O354</f>
      </c>
      <c r="I352" s="111">
        <f>'Raw FRM data'!S354</f>
      </c>
      <c r="J352" s="428">
        <f>'Raw candidate data'!P354</f>
      </c>
      <c r="K352" s="426">
        <f>'Raw FRM data'!T354</f>
      </c>
      <c r="L352" s="324">
        <f>'Raw candidate data'!Q354</f>
      </c>
    </row>
    <row r="353" spans="2:12" ht="12.75">
      <c r="B353" s="376">
        <v>345</v>
      </c>
      <c r="C353" s="105">
        <f>Regression!C355</f>
      </c>
      <c r="D353" s="155">
        <f>IF('Raw FRM data'!M355="","",'Raw FRM data'!M355)</f>
      </c>
      <c r="E353" s="155">
        <f>IF('Raw candidate data'!M355&gt;0,'Raw candidate data'!M355,"")</f>
      </c>
      <c r="F353" s="398">
        <f>IF(OR('Raw FRM data'!N355="",'Raw candidate data'!N355=""),"","ok")</f>
      </c>
      <c r="G353" s="113">
        <f>'Raw FRM data'!R355</f>
      </c>
      <c r="H353" s="108">
        <f>'Raw candidate data'!O355</f>
      </c>
      <c r="I353" s="111">
        <f>'Raw FRM data'!S355</f>
      </c>
      <c r="J353" s="428">
        <f>'Raw candidate data'!P355</f>
      </c>
      <c r="K353" s="426">
        <f>'Raw FRM data'!T355</f>
      </c>
      <c r="L353" s="324">
        <f>'Raw candidate data'!Q355</f>
      </c>
    </row>
    <row r="354" spans="2:12" ht="12.75">
      <c r="B354" s="376">
        <v>346</v>
      </c>
      <c r="C354" s="105">
        <f>Regression!C356</f>
      </c>
      <c r="D354" s="155">
        <f>IF('Raw FRM data'!M356="","",'Raw FRM data'!M356)</f>
      </c>
      <c r="E354" s="155">
        <f>IF('Raw candidate data'!M356&gt;0,'Raw candidate data'!M356,"")</f>
      </c>
      <c r="F354" s="398">
        <f>IF(OR('Raw FRM data'!N356="",'Raw candidate data'!N356=""),"","ok")</f>
      </c>
      <c r="G354" s="113">
        <f>'Raw FRM data'!R356</f>
      </c>
      <c r="H354" s="108">
        <f>'Raw candidate data'!O356</f>
      </c>
      <c r="I354" s="111">
        <f>'Raw FRM data'!S356</f>
      </c>
      <c r="J354" s="428">
        <f>'Raw candidate data'!P356</f>
      </c>
      <c r="K354" s="426">
        <f>'Raw FRM data'!T356</f>
      </c>
      <c r="L354" s="324">
        <f>'Raw candidate data'!Q356</f>
      </c>
    </row>
    <row r="355" spans="2:12" ht="12.75">
      <c r="B355" s="376">
        <v>347</v>
      </c>
      <c r="C355" s="105">
        <f>Regression!C357</f>
      </c>
      <c r="D355" s="155">
        <f>IF('Raw FRM data'!M357="","",'Raw FRM data'!M357)</f>
      </c>
      <c r="E355" s="155">
        <f>IF('Raw candidate data'!M357&gt;0,'Raw candidate data'!M357,"")</f>
      </c>
      <c r="F355" s="398">
        <f>IF(OR('Raw FRM data'!N357="",'Raw candidate data'!N357=""),"","ok")</f>
      </c>
      <c r="G355" s="113">
        <f>'Raw FRM data'!R357</f>
      </c>
      <c r="H355" s="108">
        <f>'Raw candidate data'!O357</f>
      </c>
      <c r="I355" s="111">
        <f>'Raw FRM data'!S357</f>
      </c>
      <c r="J355" s="428">
        <f>'Raw candidate data'!P357</f>
      </c>
      <c r="K355" s="426">
        <f>'Raw FRM data'!T357</f>
      </c>
      <c r="L355" s="324">
        <f>'Raw candidate data'!Q357</f>
      </c>
    </row>
    <row r="356" spans="2:12" ht="12.75">
      <c r="B356" s="376">
        <v>348</v>
      </c>
      <c r="C356" s="105">
        <f>Regression!C358</f>
      </c>
      <c r="D356" s="155">
        <f>IF('Raw FRM data'!M358="","",'Raw FRM data'!M358)</f>
      </c>
      <c r="E356" s="155">
        <f>IF('Raw candidate data'!M358&gt;0,'Raw candidate data'!M358,"")</f>
      </c>
      <c r="F356" s="398">
        <f>IF(OR('Raw FRM data'!N358="",'Raw candidate data'!N358=""),"","ok")</f>
      </c>
      <c r="G356" s="113">
        <f>'Raw FRM data'!R358</f>
      </c>
      <c r="H356" s="108">
        <f>'Raw candidate data'!O358</f>
      </c>
      <c r="I356" s="111">
        <f>'Raw FRM data'!S358</f>
      </c>
      <c r="J356" s="428">
        <f>'Raw candidate data'!P358</f>
      </c>
      <c r="K356" s="426">
        <f>'Raw FRM data'!T358</f>
      </c>
      <c r="L356" s="324">
        <f>'Raw candidate data'!Q358</f>
      </c>
    </row>
    <row r="357" spans="2:12" ht="12.75">
      <c r="B357" s="376">
        <v>349</v>
      </c>
      <c r="C357" s="105">
        <f>Regression!C359</f>
      </c>
      <c r="D357" s="155">
        <f>IF('Raw FRM data'!M359="","",'Raw FRM data'!M359)</f>
      </c>
      <c r="E357" s="155">
        <f>IF('Raw candidate data'!M359&gt;0,'Raw candidate data'!M359,"")</f>
      </c>
      <c r="F357" s="398">
        <f>IF(OR('Raw FRM data'!N359="",'Raw candidate data'!N359=""),"","ok")</f>
      </c>
      <c r="G357" s="113">
        <f>'Raw FRM data'!R359</f>
      </c>
      <c r="H357" s="108">
        <f>'Raw candidate data'!O359</f>
      </c>
      <c r="I357" s="111">
        <f>'Raw FRM data'!S359</f>
      </c>
      <c r="J357" s="428">
        <f>'Raw candidate data'!P359</f>
      </c>
      <c r="K357" s="426">
        <f>'Raw FRM data'!T359</f>
      </c>
      <c r="L357" s="324">
        <f>'Raw candidate data'!Q359</f>
      </c>
    </row>
    <row r="358" spans="2:12" ht="12.75">
      <c r="B358" s="376">
        <v>350</v>
      </c>
      <c r="C358" s="105">
        <f>Regression!C360</f>
      </c>
      <c r="D358" s="155">
        <f>IF('Raw FRM data'!M360="","",'Raw FRM data'!M360)</f>
      </c>
      <c r="E358" s="155">
        <f>IF('Raw candidate data'!M360&gt;0,'Raw candidate data'!M360,"")</f>
      </c>
      <c r="F358" s="398">
        <f>IF(OR('Raw FRM data'!N360="",'Raw candidate data'!N360=""),"","ok")</f>
      </c>
      <c r="G358" s="113">
        <f>'Raw FRM data'!R360</f>
      </c>
      <c r="H358" s="108">
        <f>'Raw candidate data'!O360</f>
      </c>
      <c r="I358" s="111">
        <f>'Raw FRM data'!S360</f>
      </c>
      <c r="J358" s="428">
        <f>'Raw candidate data'!P360</f>
      </c>
      <c r="K358" s="426">
        <f>'Raw FRM data'!T360</f>
      </c>
      <c r="L358" s="324">
        <f>'Raw candidate data'!Q360</f>
      </c>
    </row>
    <row r="359" spans="2:12" ht="12.75">
      <c r="B359" s="376">
        <v>351</v>
      </c>
      <c r="C359" s="105">
        <f>Regression!C361</f>
      </c>
      <c r="D359" s="155">
        <f>IF('Raw FRM data'!M361="","",'Raw FRM data'!M361)</f>
      </c>
      <c r="E359" s="155">
        <f>IF('Raw candidate data'!M361&gt;0,'Raw candidate data'!M361,"")</f>
      </c>
      <c r="F359" s="398">
        <f>IF(OR('Raw FRM data'!N361="",'Raw candidate data'!N361=""),"","ok")</f>
      </c>
      <c r="G359" s="113">
        <f>'Raw FRM data'!R361</f>
      </c>
      <c r="H359" s="108">
        <f>'Raw candidate data'!O361</f>
      </c>
      <c r="I359" s="111">
        <f>'Raw FRM data'!S361</f>
      </c>
      <c r="J359" s="428">
        <f>'Raw candidate data'!P361</f>
      </c>
      <c r="K359" s="426">
        <f>'Raw FRM data'!T361</f>
      </c>
      <c r="L359" s="324">
        <f>'Raw candidate data'!Q361</f>
      </c>
    </row>
    <row r="360" spans="2:12" ht="12.75">
      <c r="B360" s="376">
        <v>352</v>
      </c>
      <c r="C360" s="105">
        <f>Regression!C362</f>
      </c>
      <c r="D360" s="155">
        <f>IF('Raw FRM data'!M362="","",'Raw FRM data'!M362)</f>
      </c>
      <c r="E360" s="155">
        <f>IF('Raw candidate data'!M362&gt;0,'Raw candidate data'!M362,"")</f>
      </c>
      <c r="F360" s="398">
        <f>IF(OR('Raw FRM data'!N362="",'Raw candidate data'!N362=""),"","ok")</f>
      </c>
      <c r="G360" s="113">
        <f>'Raw FRM data'!R362</f>
      </c>
      <c r="H360" s="108">
        <f>'Raw candidate data'!O362</f>
      </c>
      <c r="I360" s="111">
        <f>'Raw FRM data'!S362</f>
      </c>
      <c r="J360" s="428">
        <f>'Raw candidate data'!P362</f>
      </c>
      <c r="K360" s="426">
        <f>'Raw FRM data'!T362</f>
      </c>
      <c r="L360" s="324">
        <f>'Raw candidate data'!Q362</f>
      </c>
    </row>
    <row r="361" spans="2:12" ht="12.75">
      <c r="B361" s="376">
        <v>353</v>
      </c>
      <c r="C361" s="105">
        <f>Regression!C363</f>
      </c>
      <c r="D361" s="155">
        <f>IF('Raw FRM data'!M363="","",'Raw FRM data'!M363)</f>
      </c>
      <c r="E361" s="155">
        <f>IF('Raw candidate data'!M363&gt;0,'Raw candidate data'!M363,"")</f>
      </c>
      <c r="F361" s="398">
        <f>IF(OR('Raw FRM data'!N363="",'Raw candidate data'!N363=""),"","ok")</f>
      </c>
      <c r="G361" s="113">
        <f>'Raw FRM data'!R363</f>
      </c>
      <c r="H361" s="108">
        <f>'Raw candidate data'!O363</f>
      </c>
      <c r="I361" s="111">
        <f>'Raw FRM data'!S363</f>
      </c>
      <c r="J361" s="428">
        <f>'Raw candidate data'!P363</f>
      </c>
      <c r="K361" s="426">
        <f>'Raw FRM data'!T363</f>
      </c>
      <c r="L361" s="324">
        <f>'Raw candidate data'!Q363</f>
      </c>
    </row>
    <row r="362" spans="2:12" ht="12.75">
      <c r="B362" s="376">
        <v>354</v>
      </c>
      <c r="C362" s="105">
        <f>Regression!C364</f>
      </c>
      <c r="D362" s="155">
        <f>IF('Raw FRM data'!M364="","",'Raw FRM data'!M364)</f>
      </c>
      <c r="E362" s="155">
        <f>IF('Raw candidate data'!M364&gt;0,'Raw candidate data'!M364,"")</f>
      </c>
      <c r="F362" s="398">
        <f>IF(OR('Raw FRM data'!N364="",'Raw candidate data'!N364=""),"","ok")</f>
      </c>
      <c r="G362" s="113">
        <f>'Raw FRM data'!R364</f>
      </c>
      <c r="H362" s="108">
        <f>'Raw candidate data'!O364</f>
      </c>
      <c r="I362" s="111">
        <f>'Raw FRM data'!S364</f>
      </c>
      <c r="J362" s="428">
        <f>'Raw candidate data'!P364</f>
      </c>
      <c r="K362" s="426">
        <f>'Raw FRM data'!T364</f>
      </c>
      <c r="L362" s="324">
        <f>'Raw candidate data'!Q364</f>
      </c>
    </row>
    <row r="363" spans="2:12" ht="12.75">
      <c r="B363" s="376">
        <v>355</v>
      </c>
      <c r="C363" s="105">
        <f>Regression!C365</f>
      </c>
      <c r="D363" s="155">
        <f>IF('Raw FRM data'!M365="","",'Raw FRM data'!M365)</f>
      </c>
      <c r="E363" s="155">
        <f>IF('Raw candidate data'!M365&gt;0,'Raw candidate data'!M365,"")</f>
      </c>
      <c r="F363" s="398">
        <f>IF(OR('Raw FRM data'!N365="",'Raw candidate data'!N365=""),"","ok")</f>
      </c>
      <c r="G363" s="113">
        <f>'Raw FRM data'!R365</f>
      </c>
      <c r="H363" s="108">
        <f>'Raw candidate data'!O365</f>
      </c>
      <c r="I363" s="111">
        <f>'Raw FRM data'!S365</f>
      </c>
      <c r="J363" s="428">
        <f>'Raw candidate data'!P365</f>
      </c>
      <c r="K363" s="426">
        <f>'Raw FRM data'!T365</f>
      </c>
      <c r="L363" s="324">
        <f>'Raw candidate data'!Q365</f>
      </c>
    </row>
    <row r="364" spans="2:12" ht="12.75">
      <c r="B364" s="376">
        <v>356</v>
      </c>
      <c r="C364" s="105">
        <f>Regression!C366</f>
      </c>
      <c r="D364" s="155">
        <f>IF('Raw FRM data'!M366="","",'Raw FRM data'!M366)</f>
      </c>
      <c r="E364" s="155">
        <f>IF('Raw candidate data'!M366&gt;0,'Raw candidate data'!M366,"")</f>
      </c>
      <c r="F364" s="398">
        <f>IF(OR('Raw FRM data'!N366="",'Raw candidate data'!N366=""),"","ok")</f>
      </c>
      <c r="G364" s="113">
        <f>'Raw FRM data'!R366</f>
      </c>
      <c r="H364" s="108">
        <f>'Raw candidate data'!O366</f>
      </c>
      <c r="I364" s="111">
        <f>'Raw FRM data'!S366</f>
      </c>
      <c r="J364" s="428">
        <f>'Raw candidate data'!P366</f>
      </c>
      <c r="K364" s="426">
        <f>'Raw FRM data'!T366</f>
      </c>
      <c r="L364" s="324">
        <f>'Raw candidate data'!Q366</f>
      </c>
    </row>
    <row r="365" spans="2:12" ht="12.75">
      <c r="B365" s="376">
        <v>357</v>
      </c>
      <c r="C365" s="105">
        <f>Regression!C367</f>
      </c>
      <c r="D365" s="155">
        <f>IF('Raw FRM data'!M367="","",'Raw FRM data'!M367)</f>
      </c>
      <c r="E365" s="155">
        <f>IF('Raw candidate data'!M367&gt;0,'Raw candidate data'!M367,"")</f>
      </c>
      <c r="F365" s="398">
        <f>IF(OR('Raw FRM data'!N367="",'Raw candidate data'!N367=""),"","ok")</f>
      </c>
      <c r="G365" s="113">
        <f>'Raw FRM data'!R367</f>
      </c>
      <c r="H365" s="108">
        <f>'Raw candidate data'!O367</f>
      </c>
      <c r="I365" s="111">
        <f>'Raw FRM data'!S367</f>
      </c>
      <c r="J365" s="428">
        <f>'Raw candidate data'!P367</f>
      </c>
      <c r="K365" s="426">
        <f>'Raw FRM data'!T367</f>
      </c>
      <c r="L365" s="324">
        <f>'Raw candidate data'!Q367</f>
      </c>
    </row>
    <row r="366" spans="2:12" ht="12.75">
      <c r="B366" s="376">
        <v>358</v>
      </c>
      <c r="C366" s="105">
        <f>Regression!C368</f>
      </c>
      <c r="D366" s="155">
        <f>IF('Raw FRM data'!M368="","",'Raw FRM data'!M368)</f>
      </c>
      <c r="E366" s="155">
        <f>IF('Raw candidate data'!M368&gt;0,'Raw candidate data'!M368,"")</f>
      </c>
      <c r="F366" s="398">
        <f>IF(OR('Raw FRM data'!N368="",'Raw candidate data'!N368=""),"","ok")</f>
      </c>
      <c r="G366" s="113">
        <f>'Raw FRM data'!R368</f>
      </c>
      <c r="H366" s="108">
        <f>'Raw candidate data'!O368</f>
      </c>
      <c r="I366" s="111">
        <f>'Raw FRM data'!S368</f>
      </c>
      <c r="J366" s="428">
        <f>'Raw candidate data'!P368</f>
      </c>
      <c r="K366" s="426">
        <f>'Raw FRM data'!T368</f>
      </c>
      <c r="L366" s="324">
        <f>'Raw candidate data'!Q368</f>
      </c>
    </row>
    <row r="367" spans="2:12" ht="12.75">
      <c r="B367" s="376">
        <v>359</v>
      </c>
      <c r="C367" s="105">
        <f>Regression!C369</f>
      </c>
      <c r="D367" s="155">
        <f>IF('Raw FRM data'!M369="","",'Raw FRM data'!M369)</f>
      </c>
      <c r="E367" s="155">
        <f>IF('Raw candidate data'!M369&gt;0,'Raw candidate data'!M369,"")</f>
      </c>
      <c r="F367" s="398">
        <f>IF(OR('Raw FRM data'!N369="",'Raw candidate data'!N369=""),"","ok")</f>
      </c>
      <c r="G367" s="113">
        <f>'Raw FRM data'!R369</f>
      </c>
      <c r="H367" s="108">
        <f>'Raw candidate data'!O369</f>
      </c>
      <c r="I367" s="111">
        <f>'Raw FRM data'!S369</f>
      </c>
      <c r="J367" s="428">
        <f>'Raw candidate data'!P369</f>
      </c>
      <c r="K367" s="426">
        <f>'Raw FRM data'!T369</f>
      </c>
      <c r="L367" s="324">
        <f>'Raw candidate data'!Q369</f>
      </c>
    </row>
    <row r="368" spans="2:12" ht="12.75">
      <c r="B368" s="376">
        <v>360</v>
      </c>
      <c r="C368" s="105">
        <f>Regression!C370</f>
      </c>
      <c r="D368" s="155">
        <f>IF('Raw FRM data'!M370="","",'Raw FRM data'!M370)</f>
      </c>
      <c r="E368" s="155">
        <f>IF('Raw candidate data'!M370&gt;0,'Raw candidate data'!M370,"")</f>
      </c>
      <c r="F368" s="398">
        <f>IF(OR('Raw FRM data'!N370="",'Raw candidate data'!N370=""),"","ok")</f>
      </c>
      <c r="G368" s="113">
        <f>'Raw FRM data'!R370</f>
      </c>
      <c r="H368" s="108">
        <f>'Raw candidate data'!O370</f>
      </c>
      <c r="I368" s="111">
        <f>'Raw FRM data'!S370</f>
      </c>
      <c r="J368" s="428">
        <f>'Raw candidate data'!P370</f>
      </c>
      <c r="K368" s="426">
        <f>'Raw FRM data'!T370</f>
      </c>
      <c r="L368" s="324">
        <f>'Raw candidate data'!Q370</f>
      </c>
    </row>
    <row r="369" spans="2:12" ht="12.75">
      <c r="B369" s="376">
        <v>361</v>
      </c>
      <c r="C369" s="105">
        <f>Regression!C371</f>
      </c>
      <c r="D369" s="155">
        <f>IF('Raw FRM data'!M371="","",'Raw FRM data'!M371)</f>
      </c>
      <c r="E369" s="155">
        <f>IF('Raw candidate data'!M371&gt;0,'Raw candidate data'!M371,"")</f>
      </c>
      <c r="F369" s="398">
        <f>IF(OR('Raw FRM data'!N371="",'Raw candidate data'!N371=""),"","ok")</f>
      </c>
      <c r="G369" s="113">
        <f>'Raw FRM data'!R371</f>
      </c>
      <c r="H369" s="108">
        <f>'Raw candidate data'!O371</f>
      </c>
      <c r="I369" s="111">
        <f>'Raw FRM data'!S371</f>
      </c>
      <c r="J369" s="428">
        <f>'Raw candidate data'!P371</f>
      </c>
      <c r="K369" s="426">
        <f>'Raw FRM data'!T371</f>
      </c>
      <c r="L369" s="324">
        <f>'Raw candidate data'!Q371</f>
      </c>
    </row>
    <row r="370" spans="2:12" ht="12.75">
      <c r="B370" s="376">
        <v>362</v>
      </c>
      <c r="C370" s="105">
        <f>Regression!C372</f>
      </c>
      <c r="D370" s="155">
        <f>IF('Raw FRM data'!M372="","",'Raw FRM data'!M372)</f>
      </c>
      <c r="E370" s="155">
        <f>IF('Raw candidate data'!M372&gt;0,'Raw candidate data'!M372,"")</f>
      </c>
      <c r="F370" s="398">
        <f>IF(OR('Raw FRM data'!N372="",'Raw candidate data'!N372=""),"","ok")</f>
      </c>
      <c r="G370" s="113">
        <f>'Raw FRM data'!R372</f>
      </c>
      <c r="H370" s="108">
        <f>'Raw candidate data'!O372</f>
      </c>
      <c r="I370" s="111">
        <f>'Raw FRM data'!S372</f>
      </c>
      <c r="J370" s="428">
        <f>'Raw candidate data'!P372</f>
      </c>
      <c r="K370" s="426">
        <f>'Raw FRM data'!T372</f>
      </c>
      <c r="L370" s="324">
        <f>'Raw candidate data'!Q372</f>
      </c>
    </row>
    <row r="371" spans="2:12" ht="12.75" customHeight="1">
      <c r="B371" s="376">
        <v>363</v>
      </c>
      <c r="C371" s="105">
        <f>Regression!C373</f>
      </c>
      <c r="D371" s="155">
        <f>IF('Raw FRM data'!M373="","",'Raw FRM data'!M373)</f>
      </c>
      <c r="E371" s="155">
        <f>IF('Raw candidate data'!M373&gt;0,'Raw candidate data'!M373,"")</f>
      </c>
      <c r="F371" s="398">
        <f>IF(OR('Raw FRM data'!N373="",'Raw candidate data'!N373=""),"","ok")</f>
      </c>
      <c r="G371" s="113">
        <f>'Raw FRM data'!R373</f>
      </c>
      <c r="H371" s="108">
        <f>'Raw candidate data'!O373</f>
      </c>
      <c r="I371" s="111">
        <f>'Raw FRM data'!S373</f>
      </c>
      <c r="J371" s="428">
        <f>'Raw candidate data'!P373</f>
      </c>
      <c r="K371" s="426">
        <f>'Raw FRM data'!T373</f>
      </c>
      <c r="L371" s="324">
        <f>'Raw candidate data'!Q373</f>
      </c>
    </row>
    <row r="372" spans="2:12" ht="12.75">
      <c r="B372" s="376">
        <v>364</v>
      </c>
      <c r="C372" s="105">
        <f>Regression!C374</f>
      </c>
      <c r="D372" s="155">
        <f>IF('Raw FRM data'!M374="","",'Raw FRM data'!M374)</f>
      </c>
      <c r="E372" s="155">
        <f>IF('Raw candidate data'!M374&gt;0,'Raw candidate data'!M374,"")</f>
      </c>
      <c r="F372" s="398">
        <f>IF(OR('Raw FRM data'!N374="",'Raw candidate data'!N374=""),"","ok")</f>
      </c>
      <c r="G372" s="113">
        <f>'Raw FRM data'!R374</f>
      </c>
      <c r="H372" s="108">
        <f>'Raw candidate data'!O374</f>
      </c>
      <c r="I372" s="111">
        <f>'Raw FRM data'!S374</f>
      </c>
      <c r="J372" s="428">
        <f>'Raw candidate data'!P374</f>
      </c>
      <c r="K372" s="426">
        <f>'Raw FRM data'!T374</f>
      </c>
      <c r="L372" s="324">
        <f>'Raw candidate data'!Q374</f>
      </c>
    </row>
    <row r="373" spans="2:12" ht="12.75">
      <c r="B373" s="376">
        <v>365</v>
      </c>
      <c r="C373" s="105">
        <f>Regression!C375</f>
      </c>
      <c r="D373" s="155">
        <f>IF('Raw FRM data'!M375="","",'Raw FRM data'!M375)</f>
      </c>
      <c r="E373" s="155">
        <f>IF('Raw candidate data'!M375&gt;0,'Raw candidate data'!M375,"")</f>
      </c>
      <c r="F373" s="398">
        <f>IF(OR('Raw FRM data'!N375="",'Raw candidate data'!N375=""),"","ok")</f>
      </c>
      <c r="G373" s="113">
        <f>'Raw FRM data'!R375</f>
      </c>
      <c r="H373" s="108">
        <f>'Raw candidate data'!O375</f>
      </c>
      <c r="I373" s="111">
        <f>'Raw FRM data'!S375</f>
      </c>
      <c r="J373" s="428">
        <f>'Raw candidate data'!P375</f>
      </c>
      <c r="K373" s="426">
        <f>'Raw FRM data'!T375</f>
      </c>
      <c r="L373" s="324">
        <f>'Raw candidate data'!Q375</f>
      </c>
    </row>
    <row r="374" spans="2:12" ht="13.5" thickBot="1">
      <c r="B374" s="376">
        <v>366</v>
      </c>
      <c r="C374" s="441">
        <f>Regression!C376</f>
      </c>
      <c r="D374" s="155">
        <f>IF('Raw FRM data'!M376="","",'Raw FRM data'!M376)</f>
      </c>
      <c r="E374" s="155">
        <f>IF('Raw candidate data'!M376&gt;0,'Raw candidate data'!M376,"")</f>
      </c>
      <c r="F374" s="398">
        <f>IF(OR('Raw FRM data'!N376="",'Raw candidate data'!N376=""),"","ok")</f>
      </c>
      <c r="G374" s="113">
        <f>'Raw FRM data'!R376</f>
      </c>
      <c r="H374" s="108">
        <f>'Raw candidate data'!O376</f>
      </c>
      <c r="I374" s="111">
        <f>'Raw FRM data'!S376</f>
      </c>
      <c r="J374" s="428">
        <f>'Raw candidate data'!P376</f>
      </c>
      <c r="K374" s="426">
        <f>'Raw FRM data'!T376</f>
      </c>
      <c r="L374" s="324">
        <f>'Raw candidate data'!Q376</f>
      </c>
    </row>
    <row r="375" spans="2:12" ht="9.75" customHeight="1" thickBot="1" thickTop="1">
      <c r="B375" s="287"/>
      <c r="C375" s="313"/>
      <c r="D375" s="287"/>
      <c r="E375" s="287"/>
      <c r="F375" s="287"/>
      <c r="G375" s="313"/>
      <c r="H375" s="287"/>
      <c r="I375" s="287"/>
      <c r="J375" s="287"/>
      <c r="K375" s="287"/>
      <c r="L375" s="287"/>
    </row>
    <row r="376" spans="3:12" ht="15" thickTop="1">
      <c r="C376" s="148"/>
      <c r="D376" s="27"/>
      <c r="E376" s="27"/>
      <c r="F376" s="117"/>
      <c r="G376" s="109" t="s">
        <v>42</v>
      </c>
      <c r="H376" s="31"/>
      <c r="I376" s="109" t="s">
        <v>43</v>
      </c>
      <c r="J376" s="31"/>
      <c r="K376" s="213" t="s">
        <v>44</v>
      </c>
      <c r="L376" s="214"/>
    </row>
    <row r="377" spans="3:12" ht="13.5" thickBot="1">
      <c r="C377" s="149"/>
      <c r="D377" s="118"/>
      <c r="E377" s="118"/>
      <c r="F377" s="119"/>
      <c r="G377" s="106" t="s">
        <v>39</v>
      </c>
      <c r="H377" s="36" t="s">
        <v>40</v>
      </c>
      <c r="I377" s="106" t="s">
        <v>39</v>
      </c>
      <c r="J377" s="36" t="s">
        <v>40</v>
      </c>
      <c r="K377" s="215" t="s">
        <v>39</v>
      </c>
      <c r="L377" s="216" t="s">
        <v>40</v>
      </c>
    </row>
    <row r="378" spans="3:12" ht="12.75">
      <c r="C378" s="150"/>
      <c r="D378" s="18"/>
      <c r="E378" s="18"/>
      <c r="F378" s="114" t="s">
        <v>45</v>
      </c>
      <c r="G378" s="121">
        <f aca="true" t="shared" si="0" ref="G378:L378">COUNT(G9:G374)</f>
        <v>0</v>
      </c>
      <c r="H378" s="12">
        <f t="shared" si="0"/>
        <v>0</v>
      </c>
      <c r="I378" s="121">
        <f t="shared" si="0"/>
        <v>0</v>
      </c>
      <c r="J378" s="122">
        <f t="shared" si="0"/>
        <v>0</v>
      </c>
      <c r="K378" s="121">
        <f t="shared" si="0"/>
        <v>0</v>
      </c>
      <c r="L378" s="123">
        <f t="shared" si="0"/>
        <v>0</v>
      </c>
    </row>
    <row r="379" spans="3:12" ht="15">
      <c r="C379" s="151"/>
      <c r="D379" s="116"/>
      <c r="E379" s="116"/>
      <c r="F379" s="382" t="s">
        <v>46</v>
      </c>
      <c r="G379" s="383">
        <f aca="true" t="shared" si="1" ref="G379:L379">IF(ISERROR(AVERAGE(G9:G374)),"",AVERAGE(G9:G374))</f>
      </c>
      <c r="H379" s="384">
        <f t="shared" si="1"/>
      </c>
      <c r="I379" s="383">
        <f t="shared" si="1"/>
      </c>
      <c r="J379" s="384">
        <f t="shared" si="1"/>
      </c>
      <c r="K379" s="385">
        <f t="shared" si="1"/>
      </c>
      <c r="L379" s="386">
        <f t="shared" si="1"/>
      </c>
    </row>
    <row r="380" spans="3:12" ht="12.75">
      <c r="C380" s="151"/>
      <c r="D380" s="116"/>
      <c r="E380" s="116"/>
      <c r="F380" s="115" t="s">
        <v>48</v>
      </c>
      <c r="G380" s="124">
        <f>MAX($G$9:$G$374)</f>
        <v>0</v>
      </c>
      <c r="H380" s="125">
        <f>MAX($H$9:$H$374)</f>
        <v>0</v>
      </c>
      <c r="I380" s="124">
        <f>MAX($I$9:$I$374)</f>
        <v>0</v>
      </c>
      <c r="J380" s="58">
        <f>MAX($J$9:$J$374)</f>
        <v>0</v>
      </c>
      <c r="K380" s="126">
        <f>MAX($K$9:$K$374)</f>
        <v>0</v>
      </c>
      <c r="L380" s="381">
        <f>MAX($L$9:$L$374)</f>
        <v>0</v>
      </c>
    </row>
    <row r="381" spans="3:12" ht="12.75">
      <c r="C381" s="150"/>
      <c r="D381" s="145"/>
      <c r="E381" s="145"/>
      <c r="F381" s="114" t="s">
        <v>47</v>
      </c>
      <c r="G381" s="131">
        <f>MIN($G$9:$G$374)</f>
        <v>0</v>
      </c>
      <c r="H381" s="61">
        <f>MIN($H$9:$H$374)</f>
        <v>0</v>
      </c>
      <c r="I381" s="131">
        <f>MIN($I$9:$I$374)</f>
        <v>0</v>
      </c>
      <c r="J381" s="132">
        <f>MIN(J$9:J$374)</f>
        <v>0</v>
      </c>
      <c r="K381" s="133">
        <f>MIN($K$9:$K$374)</f>
        <v>0</v>
      </c>
      <c r="L381" s="134">
        <f>MIN($L$9:$L$374)</f>
        <v>0</v>
      </c>
    </row>
    <row r="382" spans="3:12" ht="13.5" thickBot="1">
      <c r="C382" s="152"/>
      <c r="D382" s="135"/>
      <c r="E382" s="135"/>
      <c r="F382" s="135" t="s">
        <v>49</v>
      </c>
      <c r="G382" s="136"/>
      <c r="H382" s="137">
        <f>IF(G379="","",H379/G379)</f>
      </c>
      <c r="I382" s="138"/>
      <c r="J382" s="137">
        <f>IF(I379="","",J379/I379)</f>
      </c>
      <c r="K382" s="138"/>
      <c r="L382" s="139">
        <f>IF(K379="","",L379/K379)</f>
      </c>
    </row>
    <row r="383" ht="7.5" customHeight="1" thickBot="1" thickTop="1"/>
    <row r="384" spans="7:12" ht="14.25" customHeight="1" thickBot="1" thickTop="1">
      <c r="G384" s="340"/>
      <c r="H384" s="341"/>
      <c r="I384" s="341"/>
      <c r="J384" s="341"/>
      <c r="K384" s="343" t="s">
        <v>39</v>
      </c>
      <c r="L384" s="342" t="s">
        <v>40</v>
      </c>
    </row>
    <row r="385" spans="7:12" ht="15.75">
      <c r="G385" s="336" t="s">
        <v>112</v>
      </c>
      <c r="H385" s="147"/>
      <c r="I385" s="147"/>
      <c r="J385" s="337"/>
      <c r="K385" s="338">
        <f>IF(K378=0,"",SQRT(SUMSQ($K$9:$K$374)/K378))</f>
      </c>
      <c r="L385" s="339">
        <f>IF(L378=0,"",SQRT(SUMSQ($L$9:$L$374)/L378))</f>
      </c>
    </row>
    <row r="386" spans="7:12" ht="15.75">
      <c r="G386" s="478" t="s">
        <v>145</v>
      </c>
      <c r="H386" s="479"/>
      <c r="I386" s="479"/>
      <c r="J386" s="480"/>
      <c r="K386" s="288">
        <v>0.1</v>
      </c>
      <c r="L386" s="289">
        <v>0.15</v>
      </c>
    </row>
    <row r="387" spans="7:12" ht="16.5" thickBot="1">
      <c r="G387" s="143" t="s">
        <v>113</v>
      </c>
      <c r="H387" s="128"/>
      <c r="I387" s="128"/>
      <c r="J387" s="128"/>
      <c r="K387" s="129">
        <f>IF(K378=0,"",IF(K385&gt;K386,"FAIL"," OK"))</f>
      </c>
      <c r="L387" s="130">
        <f>IF(OR(L385="",L386=""),"",IF(L385&gt;L386,"FAIL","PASS"))</f>
      </c>
    </row>
    <row r="388" ht="7.5" customHeight="1" thickTop="1"/>
  </sheetData>
  <sheetProtection sheet="1" objects="1" scenarios="1" selectLockedCells="1" autoFilter="0"/>
  <autoFilter ref="B8:L374"/>
  <mergeCells count="4">
    <mergeCell ref="G3:N3"/>
    <mergeCell ref="G4:N4"/>
    <mergeCell ref="G5:N5"/>
    <mergeCell ref="G386:J386"/>
  </mergeCells>
  <printOptions/>
  <pageMargins left="0.75" right="0.75" top="1" bottom="1" header="0.5" footer="0.5"/>
  <pageSetup fitToHeight="1" fitToWidth="1" horizontalDpi="600" verticalDpi="600" orientation="portrait" scale="38" r:id="rId3"/>
  <legacyDrawing r:id="rId2"/>
</worksheet>
</file>

<file path=xl/worksheets/sheet6.xml><?xml version="1.0" encoding="utf-8"?>
<worksheet xmlns="http://schemas.openxmlformats.org/spreadsheetml/2006/main" xmlns:r="http://schemas.openxmlformats.org/officeDocument/2006/relationships">
  <sheetPr codeName="Sheet5">
    <tabColor indexed="45"/>
    <pageSetUpPr fitToPage="1"/>
  </sheetPr>
  <dimension ref="B1:O393"/>
  <sheetViews>
    <sheetView workbookViewId="0" topLeftCell="A1">
      <pane ySplit="10" topLeftCell="BM11" activePane="bottomLeft" state="frozen"/>
      <selection pane="topLeft" activeCell="A1" sqref="A1"/>
      <selection pane="bottomLeft" activeCell="C11" sqref="C11"/>
    </sheetView>
  </sheetViews>
  <sheetFormatPr defaultColWidth="9.140625" defaultRowHeight="12.75"/>
  <cols>
    <col min="1" max="1" width="2.140625" style="0" customWidth="1"/>
    <col min="2" max="2" width="5.140625" style="0" customWidth="1"/>
    <col min="3" max="3" width="8.8515625" style="0" customWidth="1"/>
    <col min="4" max="4" width="5.57421875" style="0" customWidth="1"/>
    <col min="5" max="5" width="5.421875" style="0" customWidth="1"/>
    <col min="6" max="6" width="10.421875" style="0" customWidth="1"/>
    <col min="7" max="7" width="9.421875" style="0" customWidth="1"/>
    <col min="8" max="8" width="12.140625" style="0" customWidth="1"/>
    <col min="9" max="9" width="1.8515625" style="0" customWidth="1"/>
    <col min="10" max="10" width="2.00390625" style="0" customWidth="1"/>
    <col min="11" max="11" width="22.8515625" style="0" customWidth="1"/>
    <col min="12" max="12" width="8.57421875" style="0" customWidth="1"/>
    <col min="13" max="13" width="7.28125" style="0" customWidth="1"/>
    <col min="14" max="14" width="11.57421875" style="0" customWidth="1"/>
    <col min="15" max="15" width="16.28125" style="0" customWidth="1"/>
  </cols>
  <sheetData>
    <row r="1" ht="20.25" customHeight="1">
      <c r="F1" s="26" t="s">
        <v>148</v>
      </c>
    </row>
    <row r="2" ht="13.5" thickBot="1"/>
    <row r="3" spans="3:15" ht="12.75">
      <c r="C3" s="9" t="s">
        <v>0</v>
      </c>
      <c r="D3" s="10"/>
      <c r="E3" s="10"/>
      <c r="F3" s="23"/>
      <c r="G3" s="475">
        <f>'Raw FRM data'!E5</f>
      </c>
      <c r="H3" s="476"/>
      <c r="I3" s="476"/>
      <c r="J3" s="476"/>
      <c r="K3" s="476"/>
      <c r="L3" s="476"/>
      <c r="M3" s="476"/>
      <c r="N3" s="476"/>
      <c r="O3" s="146"/>
    </row>
    <row r="4" spans="3:15" ht="12.75">
      <c r="C4" s="22" t="s">
        <v>3</v>
      </c>
      <c r="D4" s="103"/>
      <c r="E4" s="103"/>
      <c r="F4" s="24"/>
      <c r="G4" s="462">
        <f>'Raw FRM data'!E6</f>
      </c>
      <c r="H4" s="463"/>
      <c r="I4" s="463"/>
      <c r="J4" s="463"/>
      <c r="K4" s="463"/>
      <c r="L4" s="463"/>
      <c r="M4" s="463"/>
      <c r="N4" s="463"/>
      <c r="O4" s="146"/>
    </row>
    <row r="5" spans="3:15" ht="13.5" thickBot="1">
      <c r="C5" s="14" t="s">
        <v>2</v>
      </c>
      <c r="D5" s="15"/>
      <c r="E5" s="15"/>
      <c r="F5" s="25"/>
      <c r="G5" s="471">
        <f>'Raw FRM data'!E7</f>
      </c>
      <c r="H5" s="473"/>
      <c r="I5" s="473"/>
      <c r="J5" s="473"/>
      <c r="K5" s="473"/>
      <c r="L5" s="473"/>
      <c r="M5" s="473"/>
      <c r="N5" s="473"/>
      <c r="O5" s="146"/>
    </row>
    <row r="6" spans="3:15" ht="9.75" customHeight="1" thickBot="1">
      <c r="C6" s="393"/>
      <c r="D6" s="393"/>
      <c r="E6" s="393"/>
      <c r="F6" s="393"/>
      <c r="G6" s="394"/>
      <c r="H6" s="392"/>
      <c r="I6" s="392"/>
      <c r="J6" s="392"/>
      <c r="K6" s="392"/>
      <c r="L6" s="392"/>
      <c r="M6" s="392"/>
      <c r="N6" s="392"/>
      <c r="O6" s="392"/>
    </row>
    <row r="7" spans="3:15" ht="38.25" customHeight="1" thickBot="1">
      <c r="C7" s="481" t="s">
        <v>171</v>
      </c>
      <c r="D7" s="482"/>
      <c r="E7" s="482"/>
      <c r="F7" s="482"/>
      <c r="G7" s="482"/>
      <c r="H7" s="482"/>
      <c r="I7" s="482"/>
      <c r="J7" s="482"/>
      <c r="K7" s="482"/>
      <c r="L7" s="482"/>
      <c r="M7" s="482"/>
      <c r="N7" s="482"/>
      <c r="O7" s="483"/>
    </row>
    <row r="8" ht="9" customHeight="1" thickBot="1">
      <c r="K8" s="345"/>
    </row>
    <row r="9" spans="2:15" ht="15" thickTop="1">
      <c r="B9" s="372" t="s">
        <v>12</v>
      </c>
      <c r="C9" s="28" t="s">
        <v>21</v>
      </c>
      <c r="D9" s="31" t="s">
        <v>50</v>
      </c>
      <c r="E9" s="29"/>
      <c r="F9" s="249" t="s">
        <v>41</v>
      </c>
      <c r="G9" s="315" t="s">
        <v>114</v>
      </c>
      <c r="H9" s="316"/>
      <c r="K9" s="190" t="s">
        <v>79</v>
      </c>
      <c r="L9" s="191"/>
      <c r="M9" s="192"/>
      <c r="N9" s="191"/>
      <c r="O9" s="193"/>
    </row>
    <row r="10" spans="2:15" ht="13.5" thickBot="1">
      <c r="B10" s="395" t="s">
        <v>11</v>
      </c>
      <c r="C10" s="33" t="s">
        <v>4</v>
      </c>
      <c r="D10" s="415" t="s">
        <v>39</v>
      </c>
      <c r="E10" s="416" t="s">
        <v>51</v>
      </c>
      <c r="F10" s="250" t="s">
        <v>169</v>
      </c>
      <c r="G10" s="215" t="s">
        <v>39</v>
      </c>
      <c r="H10" s="417" t="s">
        <v>170</v>
      </c>
      <c r="K10" s="194" t="s">
        <v>73</v>
      </c>
      <c r="L10" s="195"/>
      <c r="M10" s="196"/>
      <c r="N10" s="195"/>
      <c r="O10" s="197"/>
    </row>
    <row r="11" spans="2:11" ht="12.75" customHeight="1">
      <c r="B11" s="380">
        <v>1</v>
      </c>
      <c r="C11" s="396">
        <f>IF(ISBLANK('Raw FRM data'!C11),'Raw candidate data'!C11,'Raw FRM data'!C11)</f>
      </c>
      <c r="D11" s="155">
        <f>IF(G11&lt;&gt;'Raw FRM data'!R11,1,'Raw FRM data'!M11)</f>
      </c>
      <c r="E11" s="155">
        <f>IF(H11&lt;&gt;'Raw candidate data'!O11,1,'Raw candidate data'!M11)</f>
      </c>
      <c r="F11" s="398">
        <f aca="true" t="shared" si="0" ref="F11:F42">IF(OR(G11="",H11=""),"","ok")</f>
      </c>
      <c r="G11" s="390">
        <f>'Raw FRM data'!R11</f>
      </c>
      <c r="H11" s="391">
        <f>'Raw candidate data'!O11</f>
      </c>
      <c r="K11" s="400" t="str">
        <f>IF(OR(ISBLANK(G11),G11=""),"Comment….",IF(G11&lt;3,"FRM value is &lt; 3 ug/m3; to exclude it, change 'ok' to 'x' and click 'ok' in Validity col. filter.","Comment…."))</f>
        <v>Comment….</v>
      </c>
    </row>
    <row r="12" spans="2:11" ht="12.75">
      <c r="B12" s="380">
        <v>2</v>
      </c>
      <c r="C12" s="397">
        <f>IF(ISBLANK('Raw FRM data'!C12),'Raw candidate data'!C12,'Raw FRM data'!C12)</f>
      </c>
      <c r="D12" s="155">
        <f>IF(G12&lt;&gt;'Raw FRM data'!R12,1,'Raw FRM data'!M12)</f>
      </c>
      <c r="E12" s="155">
        <f>IF(H12&lt;&gt;'Raw candidate data'!O12,1,'Raw candidate data'!M12)</f>
      </c>
      <c r="F12" s="398">
        <f t="shared" si="0"/>
      </c>
      <c r="G12" s="390">
        <f>'Raw FRM data'!R12</f>
      </c>
      <c r="H12" s="391">
        <f>'Raw candidate data'!O12</f>
      </c>
      <c r="K12" s="400" t="str">
        <f>IF(OR(ISBLANK(G12),G12=""),"Comment….",IF(G12&lt;3,"FRM value is &lt; 3 ug/m3; to exclude it, change 'ok' to 'x' and click 'ok' in Validity col. filter.","Comment…."))</f>
        <v>Comment….</v>
      </c>
    </row>
    <row r="13" spans="2:11" ht="12.75">
      <c r="B13" s="380">
        <v>3</v>
      </c>
      <c r="C13" s="397">
        <f>IF(ISBLANK('Raw FRM data'!C13),'Raw candidate data'!C13,'Raw FRM data'!C13)</f>
      </c>
      <c r="D13" s="155">
        <f>IF(G13&lt;&gt;'Raw FRM data'!R13,1,'Raw FRM data'!M13)</f>
      </c>
      <c r="E13" s="155">
        <f>IF(H13&lt;&gt;'Raw candidate data'!O13,1,'Raw candidate data'!M13)</f>
      </c>
      <c r="F13" s="398">
        <f t="shared" si="0"/>
      </c>
      <c r="G13" s="390">
        <f>'Raw FRM data'!R13</f>
      </c>
      <c r="H13" s="391">
        <f>'Raw candidate data'!O13</f>
      </c>
      <c r="K13" s="400">
        <f>IF(OR(ISBLANK(G13),G13=""),"",IF(G13&lt;3,"FRM value is &lt; 3 ug/m3; to exclude it, change 'ok' to 'x' and click 'ok' in Validity col. filter.",""))</f>
      </c>
    </row>
    <row r="14" spans="2:11" ht="12.75">
      <c r="B14" s="380">
        <v>4</v>
      </c>
      <c r="C14" s="397">
        <f>IF(ISBLANK('Raw FRM data'!C14),'Raw candidate data'!C14,'Raw FRM data'!C14)</f>
      </c>
      <c r="D14" s="155">
        <f>IF(G14&lt;&gt;'Raw FRM data'!R14,1,'Raw FRM data'!M14)</f>
      </c>
      <c r="E14" s="155">
        <f>IF(H14&lt;&gt;'Raw candidate data'!O14,1,'Raw candidate data'!M14)</f>
      </c>
      <c r="F14" s="398">
        <f t="shared" si="0"/>
      </c>
      <c r="G14" s="390">
        <f>'Raw FRM data'!R14</f>
      </c>
      <c r="H14" s="391">
        <f>'Raw candidate data'!O14</f>
      </c>
      <c r="K14" s="400">
        <f aca="true" t="shared" si="1" ref="K14:K77">IF(OR(ISBLANK(G14),G14=""),"",IF(G14&lt;3,"FRM value is &lt; 3 ug/m3; to exclude it, change 'ok' to 'x' and click 'ok' in Validity col. filter.",""))</f>
      </c>
    </row>
    <row r="15" spans="2:11" ht="12.75">
      <c r="B15" s="380">
        <v>5</v>
      </c>
      <c r="C15" s="397">
        <f>IF(ISBLANK('Raw FRM data'!C15),'Raw candidate data'!C15,'Raw FRM data'!C15)</f>
      </c>
      <c r="D15" s="155">
        <f>IF(G15&lt;&gt;'Raw FRM data'!R15,1,'Raw FRM data'!M15)</f>
      </c>
      <c r="E15" s="155">
        <f>IF(H15&lt;&gt;'Raw candidate data'!O15,1,'Raw candidate data'!M15)</f>
      </c>
      <c r="F15" s="398">
        <f t="shared" si="0"/>
      </c>
      <c r="G15" s="390">
        <f>'Raw FRM data'!R15</f>
      </c>
      <c r="H15" s="391">
        <f>'Raw candidate data'!O15</f>
      </c>
      <c r="K15" s="400">
        <f t="shared" si="1"/>
      </c>
    </row>
    <row r="16" spans="2:11" ht="12.75" customHeight="1">
      <c r="B16" s="380">
        <v>6</v>
      </c>
      <c r="C16" s="397">
        <f>IF(ISBLANK('Raw FRM data'!C16),'Raw candidate data'!C16,'Raw FRM data'!C16)</f>
      </c>
      <c r="D16" s="155">
        <f>IF(G16&lt;&gt;'Raw FRM data'!R16,1,'Raw FRM data'!M16)</f>
      </c>
      <c r="E16" s="155">
        <f>IF(H16&lt;&gt;'Raw candidate data'!O16,1,'Raw candidate data'!M16)</f>
      </c>
      <c r="F16" s="398">
        <f t="shared" si="0"/>
      </c>
      <c r="G16" s="390">
        <f>'Raw FRM data'!R16</f>
      </c>
      <c r="H16" s="391">
        <f>'Raw candidate data'!O16</f>
      </c>
      <c r="K16" s="400">
        <f t="shared" si="1"/>
      </c>
    </row>
    <row r="17" spans="2:11" ht="12.75">
      <c r="B17" s="380">
        <v>7</v>
      </c>
      <c r="C17" s="397">
        <f>IF(ISBLANK('Raw FRM data'!C17),'Raw candidate data'!C17,'Raw FRM data'!C17)</f>
      </c>
      <c r="D17" s="155">
        <f>IF(G17&lt;&gt;'Raw FRM data'!R17,1,'Raw FRM data'!M17)</f>
      </c>
      <c r="E17" s="155">
        <f>IF(H17&lt;&gt;'Raw candidate data'!O17,1,'Raw candidate data'!M17)</f>
      </c>
      <c r="F17" s="398">
        <f t="shared" si="0"/>
      </c>
      <c r="G17" s="390">
        <f>'Raw FRM data'!R17</f>
      </c>
      <c r="H17" s="391">
        <f>'Raw candidate data'!O17</f>
      </c>
      <c r="K17" s="400">
        <f t="shared" si="1"/>
      </c>
    </row>
    <row r="18" spans="2:11" ht="12.75">
      <c r="B18" s="380">
        <v>8</v>
      </c>
      <c r="C18" s="397">
        <f>IF(ISBLANK('Raw FRM data'!C18),'Raw candidate data'!C18,'Raw FRM data'!C18)</f>
      </c>
      <c r="D18" s="155">
        <f>IF(G18&lt;&gt;'Raw FRM data'!R18,1,'Raw FRM data'!M18)</f>
      </c>
      <c r="E18" s="155">
        <f>IF(H18&lt;&gt;'Raw candidate data'!O18,1,'Raw candidate data'!M18)</f>
      </c>
      <c r="F18" s="398">
        <f t="shared" si="0"/>
      </c>
      <c r="G18" s="390">
        <f>'Raw FRM data'!R18</f>
      </c>
      <c r="H18" s="391">
        <f>'Raw candidate data'!O18</f>
      </c>
      <c r="K18" s="400">
        <f t="shared" si="1"/>
      </c>
    </row>
    <row r="19" spans="2:11" ht="12.75">
      <c r="B19" s="380">
        <v>9</v>
      </c>
      <c r="C19" s="397">
        <f>IF(ISBLANK('Raw FRM data'!C19),'Raw candidate data'!C19,'Raw FRM data'!C19)</f>
      </c>
      <c r="D19" s="155">
        <f>IF(G19&lt;&gt;'Raw FRM data'!R19,1,'Raw FRM data'!M19)</f>
      </c>
      <c r="E19" s="155">
        <f>IF(H19&lt;&gt;'Raw candidate data'!O19,1,'Raw candidate data'!M19)</f>
      </c>
      <c r="F19" s="398">
        <f t="shared" si="0"/>
      </c>
      <c r="G19" s="390">
        <f>'Raw FRM data'!R19</f>
      </c>
      <c r="H19" s="391">
        <f>'Raw candidate data'!O19</f>
      </c>
      <c r="K19" s="400">
        <f t="shared" si="1"/>
      </c>
    </row>
    <row r="20" spans="2:11" ht="12.75">
      <c r="B20" s="380">
        <v>10</v>
      </c>
      <c r="C20" s="397">
        <f>IF(ISBLANK('Raw FRM data'!C20),'Raw candidate data'!C20,'Raw FRM data'!C20)</f>
      </c>
      <c r="D20" s="155">
        <f>IF(G20&lt;&gt;'Raw FRM data'!R20,1,'Raw FRM data'!M20)</f>
      </c>
      <c r="E20" s="155">
        <f>IF(H20&lt;&gt;'Raw candidate data'!O20,1,'Raw candidate data'!M20)</f>
      </c>
      <c r="F20" s="398">
        <f t="shared" si="0"/>
      </c>
      <c r="G20" s="390">
        <f>'Raw FRM data'!R20</f>
      </c>
      <c r="H20" s="391">
        <f>'Raw candidate data'!O20</f>
      </c>
      <c r="K20" s="400">
        <f t="shared" si="1"/>
      </c>
    </row>
    <row r="21" spans="2:11" ht="12.75">
      <c r="B21" s="380">
        <v>11</v>
      </c>
      <c r="C21" s="397">
        <f>IF(ISBLANK('Raw FRM data'!C21),'Raw candidate data'!C21,'Raw FRM data'!C21)</f>
      </c>
      <c r="D21" s="155">
        <f>IF(G21&lt;&gt;'Raw FRM data'!R21,1,'Raw FRM data'!M21)</f>
      </c>
      <c r="E21" s="155">
        <f>IF(H21&lt;&gt;'Raw candidate data'!O21,1,'Raw candidate data'!M21)</f>
      </c>
      <c r="F21" s="398">
        <f t="shared" si="0"/>
      </c>
      <c r="G21" s="390">
        <f>'Raw FRM data'!R21</f>
      </c>
      <c r="H21" s="391">
        <f>'Raw candidate data'!O21</f>
      </c>
      <c r="K21" s="400">
        <f t="shared" si="1"/>
      </c>
    </row>
    <row r="22" spans="2:11" ht="12.75">
      <c r="B22" s="380">
        <v>12</v>
      </c>
      <c r="C22" s="397">
        <f>IF(ISBLANK('Raw FRM data'!C22),'Raw candidate data'!C22,'Raw FRM data'!C22)</f>
      </c>
      <c r="D22" s="155">
        <f>IF(G22&lt;&gt;'Raw FRM data'!R22,1,'Raw FRM data'!M22)</f>
      </c>
      <c r="E22" s="155">
        <f>IF(H22&lt;&gt;'Raw candidate data'!O22,1,'Raw candidate data'!M22)</f>
      </c>
      <c r="F22" s="398">
        <f t="shared" si="0"/>
      </c>
      <c r="G22" s="390">
        <f>'Raw FRM data'!R22</f>
      </c>
      <c r="H22" s="391">
        <f>'Raw candidate data'!O22</f>
      </c>
      <c r="K22" s="400">
        <f t="shared" si="1"/>
      </c>
    </row>
    <row r="23" spans="2:11" ht="12.75">
      <c r="B23" s="380">
        <v>13</v>
      </c>
      <c r="C23" s="397">
        <f>IF(ISBLANK('Raw FRM data'!C23),'Raw candidate data'!C23,'Raw FRM data'!C23)</f>
      </c>
      <c r="D23" s="155">
        <f>IF(G23&lt;&gt;'Raw FRM data'!R23,1,'Raw FRM data'!M23)</f>
      </c>
      <c r="E23" s="155">
        <f>IF(H23&lt;&gt;'Raw candidate data'!O23,1,'Raw candidate data'!M23)</f>
      </c>
      <c r="F23" s="398">
        <f t="shared" si="0"/>
      </c>
      <c r="G23" s="390">
        <f>'Raw FRM data'!R23</f>
      </c>
      <c r="H23" s="391">
        <f>'Raw candidate data'!O23</f>
      </c>
      <c r="K23" s="400">
        <f t="shared" si="1"/>
      </c>
    </row>
    <row r="24" spans="2:11" ht="12.75">
      <c r="B24" s="380">
        <v>14</v>
      </c>
      <c r="C24" s="397">
        <f>IF(ISBLANK('Raw FRM data'!C24),'Raw candidate data'!C24,'Raw FRM data'!C24)</f>
      </c>
      <c r="D24" s="155">
        <f>IF(G24&lt;&gt;'Raw FRM data'!R24,1,'Raw FRM data'!M24)</f>
      </c>
      <c r="E24" s="155">
        <f>IF(H24&lt;&gt;'Raw candidate data'!O24,1,'Raw candidate data'!M24)</f>
      </c>
      <c r="F24" s="398">
        <f t="shared" si="0"/>
      </c>
      <c r="G24" s="390">
        <f>'Raw FRM data'!R24</f>
      </c>
      <c r="H24" s="391">
        <f>'Raw candidate data'!O24</f>
      </c>
      <c r="K24" s="400">
        <f t="shared" si="1"/>
      </c>
    </row>
    <row r="25" spans="2:11" ht="12.75">
      <c r="B25" s="380">
        <v>15</v>
      </c>
      <c r="C25" s="397">
        <f>IF(ISBLANK('Raw FRM data'!C25),'Raw candidate data'!C25,'Raw FRM data'!C25)</f>
      </c>
      <c r="D25" s="155">
        <f>IF(G25&lt;&gt;'Raw FRM data'!R25,1,'Raw FRM data'!M25)</f>
      </c>
      <c r="E25" s="155">
        <f>IF(H25&lt;&gt;'Raw candidate data'!O25,1,'Raw candidate data'!M25)</f>
      </c>
      <c r="F25" s="398">
        <f t="shared" si="0"/>
      </c>
      <c r="G25" s="390">
        <f>'Raw FRM data'!R25</f>
      </c>
      <c r="H25" s="391">
        <f>'Raw candidate data'!O25</f>
      </c>
      <c r="K25" s="400">
        <f t="shared" si="1"/>
      </c>
    </row>
    <row r="26" spans="2:11" ht="12.75">
      <c r="B26" s="380">
        <v>16</v>
      </c>
      <c r="C26" s="397">
        <f>IF(ISBLANK('Raw FRM data'!C26),'Raw candidate data'!C26,'Raw FRM data'!C26)</f>
      </c>
      <c r="D26" s="155">
        <f>IF(G26&lt;&gt;'Raw FRM data'!R26,1,'Raw FRM data'!M26)</f>
      </c>
      <c r="E26" s="155">
        <f>IF(H26&lt;&gt;'Raw candidate data'!O26,1,'Raw candidate data'!M26)</f>
      </c>
      <c r="F26" s="398">
        <f t="shared" si="0"/>
      </c>
      <c r="G26" s="390">
        <f>'Raw FRM data'!R26</f>
      </c>
      <c r="H26" s="391">
        <f>'Raw candidate data'!O26</f>
      </c>
      <c r="K26" s="400">
        <f t="shared" si="1"/>
      </c>
    </row>
    <row r="27" spans="2:11" ht="12.75">
      <c r="B27" s="380">
        <v>17</v>
      </c>
      <c r="C27" s="397">
        <f>IF(ISBLANK('Raw FRM data'!C27),'Raw candidate data'!C27,'Raw FRM data'!C27)</f>
      </c>
      <c r="D27" s="155">
        <f>IF(G27&lt;&gt;'Raw FRM data'!R27,1,'Raw FRM data'!M27)</f>
      </c>
      <c r="E27" s="155">
        <f>IF(H27&lt;&gt;'Raw candidate data'!O27,1,'Raw candidate data'!M27)</f>
      </c>
      <c r="F27" s="398">
        <f t="shared" si="0"/>
      </c>
      <c r="G27" s="390">
        <f>'Raw FRM data'!R27</f>
      </c>
      <c r="H27" s="391">
        <f>'Raw candidate data'!O27</f>
      </c>
      <c r="K27" s="400">
        <f t="shared" si="1"/>
      </c>
    </row>
    <row r="28" spans="2:11" ht="12.75">
      <c r="B28" s="380">
        <v>18</v>
      </c>
      <c r="C28" s="397">
        <f>IF(ISBLANK('Raw FRM data'!C28),'Raw candidate data'!C28,'Raw FRM data'!C28)</f>
      </c>
      <c r="D28" s="155">
        <f>IF(G28&lt;&gt;'Raw FRM data'!R28,1,'Raw FRM data'!M28)</f>
      </c>
      <c r="E28" s="155">
        <f>IF(H28&lt;&gt;'Raw candidate data'!O28,1,'Raw candidate data'!M28)</f>
      </c>
      <c r="F28" s="398">
        <f t="shared" si="0"/>
      </c>
      <c r="G28" s="390">
        <f>'Raw FRM data'!R28</f>
      </c>
      <c r="H28" s="391">
        <f>'Raw candidate data'!O28</f>
      </c>
      <c r="K28" s="400">
        <f t="shared" si="1"/>
      </c>
    </row>
    <row r="29" spans="2:11" ht="12.75">
      <c r="B29" s="380">
        <v>19</v>
      </c>
      <c r="C29" s="397">
        <f>IF(ISBLANK('Raw FRM data'!C29),'Raw candidate data'!C29,'Raw FRM data'!C29)</f>
      </c>
      <c r="D29" s="155">
        <f>IF(G29&lt;&gt;'Raw FRM data'!R29,1,'Raw FRM data'!M29)</f>
      </c>
      <c r="E29" s="155">
        <f>IF(H29&lt;&gt;'Raw candidate data'!O29,1,'Raw candidate data'!M29)</f>
      </c>
      <c r="F29" s="398">
        <f t="shared" si="0"/>
      </c>
      <c r="G29" s="390">
        <f>'Raw FRM data'!R29</f>
      </c>
      <c r="H29" s="391">
        <f>'Raw candidate data'!O29</f>
      </c>
      <c r="K29" s="400">
        <f t="shared" si="1"/>
      </c>
    </row>
    <row r="30" spans="2:11" ht="12.75">
      <c r="B30" s="380">
        <v>20</v>
      </c>
      <c r="C30" s="397">
        <f>IF(ISBLANK('Raw FRM data'!C30),'Raw candidate data'!C30,'Raw FRM data'!C30)</f>
      </c>
      <c r="D30" s="155">
        <f>IF(G30&lt;&gt;'Raw FRM data'!R30,1,'Raw FRM data'!M30)</f>
      </c>
      <c r="E30" s="155">
        <f>IF(H30&lt;&gt;'Raw candidate data'!O30,1,'Raw candidate data'!M30)</f>
      </c>
      <c r="F30" s="398">
        <f t="shared" si="0"/>
      </c>
      <c r="G30" s="390">
        <f>'Raw FRM data'!R30</f>
      </c>
      <c r="H30" s="391">
        <f>'Raw candidate data'!O30</f>
      </c>
      <c r="K30" s="400">
        <f t="shared" si="1"/>
      </c>
    </row>
    <row r="31" spans="2:11" ht="12.75">
      <c r="B31" s="380">
        <v>21</v>
      </c>
      <c r="C31" s="397">
        <f>IF(ISBLANK('Raw FRM data'!C31),'Raw candidate data'!C31,'Raw FRM data'!C31)</f>
      </c>
      <c r="D31" s="155">
        <f>IF(G31&lt;&gt;'Raw FRM data'!R31,1,'Raw FRM data'!M31)</f>
      </c>
      <c r="E31" s="155">
        <f>IF(H31&lt;&gt;'Raw candidate data'!O31,1,'Raw candidate data'!M31)</f>
      </c>
      <c r="F31" s="398">
        <f t="shared" si="0"/>
      </c>
      <c r="G31" s="390">
        <f>'Raw FRM data'!R31</f>
      </c>
      <c r="H31" s="391">
        <f>'Raw candidate data'!O31</f>
      </c>
      <c r="K31" s="400">
        <f t="shared" si="1"/>
      </c>
    </row>
    <row r="32" spans="2:11" ht="12.75">
      <c r="B32" s="380">
        <v>22</v>
      </c>
      <c r="C32" s="397">
        <f>IF(ISBLANK('Raw FRM data'!C32),'Raw candidate data'!C32,'Raw FRM data'!C32)</f>
      </c>
      <c r="D32" s="155">
        <f>IF(G32&lt;&gt;'Raw FRM data'!R32,1,'Raw FRM data'!M32)</f>
      </c>
      <c r="E32" s="155">
        <f>IF(H32&lt;&gt;'Raw candidate data'!O32,1,'Raw candidate data'!M32)</f>
      </c>
      <c r="F32" s="398">
        <f t="shared" si="0"/>
      </c>
      <c r="G32" s="390">
        <f>'Raw FRM data'!R32</f>
      </c>
      <c r="H32" s="391">
        <f>'Raw candidate data'!O32</f>
      </c>
      <c r="K32" s="400">
        <f t="shared" si="1"/>
      </c>
    </row>
    <row r="33" spans="2:11" ht="12.75">
      <c r="B33" s="380">
        <v>23</v>
      </c>
      <c r="C33" s="397">
        <f>IF(ISBLANK('Raw FRM data'!C33),'Raw candidate data'!C33,'Raw FRM data'!C33)</f>
      </c>
      <c r="D33" s="155">
        <f>IF(G33&lt;&gt;'Raw FRM data'!R33,1,'Raw FRM data'!M33)</f>
      </c>
      <c r="E33" s="155">
        <f>IF(H33&lt;&gt;'Raw candidate data'!O33,1,'Raw candidate data'!M33)</f>
      </c>
      <c r="F33" s="398">
        <f t="shared" si="0"/>
      </c>
      <c r="G33" s="390">
        <f>'Raw FRM data'!R33</f>
      </c>
      <c r="H33" s="391">
        <f>'Raw candidate data'!O33</f>
      </c>
      <c r="K33" s="400">
        <f t="shared" si="1"/>
      </c>
    </row>
    <row r="34" spans="2:11" ht="12.75" customHeight="1">
      <c r="B34" s="380">
        <v>24</v>
      </c>
      <c r="C34" s="397">
        <f>IF(ISBLANK('Raw FRM data'!C34),'Raw candidate data'!C34,'Raw FRM data'!C34)</f>
      </c>
      <c r="D34" s="155">
        <f>IF(G34&lt;&gt;'Raw FRM data'!R34,1,'Raw FRM data'!M34)</f>
      </c>
      <c r="E34" s="155">
        <f>IF(H34&lt;&gt;'Raw candidate data'!O34,1,'Raw candidate data'!M34)</f>
      </c>
      <c r="F34" s="398">
        <f t="shared" si="0"/>
      </c>
      <c r="G34" s="390">
        <f>'Raw FRM data'!R34</f>
      </c>
      <c r="H34" s="391">
        <f>'Raw candidate data'!O34</f>
      </c>
      <c r="K34" s="400">
        <f t="shared" si="1"/>
      </c>
    </row>
    <row r="35" spans="2:11" ht="12.75">
      <c r="B35" s="380">
        <v>25</v>
      </c>
      <c r="C35" s="397">
        <f>IF(ISBLANK('Raw FRM data'!C35),'Raw candidate data'!C35,'Raw FRM data'!C35)</f>
      </c>
      <c r="D35" s="155">
        <f>IF(G35&lt;&gt;'Raw FRM data'!R35,1,'Raw FRM data'!M35)</f>
      </c>
      <c r="E35" s="155">
        <f>IF(H35&lt;&gt;'Raw candidate data'!O35,1,'Raw candidate data'!M35)</f>
      </c>
      <c r="F35" s="398">
        <f t="shared" si="0"/>
      </c>
      <c r="G35" s="390">
        <f>'Raw FRM data'!R35</f>
      </c>
      <c r="H35" s="391">
        <f>'Raw candidate data'!O35</f>
      </c>
      <c r="K35" s="400">
        <f t="shared" si="1"/>
      </c>
    </row>
    <row r="36" spans="2:11" ht="12.75">
      <c r="B36" s="380">
        <v>26</v>
      </c>
      <c r="C36" s="397">
        <f>IF(ISBLANK('Raw FRM data'!C36),'Raw candidate data'!C36,'Raw FRM data'!C36)</f>
      </c>
      <c r="D36" s="155">
        <f>IF(G36&lt;&gt;'Raw FRM data'!R36,1,'Raw FRM data'!M36)</f>
      </c>
      <c r="E36" s="155">
        <f>IF(H36&lt;&gt;'Raw candidate data'!O36,1,'Raw candidate data'!M36)</f>
      </c>
      <c r="F36" s="398">
        <f t="shared" si="0"/>
      </c>
      <c r="G36" s="390">
        <f>'Raw FRM data'!R36</f>
      </c>
      <c r="H36" s="391">
        <f>'Raw candidate data'!O36</f>
      </c>
      <c r="K36" s="400">
        <f t="shared" si="1"/>
      </c>
    </row>
    <row r="37" spans="2:11" ht="12.75">
      <c r="B37" s="380">
        <v>27</v>
      </c>
      <c r="C37" s="397">
        <f>IF(ISBLANK('Raw FRM data'!C37),'Raw candidate data'!C37,'Raw FRM data'!C37)</f>
      </c>
      <c r="D37" s="155">
        <f>IF(G37&lt;&gt;'Raw FRM data'!R37,1,'Raw FRM data'!M37)</f>
      </c>
      <c r="E37" s="155">
        <f>IF(H37&lt;&gt;'Raw candidate data'!O37,1,'Raw candidate data'!M37)</f>
      </c>
      <c r="F37" s="398">
        <f t="shared" si="0"/>
      </c>
      <c r="G37" s="390">
        <f>'Raw FRM data'!R37</f>
      </c>
      <c r="H37" s="391">
        <f>'Raw candidate data'!O37</f>
      </c>
      <c r="K37" s="400">
        <f t="shared" si="1"/>
      </c>
    </row>
    <row r="38" spans="2:11" ht="12.75">
      <c r="B38" s="380">
        <v>28</v>
      </c>
      <c r="C38" s="397">
        <f>IF(ISBLANK('Raw FRM data'!C38),'Raw candidate data'!C38,'Raw FRM data'!C38)</f>
      </c>
      <c r="D38" s="155">
        <f>IF(G38&lt;&gt;'Raw FRM data'!R38,1,'Raw FRM data'!M38)</f>
      </c>
      <c r="E38" s="155">
        <f>IF(H38&lt;&gt;'Raw candidate data'!O38,1,'Raw candidate data'!M38)</f>
      </c>
      <c r="F38" s="398">
        <f t="shared" si="0"/>
      </c>
      <c r="G38" s="390">
        <f>'Raw FRM data'!R38</f>
      </c>
      <c r="H38" s="391">
        <f>'Raw candidate data'!O38</f>
      </c>
      <c r="K38" s="400">
        <f t="shared" si="1"/>
      </c>
    </row>
    <row r="39" spans="2:11" ht="12.75">
      <c r="B39" s="380">
        <v>29</v>
      </c>
      <c r="C39" s="397">
        <f>IF(ISBLANK('Raw FRM data'!C39),'Raw candidate data'!C39,'Raw FRM data'!C39)</f>
      </c>
      <c r="D39" s="155">
        <f>IF(G39&lt;&gt;'Raw FRM data'!R39,1,'Raw FRM data'!M39)</f>
      </c>
      <c r="E39" s="155">
        <f>IF(H39&lt;&gt;'Raw candidate data'!O39,1,'Raw candidate data'!M39)</f>
      </c>
      <c r="F39" s="398">
        <f t="shared" si="0"/>
      </c>
      <c r="G39" s="390">
        <f>'Raw FRM data'!R39</f>
      </c>
      <c r="H39" s="391">
        <f>'Raw candidate data'!O39</f>
      </c>
      <c r="K39" s="400">
        <f t="shared" si="1"/>
      </c>
    </row>
    <row r="40" spans="2:11" ht="12.75">
      <c r="B40" s="380">
        <v>30</v>
      </c>
      <c r="C40" s="397">
        <f>IF(ISBLANK('Raw FRM data'!C40),'Raw candidate data'!C40,'Raw FRM data'!C40)</f>
      </c>
      <c r="D40" s="155">
        <f>IF(G40&lt;&gt;'Raw FRM data'!R40,1,'Raw FRM data'!M40)</f>
      </c>
      <c r="E40" s="155">
        <f>IF(H40&lt;&gt;'Raw candidate data'!O40,1,'Raw candidate data'!M40)</f>
      </c>
      <c r="F40" s="398">
        <f t="shared" si="0"/>
      </c>
      <c r="G40" s="390">
        <f>'Raw FRM data'!R40</f>
      </c>
      <c r="H40" s="391">
        <f>'Raw candidate data'!O40</f>
      </c>
      <c r="K40" s="400">
        <f t="shared" si="1"/>
      </c>
    </row>
    <row r="41" spans="2:11" ht="12.75">
      <c r="B41" s="380">
        <v>31</v>
      </c>
      <c r="C41" s="397">
        <f>IF(ISBLANK('Raw FRM data'!C41),'Raw candidate data'!C41,'Raw FRM data'!C41)</f>
      </c>
      <c r="D41" s="155">
        <f>IF(G41&lt;&gt;'Raw FRM data'!R41,1,'Raw FRM data'!M41)</f>
      </c>
      <c r="E41" s="155">
        <f>IF(H41&lt;&gt;'Raw candidate data'!O41,1,'Raw candidate data'!M41)</f>
      </c>
      <c r="F41" s="398">
        <f t="shared" si="0"/>
      </c>
      <c r="G41" s="390">
        <f>'Raw FRM data'!R41</f>
      </c>
      <c r="H41" s="391">
        <f>'Raw candidate data'!O41</f>
      </c>
      <c r="K41" s="400">
        <f t="shared" si="1"/>
      </c>
    </row>
    <row r="42" spans="2:11" ht="12.75">
      <c r="B42" s="380">
        <v>32</v>
      </c>
      <c r="C42" s="397">
        <f>IF(ISBLANK('Raw FRM data'!C42),'Raw candidate data'!C42,'Raw FRM data'!C42)</f>
      </c>
      <c r="D42" s="155">
        <f>IF(G42&lt;&gt;'Raw FRM data'!R42,1,'Raw FRM data'!M42)</f>
      </c>
      <c r="E42" s="155">
        <f>IF(H42&lt;&gt;'Raw candidate data'!O42,1,'Raw candidate data'!M42)</f>
      </c>
      <c r="F42" s="398">
        <f t="shared" si="0"/>
      </c>
      <c r="G42" s="390">
        <f>'Raw FRM data'!R42</f>
      </c>
      <c r="H42" s="391">
        <f>'Raw candidate data'!O42</f>
      </c>
      <c r="K42" s="400">
        <f t="shared" si="1"/>
      </c>
    </row>
    <row r="43" spans="2:11" ht="12.75">
      <c r="B43" s="380">
        <v>33</v>
      </c>
      <c r="C43" s="397">
        <f>IF(ISBLANK('Raw FRM data'!C43),'Raw candidate data'!C43,'Raw FRM data'!C43)</f>
      </c>
      <c r="D43" s="155">
        <f>IF(G43&lt;&gt;'Raw FRM data'!R43,1,'Raw FRM data'!M43)</f>
      </c>
      <c r="E43" s="155">
        <f>IF(H43&lt;&gt;'Raw candidate data'!O43,1,'Raw candidate data'!M43)</f>
      </c>
      <c r="F43" s="398">
        <f aca="true" t="shared" si="2" ref="F43:F59">IF(OR(G43="",H43=""),"","ok")</f>
      </c>
      <c r="G43" s="390">
        <f>'Raw FRM data'!R43</f>
      </c>
      <c r="H43" s="391">
        <f>'Raw candidate data'!O43</f>
      </c>
      <c r="K43" s="400">
        <f t="shared" si="1"/>
      </c>
    </row>
    <row r="44" spans="2:11" ht="12.75">
      <c r="B44" s="380">
        <v>34</v>
      </c>
      <c r="C44" s="397">
        <f>IF(ISBLANK('Raw FRM data'!C44),'Raw candidate data'!C44,'Raw FRM data'!C44)</f>
      </c>
      <c r="D44" s="155">
        <f>IF(G44&lt;&gt;'Raw FRM data'!R44,1,'Raw FRM data'!M44)</f>
      </c>
      <c r="E44" s="155">
        <f>IF(H44&lt;&gt;'Raw candidate data'!O44,1,'Raw candidate data'!M44)</f>
      </c>
      <c r="F44" s="398">
        <f t="shared" si="2"/>
      </c>
      <c r="G44" s="390">
        <f>'Raw FRM data'!R44</f>
      </c>
      <c r="H44" s="391">
        <f>'Raw candidate data'!O44</f>
      </c>
      <c r="K44" s="400">
        <f t="shared" si="1"/>
      </c>
    </row>
    <row r="45" spans="2:11" ht="12.75">
      <c r="B45" s="380">
        <v>35</v>
      </c>
      <c r="C45" s="397">
        <f>IF(ISBLANK('Raw FRM data'!C45),'Raw candidate data'!C45,'Raw FRM data'!C45)</f>
      </c>
      <c r="D45" s="155">
        <f>IF(G45&lt;&gt;'Raw FRM data'!R45,1,'Raw FRM data'!M45)</f>
      </c>
      <c r="E45" s="155">
        <f>IF(H45&lt;&gt;'Raw candidate data'!O45,1,'Raw candidate data'!M45)</f>
      </c>
      <c r="F45" s="398">
        <f t="shared" si="2"/>
      </c>
      <c r="G45" s="390">
        <f>'Raw FRM data'!R45</f>
      </c>
      <c r="H45" s="391">
        <f>'Raw candidate data'!O45</f>
      </c>
      <c r="K45" s="400">
        <f t="shared" si="1"/>
      </c>
    </row>
    <row r="46" spans="2:11" ht="12.75">
      <c r="B46" s="380">
        <v>36</v>
      </c>
      <c r="C46" s="397">
        <f>IF(ISBLANK('Raw FRM data'!C46),'Raw candidate data'!C46,'Raw FRM data'!C46)</f>
      </c>
      <c r="D46" s="155">
        <f>IF(G46&lt;&gt;'Raw FRM data'!R46,1,'Raw FRM data'!M46)</f>
      </c>
      <c r="E46" s="155">
        <f>IF(H46&lt;&gt;'Raw candidate data'!O46,1,'Raw candidate data'!M46)</f>
      </c>
      <c r="F46" s="398">
        <f t="shared" si="2"/>
      </c>
      <c r="G46" s="390">
        <f>'Raw FRM data'!R46</f>
      </c>
      <c r="H46" s="391">
        <f>'Raw candidate data'!O46</f>
      </c>
      <c r="K46" s="400">
        <f t="shared" si="1"/>
      </c>
    </row>
    <row r="47" spans="2:11" ht="12.75">
      <c r="B47" s="380">
        <v>37</v>
      </c>
      <c r="C47" s="397">
        <f>IF(ISBLANK('Raw FRM data'!C47),'Raw candidate data'!C47,'Raw FRM data'!C47)</f>
      </c>
      <c r="D47" s="155">
        <f>IF(G47&lt;&gt;'Raw FRM data'!R47,1,'Raw FRM data'!M47)</f>
      </c>
      <c r="E47" s="155">
        <f>IF(H47&lt;&gt;'Raw candidate data'!O47,1,'Raw candidate data'!M47)</f>
      </c>
      <c r="F47" s="398">
        <f t="shared" si="2"/>
      </c>
      <c r="G47" s="390">
        <f>'Raw FRM data'!R47</f>
      </c>
      <c r="H47" s="391">
        <f>'Raw candidate data'!O47</f>
      </c>
      <c r="K47" s="400">
        <f t="shared" si="1"/>
      </c>
    </row>
    <row r="48" spans="2:11" ht="12.75">
      <c r="B48" s="380">
        <v>38</v>
      </c>
      <c r="C48" s="397">
        <f>IF(ISBLANK('Raw FRM data'!C48),'Raw candidate data'!C48,'Raw FRM data'!C48)</f>
      </c>
      <c r="D48" s="155">
        <f>IF(G48&lt;&gt;'Raw FRM data'!R48,1,'Raw FRM data'!M48)</f>
      </c>
      <c r="E48" s="155">
        <f>IF(H48&lt;&gt;'Raw candidate data'!O48,1,'Raw candidate data'!M48)</f>
      </c>
      <c r="F48" s="398">
        <f t="shared" si="2"/>
      </c>
      <c r="G48" s="390">
        <f>'Raw FRM data'!R48</f>
      </c>
      <c r="H48" s="391">
        <f>'Raw candidate data'!O48</f>
      </c>
      <c r="K48" s="400">
        <f t="shared" si="1"/>
      </c>
    </row>
    <row r="49" spans="2:11" ht="12.75">
      <c r="B49" s="380">
        <v>39</v>
      </c>
      <c r="C49" s="397">
        <f>IF(ISBLANK('Raw FRM data'!C49),'Raw candidate data'!C49,'Raw FRM data'!C49)</f>
      </c>
      <c r="D49" s="155">
        <f>IF(G49&lt;&gt;'Raw FRM data'!R49,1,'Raw FRM data'!M49)</f>
      </c>
      <c r="E49" s="155">
        <f>IF(H49&lt;&gt;'Raw candidate data'!O49,1,'Raw candidate data'!M49)</f>
      </c>
      <c r="F49" s="398">
        <f t="shared" si="2"/>
      </c>
      <c r="G49" s="390">
        <f>'Raw FRM data'!R49</f>
      </c>
      <c r="H49" s="391">
        <f>'Raw candidate data'!O49</f>
      </c>
      <c r="K49" s="400">
        <f t="shared" si="1"/>
      </c>
    </row>
    <row r="50" spans="2:11" ht="12.75">
      <c r="B50" s="380">
        <v>40</v>
      </c>
      <c r="C50" s="397">
        <f>IF(ISBLANK('Raw FRM data'!C50),'Raw candidate data'!C50,'Raw FRM data'!C50)</f>
      </c>
      <c r="D50" s="155">
        <f>IF(G50&lt;&gt;'Raw FRM data'!R50,1,'Raw FRM data'!M50)</f>
      </c>
      <c r="E50" s="155">
        <f>IF(H50&lt;&gt;'Raw candidate data'!O50,1,'Raw candidate data'!M50)</f>
      </c>
      <c r="F50" s="398">
        <f t="shared" si="2"/>
      </c>
      <c r="G50" s="390">
        <f>'Raw FRM data'!R50</f>
      </c>
      <c r="H50" s="391">
        <f>'Raw candidate data'!O50</f>
      </c>
      <c r="K50" s="400">
        <f t="shared" si="1"/>
      </c>
    </row>
    <row r="51" spans="2:11" ht="12.75">
      <c r="B51" s="380">
        <v>41</v>
      </c>
      <c r="C51" s="397">
        <f>IF(ISBLANK('Raw FRM data'!C51),'Raw candidate data'!C51,'Raw FRM data'!C51)</f>
      </c>
      <c r="D51" s="155">
        <f>IF(G51&lt;&gt;'Raw FRM data'!R51,1,'Raw FRM data'!M51)</f>
      </c>
      <c r="E51" s="155">
        <f>IF(H51&lt;&gt;'Raw candidate data'!O51,1,'Raw candidate data'!M51)</f>
      </c>
      <c r="F51" s="398">
        <f t="shared" si="2"/>
      </c>
      <c r="G51" s="390">
        <f>'Raw FRM data'!R51</f>
      </c>
      <c r="H51" s="391">
        <f>'Raw candidate data'!O51</f>
      </c>
      <c r="K51" s="400">
        <f t="shared" si="1"/>
      </c>
    </row>
    <row r="52" spans="2:11" ht="12.75">
      <c r="B52" s="380">
        <v>42</v>
      </c>
      <c r="C52" s="397">
        <f>IF(ISBLANK('Raw FRM data'!C52),'Raw candidate data'!C52,'Raw FRM data'!C52)</f>
      </c>
      <c r="D52" s="155">
        <f>IF(G52&lt;&gt;'Raw FRM data'!R52,1,'Raw FRM data'!M52)</f>
      </c>
      <c r="E52" s="155">
        <f>IF(H52&lt;&gt;'Raw candidate data'!O52,1,'Raw candidate data'!M52)</f>
      </c>
      <c r="F52" s="398">
        <f t="shared" si="2"/>
      </c>
      <c r="G52" s="390">
        <f>'Raw FRM data'!R52</f>
      </c>
      <c r="H52" s="391">
        <f>'Raw candidate data'!O52</f>
      </c>
      <c r="K52" s="400">
        <f t="shared" si="1"/>
      </c>
    </row>
    <row r="53" spans="2:11" ht="12.75">
      <c r="B53" s="380">
        <v>43</v>
      </c>
      <c r="C53" s="397">
        <f>IF(ISBLANK('Raw FRM data'!C53),'Raw candidate data'!C53,'Raw FRM data'!C53)</f>
      </c>
      <c r="D53" s="155">
        <f>IF(G53&lt;&gt;'Raw FRM data'!R53,1,'Raw FRM data'!M53)</f>
      </c>
      <c r="E53" s="155">
        <f>IF(H53&lt;&gt;'Raw candidate data'!O53,1,'Raw candidate data'!M53)</f>
      </c>
      <c r="F53" s="398">
        <f t="shared" si="2"/>
      </c>
      <c r="G53" s="390">
        <f>'Raw FRM data'!R53</f>
      </c>
      <c r="H53" s="391">
        <f>'Raw candidate data'!O53</f>
      </c>
      <c r="K53" s="400">
        <f t="shared" si="1"/>
      </c>
    </row>
    <row r="54" spans="2:11" ht="12.75">
      <c r="B54" s="380">
        <v>44</v>
      </c>
      <c r="C54" s="397">
        <f>IF(ISBLANK('Raw FRM data'!C54),'Raw candidate data'!C54,'Raw FRM data'!C54)</f>
      </c>
      <c r="D54" s="155">
        <f>IF(G54&lt;&gt;'Raw FRM data'!R54,1,'Raw FRM data'!M54)</f>
      </c>
      <c r="E54" s="155">
        <f>IF(H54&lt;&gt;'Raw candidate data'!O54,1,'Raw candidate data'!M54)</f>
      </c>
      <c r="F54" s="398">
        <f t="shared" si="2"/>
      </c>
      <c r="G54" s="390">
        <f>'Raw FRM data'!R54</f>
      </c>
      <c r="H54" s="391">
        <f>'Raw candidate data'!O54</f>
      </c>
      <c r="K54" s="400">
        <f t="shared" si="1"/>
      </c>
    </row>
    <row r="55" spans="2:11" ht="12.75">
      <c r="B55" s="380">
        <v>45</v>
      </c>
      <c r="C55" s="397">
        <f>IF(ISBLANK('Raw FRM data'!C55),'Raw candidate data'!C55,'Raw FRM data'!C55)</f>
      </c>
      <c r="D55" s="155">
        <f>IF(G55&lt;&gt;'Raw FRM data'!R55,1,'Raw FRM data'!M55)</f>
      </c>
      <c r="E55" s="155">
        <f>IF(H55&lt;&gt;'Raw candidate data'!O55,1,'Raw candidate data'!M55)</f>
      </c>
      <c r="F55" s="398">
        <f t="shared" si="2"/>
      </c>
      <c r="G55" s="390">
        <f>'Raw FRM data'!R55</f>
      </c>
      <c r="H55" s="391">
        <f>'Raw candidate data'!O55</f>
      </c>
      <c r="K55" s="400">
        <f t="shared" si="1"/>
      </c>
    </row>
    <row r="56" spans="2:11" ht="12.75">
      <c r="B56" s="380">
        <v>46</v>
      </c>
      <c r="C56" s="397">
        <f>IF(ISBLANK('Raw FRM data'!C56),'Raw candidate data'!C56,'Raw FRM data'!C56)</f>
      </c>
      <c r="D56" s="155">
        <f>IF(G56&lt;&gt;'Raw FRM data'!R56,1,'Raw FRM data'!M56)</f>
      </c>
      <c r="E56" s="155">
        <f>IF(H56&lt;&gt;'Raw candidate data'!O56,1,'Raw candidate data'!M56)</f>
      </c>
      <c r="F56" s="398">
        <f t="shared" si="2"/>
      </c>
      <c r="G56" s="390">
        <f>'Raw FRM data'!R56</f>
      </c>
      <c r="H56" s="391">
        <f>'Raw candidate data'!O56</f>
      </c>
      <c r="K56" s="400">
        <f t="shared" si="1"/>
      </c>
    </row>
    <row r="57" spans="2:11" ht="12.75">
      <c r="B57" s="380">
        <v>47</v>
      </c>
      <c r="C57" s="397">
        <f>IF(ISBLANK('Raw FRM data'!C57),'Raw candidate data'!C57,'Raw FRM data'!C57)</f>
      </c>
      <c r="D57" s="155">
        <f>IF(G57&lt;&gt;'Raw FRM data'!R57,1,'Raw FRM data'!M57)</f>
      </c>
      <c r="E57" s="155">
        <f>IF(H57&lt;&gt;'Raw candidate data'!O57,1,'Raw candidate data'!M57)</f>
      </c>
      <c r="F57" s="398">
        <f t="shared" si="2"/>
      </c>
      <c r="G57" s="390">
        <f>'Raw FRM data'!R57</f>
      </c>
      <c r="H57" s="391">
        <f>'Raw candidate data'!O57</f>
      </c>
      <c r="K57" s="400">
        <f t="shared" si="1"/>
      </c>
    </row>
    <row r="58" spans="2:11" ht="12.75">
      <c r="B58" s="380">
        <v>48</v>
      </c>
      <c r="C58" s="397">
        <f>IF(ISBLANK('Raw FRM data'!C58),'Raw candidate data'!C58,'Raw FRM data'!C58)</f>
      </c>
      <c r="D58" s="155">
        <f>IF(G58&lt;&gt;'Raw FRM data'!R58,1,'Raw FRM data'!M58)</f>
      </c>
      <c r="E58" s="155">
        <f>IF(H58&lt;&gt;'Raw candidate data'!O58,1,'Raw candidate data'!M58)</f>
      </c>
      <c r="F58" s="398">
        <f t="shared" si="2"/>
      </c>
      <c r="G58" s="390">
        <f>'Raw FRM data'!R58</f>
      </c>
      <c r="H58" s="391">
        <f>'Raw candidate data'!O58</f>
      </c>
      <c r="K58" s="400">
        <f t="shared" si="1"/>
      </c>
    </row>
    <row r="59" spans="2:11" ht="12.75">
      <c r="B59" s="380">
        <v>49</v>
      </c>
      <c r="C59" s="397">
        <f>IF(ISBLANK('Raw FRM data'!C59),'Raw candidate data'!C59,'Raw FRM data'!C59)</f>
      </c>
      <c r="D59" s="155">
        <f>IF(G59&lt;&gt;'Raw FRM data'!R59,1,'Raw FRM data'!M59)</f>
      </c>
      <c r="E59" s="155">
        <f>IF(H59&lt;&gt;'Raw candidate data'!O59,1,'Raw candidate data'!M59)</f>
      </c>
      <c r="F59" s="398">
        <f t="shared" si="2"/>
      </c>
      <c r="G59" s="390">
        <f>'Raw FRM data'!R59</f>
      </c>
      <c r="H59" s="391">
        <f>'Raw candidate data'!O59</f>
      </c>
      <c r="K59" s="400">
        <f t="shared" si="1"/>
      </c>
    </row>
    <row r="60" spans="2:11" ht="12.75">
      <c r="B60" s="380">
        <v>50</v>
      </c>
      <c r="C60" s="397">
        <f>IF(ISBLANK('Raw FRM data'!C60),'Raw candidate data'!C60,'Raw FRM data'!C60)</f>
      </c>
      <c r="D60" s="155">
        <f>IF(G60&lt;&gt;'Raw FRM data'!R60,1,'Raw FRM data'!M60)</f>
      </c>
      <c r="E60" s="155">
        <f>IF(H60&lt;&gt;'Raw candidate data'!O60,1,'Raw candidate data'!M60)</f>
      </c>
      <c r="F60" s="398">
        <f aca="true" t="shared" si="3" ref="F60:F123">IF(OR(G60="",H60=""),"","ok")</f>
      </c>
      <c r="G60" s="390">
        <f>'Raw FRM data'!R60</f>
      </c>
      <c r="H60" s="391">
        <f>'Raw candidate data'!O60</f>
      </c>
      <c r="K60" s="400">
        <f t="shared" si="1"/>
      </c>
    </row>
    <row r="61" spans="2:11" ht="12.75">
      <c r="B61" s="380">
        <v>51</v>
      </c>
      <c r="C61" s="397">
        <f>IF(ISBLANK('Raw FRM data'!C61),'Raw candidate data'!C61,'Raw FRM data'!C61)</f>
      </c>
      <c r="D61" s="155">
        <f>IF(G61&lt;&gt;'Raw FRM data'!R61,1,'Raw FRM data'!M61)</f>
      </c>
      <c r="E61" s="155">
        <f>IF(H61&lt;&gt;'Raw candidate data'!O61,1,'Raw candidate data'!M61)</f>
      </c>
      <c r="F61" s="398">
        <f t="shared" si="3"/>
      </c>
      <c r="G61" s="390">
        <f>'Raw FRM data'!R61</f>
      </c>
      <c r="H61" s="391">
        <f>'Raw candidate data'!O61</f>
      </c>
      <c r="K61" s="400">
        <f t="shared" si="1"/>
      </c>
    </row>
    <row r="62" spans="2:11" ht="12.75">
      <c r="B62" s="380">
        <v>52</v>
      </c>
      <c r="C62" s="397">
        <f>IF(ISBLANK('Raw FRM data'!C62),'Raw candidate data'!C62,'Raw FRM data'!C62)</f>
      </c>
      <c r="D62" s="155">
        <f>IF(G62&lt;&gt;'Raw FRM data'!R62,1,'Raw FRM data'!M62)</f>
      </c>
      <c r="E62" s="155">
        <f>IF(H62&lt;&gt;'Raw candidate data'!O62,1,'Raw candidate data'!M62)</f>
      </c>
      <c r="F62" s="398">
        <f t="shared" si="3"/>
      </c>
      <c r="G62" s="390">
        <f>'Raw FRM data'!R62</f>
      </c>
      <c r="H62" s="391">
        <f>'Raw candidate data'!O62</f>
      </c>
      <c r="K62" s="400">
        <f t="shared" si="1"/>
      </c>
    </row>
    <row r="63" spans="2:11" ht="12.75">
      <c r="B63" s="380">
        <v>53</v>
      </c>
      <c r="C63" s="397">
        <f>IF(ISBLANK('Raw FRM data'!C63),'Raw candidate data'!C63,'Raw FRM data'!C63)</f>
      </c>
      <c r="D63" s="155">
        <f>IF(G63&lt;&gt;'Raw FRM data'!R63,1,'Raw FRM data'!M63)</f>
      </c>
      <c r="E63" s="155">
        <f>IF(H63&lt;&gt;'Raw candidate data'!O63,1,'Raw candidate data'!M63)</f>
      </c>
      <c r="F63" s="398">
        <f t="shared" si="3"/>
      </c>
      <c r="G63" s="390">
        <f>'Raw FRM data'!R63</f>
      </c>
      <c r="H63" s="391">
        <f>'Raw candidate data'!O63</f>
      </c>
      <c r="K63" s="400">
        <f t="shared" si="1"/>
      </c>
    </row>
    <row r="64" spans="2:11" ht="12.75">
      <c r="B64" s="380">
        <v>54</v>
      </c>
      <c r="C64" s="397">
        <f>IF(ISBLANK('Raw FRM data'!C64),'Raw candidate data'!C64,'Raw FRM data'!C64)</f>
      </c>
      <c r="D64" s="155">
        <f>IF(G64&lt;&gt;'Raw FRM data'!R64,1,'Raw FRM data'!M64)</f>
      </c>
      <c r="E64" s="155">
        <f>IF(H64&lt;&gt;'Raw candidate data'!O64,1,'Raw candidate data'!M64)</f>
      </c>
      <c r="F64" s="398">
        <f t="shared" si="3"/>
      </c>
      <c r="G64" s="390">
        <f>'Raw FRM data'!R64</f>
      </c>
      <c r="H64" s="391">
        <f>'Raw candidate data'!O64</f>
      </c>
      <c r="K64" s="400">
        <f t="shared" si="1"/>
      </c>
    </row>
    <row r="65" spans="2:11" ht="12.75">
      <c r="B65" s="380">
        <v>55</v>
      </c>
      <c r="C65" s="397">
        <f>IF(ISBLANK('Raw FRM data'!C65),'Raw candidate data'!C65,'Raw FRM data'!C65)</f>
      </c>
      <c r="D65" s="155">
        <f>IF(G65&lt;&gt;'Raw FRM data'!R65,1,'Raw FRM data'!M65)</f>
      </c>
      <c r="E65" s="155">
        <f>IF(H65&lt;&gt;'Raw candidate data'!O65,1,'Raw candidate data'!M65)</f>
      </c>
      <c r="F65" s="398">
        <f t="shared" si="3"/>
      </c>
      <c r="G65" s="390">
        <f>'Raw FRM data'!R65</f>
      </c>
      <c r="H65" s="391">
        <f>'Raw candidate data'!O65</f>
      </c>
      <c r="K65" s="400">
        <f t="shared" si="1"/>
      </c>
    </row>
    <row r="66" spans="2:11" ht="12.75">
      <c r="B66" s="380">
        <v>56</v>
      </c>
      <c r="C66" s="397">
        <f>IF(ISBLANK('Raw FRM data'!C66),'Raw candidate data'!C66,'Raw FRM data'!C66)</f>
      </c>
      <c r="D66" s="155">
        <f>IF(G66&lt;&gt;'Raw FRM data'!R66,1,'Raw FRM data'!M66)</f>
      </c>
      <c r="E66" s="155">
        <f>IF(H66&lt;&gt;'Raw candidate data'!O66,1,'Raw candidate data'!M66)</f>
      </c>
      <c r="F66" s="398">
        <f t="shared" si="3"/>
      </c>
      <c r="G66" s="390">
        <f>'Raw FRM data'!R66</f>
      </c>
      <c r="H66" s="391">
        <f>'Raw candidate data'!O66</f>
      </c>
      <c r="K66" s="400">
        <f t="shared" si="1"/>
      </c>
    </row>
    <row r="67" spans="2:11" ht="12.75">
      <c r="B67" s="380">
        <v>57</v>
      </c>
      <c r="C67" s="397">
        <f>IF(ISBLANK('Raw FRM data'!C67),'Raw candidate data'!C67,'Raw FRM data'!C67)</f>
      </c>
      <c r="D67" s="155">
        <f>IF(G67&lt;&gt;'Raw FRM data'!R67,1,'Raw FRM data'!M67)</f>
      </c>
      <c r="E67" s="155">
        <f>IF(H67&lt;&gt;'Raw candidate data'!O67,1,'Raw candidate data'!M67)</f>
      </c>
      <c r="F67" s="398">
        <f t="shared" si="3"/>
      </c>
      <c r="G67" s="390">
        <f>'Raw FRM data'!R67</f>
      </c>
      <c r="H67" s="391">
        <f>'Raw candidate data'!O67</f>
      </c>
      <c r="K67" s="400">
        <f t="shared" si="1"/>
      </c>
    </row>
    <row r="68" spans="2:11" ht="12.75">
      <c r="B68" s="380">
        <v>58</v>
      </c>
      <c r="C68" s="397">
        <f>IF(ISBLANK('Raw FRM data'!C68),'Raw candidate data'!C68,'Raw FRM data'!C68)</f>
      </c>
      <c r="D68" s="155">
        <f>IF(G68&lt;&gt;'Raw FRM data'!R68,1,'Raw FRM data'!M68)</f>
      </c>
      <c r="E68" s="155">
        <f>IF(H68&lt;&gt;'Raw candidate data'!O68,1,'Raw candidate data'!M68)</f>
      </c>
      <c r="F68" s="398">
        <f t="shared" si="3"/>
      </c>
      <c r="G68" s="390">
        <f>'Raw FRM data'!R68</f>
      </c>
      <c r="H68" s="391">
        <f>'Raw candidate data'!O68</f>
      </c>
      <c r="K68" s="400">
        <f t="shared" si="1"/>
      </c>
    </row>
    <row r="69" spans="2:11" ht="12.75">
      <c r="B69" s="380">
        <v>59</v>
      </c>
      <c r="C69" s="397">
        <f>IF(ISBLANK('Raw FRM data'!C69),'Raw candidate data'!C69,'Raw FRM data'!C69)</f>
      </c>
      <c r="D69" s="155">
        <f>IF(G69&lt;&gt;'Raw FRM data'!R69,1,'Raw FRM data'!M69)</f>
      </c>
      <c r="E69" s="155">
        <f>IF(H69&lt;&gt;'Raw candidate data'!O69,1,'Raw candidate data'!M69)</f>
      </c>
      <c r="F69" s="398">
        <f t="shared" si="3"/>
      </c>
      <c r="G69" s="390">
        <f>'Raw FRM data'!R69</f>
      </c>
      <c r="H69" s="391">
        <f>'Raw candidate data'!O69</f>
      </c>
      <c r="K69" s="400">
        <f t="shared" si="1"/>
      </c>
    </row>
    <row r="70" spans="2:11" ht="12.75">
      <c r="B70" s="380">
        <v>60</v>
      </c>
      <c r="C70" s="397">
        <f>IF(ISBLANK('Raw FRM data'!C70),'Raw candidate data'!C70,'Raw FRM data'!C70)</f>
      </c>
      <c r="D70" s="155">
        <f>IF(G70&lt;&gt;'Raw FRM data'!R70,1,'Raw FRM data'!M70)</f>
      </c>
      <c r="E70" s="155">
        <f>IF(H70&lt;&gt;'Raw candidate data'!O70,1,'Raw candidate data'!M70)</f>
      </c>
      <c r="F70" s="398">
        <f t="shared" si="3"/>
      </c>
      <c r="G70" s="390">
        <f>'Raw FRM data'!R70</f>
      </c>
      <c r="H70" s="391">
        <f>'Raw candidate data'!O70</f>
      </c>
      <c r="K70" s="400">
        <f t="shared" si="1"/>
      </c>
    </row>
    <row r="71" spans="2:11" ht="12.75">
      <c r="B71" s="380">
        <v>61</v>
      </c>
      <c r="C71" s="397">
        <f>IF(ISBLANK('Raw FRM data'!C71),'Raw candidate data'!C71,'Raw FRM data'!C71)</f>
      </c>
      <c r="D71" s="155">
        <f>IF(G71&lt;&gt;'Raw FRM data'!R71,1,'Raw FRM data'!M71)</f>
      </c>
      <c r="E71" s="155">
        <f>IF(H71&lt;&gt;'Raw candidate data'!O71,1,'Raw candidate data'!M71)</f>
      </c>
      <c r="F71" s="398">
        <f t="shared" si="3"/>
      </c>
      <c r="G71" s="390">
        <f>'Raw FRM data'!R71</f>
      </c>
      <c r="H71" s="391">
        <f>'Raw candidate data'!O71</f>
      </c>
      <c r="K71" s="400">
        <f t="shared" si="1"/>
      </c>
    </row>
    <row r="72" spans="2:11" ht="12.75">
      <c r="B72" s="380">
        <v>62</v>
      </c>
      <c r="C72" s="397">
        <f>IF(ISBLANK('Raw FRM data'!C72),'Raw candidate data'!C72,'Raw FRM data'!C72)</f>
      </c>
      <c r="D72" s="155">
        <f>IF(G72&lt;&gt;'Raw FRM data'!R72,1,'Raw FRM data'!M72)</f>
      </c>
      <c r="E72" s="155">
        <f>IF(H72&lt;&gt;'Raw candidate data'!O72,1,'Raw candidate data'!M72)</f>
      </c>
      <c r="F72" s="398">
        <f t="shared" si="3"/>
      </c>
      <c r="G72" s="390">
        <f>'Raw FRM data'!R72</f>
      </c>
      <c r="H72" s="391">
        <f>'Raw candidate data'!O72</f>
      </c>
      <c r="K72" s="400">
        <f t="shared" si="1"/>
      </c>
    </row>
    <row r="73" spans="2:11" ht="12.75">
      <c r="B73" s="380">
        <v>63</v>
      </c>
      <c r="C73" s="397">
        <f>IF(ISBLANK('Raw FRM data'!C73),'Raw candidate data'!C73,'Raw FRM data'!C73)</f>
      </c>
      <c r="D73" s="155">
        <f>IF(G73&lt;&gt;'Raw FRM data'!R73,1,'Raw FRM data'!M73)</f>
      </c>
      <c r="E73" s="155">
        <f>IF(H73&lt;&gt;'Raw candidate data'!O73,1,'Raw candidate data'!M73)</f>
      </c>
      <c r="F73" s="398">
        <f t="shared" si="3"/>
      </c>
      <c r="G73" s="390">
        <f>'Raw FRM data'!R73</f>
      </c>
      <c r="H73" s="391">
        <f>'Raw candidate data'!O73</f>
      </c>
      <c r="K73" s="400">
        <f t="shared" si="1"/>
      </c>
    </row>
    <row r="74" spans="2:11" ht="12.75">
      <c r="B74" s="380">
        <v>64</v>
      </c>
      <c r="C74" s="397">
        <f>IF(ISBLANK('Raw FRM data'!C74),'Raw candidate data'!C74,'Raw FRM data'!C74)</f>
      </c>
      <c r="D74" s="155">
        <f>IF(G74&lt;&gt;'Raw FRM data'!R74,1,'Raw FRM data'!M74)</f>
      </c>
      <c r="E74" s="155">
        <f>IF(H74&lt;&gt;'Raw candidate data'!O74,1,'Raw candidate data'!M74)</f>
      </c>
      <c r="F74" s="398">
        <f t="shared" si="3"/>
      </c>
      <c r="G74" s="390">
        <f>'Raw FRM data'!R74</f>
      </c>
      <c r="H74" s="391">
        <f>'Raw candidate data'!O74</f>
      </c>
      <c r="K74" s="400">
        <f t="shared" si="1"/>
      </c>
    </row>
    <row r="75" spans="2:11" ht="12.75">
      <c r="B75" s="380">
        <v>65</v>
      </c>
      <c r="C75" s="397">
        <f>IF(ISBLANK('Raw FRM data'!C75),'Raw candidate data'!C75,'Raw FRM data'!C75)</f>
      </c>
      <c r="D75" s="155">
        <f>IF(G75&lt;&gt;'Raw FRM data'!R75,1,'Raw FRM data'!M75)</f>
      </c>
      <c r="E75" s="155">
        <f>IF(H75&lt;&gt;'Raw candidate data'!O75,1,'Raw candidate data'!M75)</f>
      </c>
      <c r="F75" s="398">
        <f t="shared" si="3"/>
      </c>
      <c r="G75" s="390">
        <f>'Raw FRM data'!R75</f>
      </c>
      <c r="H75" s="391">
        <f>'Raw candidate data'!O75</f>
      </c>
      <c r="K75" s="400">
        <f t="shared" si="1"/>
      </c>
    </row>
    <row r="76" spans="2:11" ht="12.75">
      <c r="B76" s="380">
        <v>66</v>
      </c>
      <c r="C76" s="397">
        <f>IF(ISBLANK('Raw FRM data'!C76),'Raw candidate data'!C76,'Raw FRM data'!C76)</f>
      </c>
      <c r="D76" s="155">
        <f>IF(G76&lt;&gt;'Raw FRM data'!R76,1,'Raw FRM data'!M76)</f>
      </c>
      <c r="E76" s="155">
        <f>IF(H76&lt;&gt;'Raw candidate data'!O76,1,'Raw candidate data'!M76)</f>
      </c>
      <c r="F76" s="398">
        <f t="shared" si="3"/>
      </c>
      <c r="G76" s="390">
        <f>'Raw FRM data'!R76</f>
      </c>
      <c r="H76" s="391">
        <f>'Raw candidate data'!O76</f>
      </c>
      <c r="K76" s="400">
        <f t="shared" si="1"/>
      </c>
    </row>
    <row r="77" spans="2:11" ht="12.75">
      <c r="B77" s="380">
        <v>67</v>
      </c>
      <c r="C77" s="397">
        <f>IF(ISBLANK('Raw FRM data'!C77),'Raw candidate data'!C77,'Raw FRM data'!C77)</f>
      </c>
      <c r="D77" s="155">
        <f>IF(G77&lt;&gt;'Raw FRM data'!R77,1,'Raw FRM data'!M77)</f>
      </c>
      <c r="E77" s="155">
        <f>IF(H77&lt;&gt;'Raw candidate data'!O77,1,'Raw candidate data'!M77)</f>
      </c>
      <c r="F77" s="398">
        <f t="shared" si="3"/>
      </c>
      <c r="G77" s="390">
        <f>'Raw FRM data'!R77</f>
      </c>
      <c r="H77" s="391">
        <f>'Raw candidate data'!O77</f>
      </c>
      <c r="K77" s="400">
        <f t="shared" si="1"/>
      </c>
    </row>
    <row r="78" spans="2:11" ht="12.75">
      <c r="B78" s="380">
        <v>68</v>
      </c>
      <c r="C78" s="397">
        <f>IF(ISBLANK('Raw FRM data'!C78),'Raw candidate data'!C78,'Raw FRM data'!C78)</f>
      </c>
      <c r="D78" s="155">
        <f>IF(G78&lt;&gt;'Raw FRM data'!R78,1,'Raw FRM data'!M78)</f>
      </c>
      <c r="E78" s="155">
        <f>IF(H78&lt;&gt;'Raw candidate data'!O78,1,'Raw candidate data'!M78)</f>
      </c>
      <c r="F78" s="398">
        <f t="shared" si="3"/>
      </c>
      <c r="G78" s="390">
        <f>'Raw FRM data'!R78</f>
      </c>
      <c r="H78" s="391">
        <f>'Raw candidate data'!O78</f>
      </c>
      <c r="K78" s="400">
        <f aca="true" t="shared" si="4" ref="K78:K141">IF(OR(ISBLANK(G78),G78=""),"",IF(G78&lt;3,"FRM value is &lt; 3 ug/m3; to exclude it, change 'ok' to 'x' and click 'ok' in Validity col. filter.",""))</f>
      </c>
    </row>
    <row r="79" spans="2:11" ht="12.75">
      <c r="B79" s="380">
        <v>69</v>
      </c>
      <c r="C79" s="397">
        <f>IF(ISBLANK('Raw FRM data'!C79),'Raw candidate data'!C79,'Raw FRM data'!C79)</f>
      </c>
      <c r="D79" s="155">
        <f>IF(G79&lt;&gt;'Raw FRM data'!R79,1,'Raw FRM data'!M79)</f>
      </c>
      <c r="E79" s="155">
        <f>IF(H79&lt;&gt;'Raw candidate data'!O79,1,'Raw candidate data'!M79)</f>
      </c>
      <c r="F79" s="398">
        <f t="shared" si="3"/>
      </c>
      <c r="G79" s="390">
        <f>'Raw FRM data'!R79</f>
      </c>
      <c r="H79" s="391">
        <f>'Raw candidate data'!O79</f>
      </c>
      <c r="K79" s="400">
        <f t="shared" si="4"/>
      </c>
    </row>
    <row r="80" spans="2:11" ht="12.75">
      <c r="B80" s="380">
        <v>70</v>
      </c>
      <c r="C80" s="397">
        <f>IF(ISBLANK('Raw FRM data'!C80),'Raw candidate data'!C80,'Raw FRM data'!C80)</f>
      </c>
      <c r="D80" s="155">
        <f>IF(G80&lt;&gt;'Raw FRM data'!R80,1,'Raw FRM data'!M80)</f>
      </c>
      <c r="E80" s="155">
        <f>IF(H80&lt;&gt;'Raw candidate data'!O80,1,'Raw candidate data'!M80)</f>
      </c>
      <c r="F80" s="398">
        <f t="shared" si="3"/>
      </c>
      <c r="G80" s="390">
        <f>'Raw FRM data'!R80</f>
      </c>
      <c r="H80" s="391">
        <f>'Raw candidate data'!O80</f>
      </c>
      <c r="K80" s="400">
        <f t="shared" si="4"/>
      </c>
    </row>
    <row r="81" spans="2:11" ht="12.75">
      <c r="B81" s="380">
        <v>71</v>
      </c>
      <c r="C81" s="397">
        <f>IF(ISBLANK('Raw FRM data'!C81),'Raw candidate data'!C81,'Raw FRM data'!C81)</f>
      </c>
      <c r="D81" s="155">
        <f>IF(G81&lt;&gt;'Raw FRM data'!R81,1,'Raw FRM data'!M81)</f>
      </c>
      <c r="E81" s="155">
        <f>IF(H81&lt;&gt;'Raw candidate data'!O81,1,'Raw candidate data'!M81)</f>
      </c>
      <c r="F81" s="398">
        <f t="shared" si="3"/>
      </c>
      <c r="G81" s="390">
        <f>'Raw FRM data'!R81</f>
      </c>
      <c r="H81" s="391">
        <f>'Raw candidate data'!O81</f>
      </c>
      <c r="K81" s="400">
        <f t="shared" si="4"/>
      </c>
    </row>
    <row r="82" spans="2:11" ht="12.75">
      <c r="B82" s="380">
        <v>72</v>
      </c>
      <c r="C82" s="397">
        <f>IF(ISBLANK('Raw FRM data'!C82),'Raw candidate data'!C82,'Raw FRM data'!C82)</f>
      </c>
      <c r="D82" s="155">
        <f>IF(G82&lt;&gt;'Raw FRM data'!R82,1,'Raw FRM data'!M82)</f>
      </c>
      <c r="E82" s="155">
        <f>IF(H82&lt;&gt;'Raw candidate data'!O82,1,'Raw candidate data'!M82)</f>
      </c>
      <c r="F82" s="398">
        <f t="shared" si="3"/>
      </c>
      <c r="G82" s="390">
        <f>'Raw FRM data'!R82</f>
      </c>
      <c r="H82" s="391">
        <f>'Raw candidate data'!O82</f>
      </c>
      <c r="K82" s="400">
        <f t="shared" si="4"/>
      </c>
    </row>
    <row r="83" spans="2:11" ht="12.75">
      <c r="B83" s="380">
        <v>73</v>
      </c>
      <c r="C83" s="397">
        <f>IF(ISBLANK('Raw FRM data'!C83),'Raw candidate data'!C83,'Raw FRM data'!C83)</f>
      </c>
      <c r="D83" s="155">
        <f>IF(G83&lt;&gt;'Raw FRM data'!R83,1,'Raw FRM data'!M83)</f>
      </c>
      <c r="E83" s="155">
        <f>IF(H83&lt;&gt;'Raw candidate data'!O83,1,'Raw candidate data'!M83)</f>
      </c>
      <c r="F83" s="398">
        <f t="shared" si="3"/>
      </c>
      <c r="G83" s="390">
        <f>'Raw FRM data'!R83</f>
      </c>
      <c r="H83" s="391">
        <f>'Raw candidate data'!O83</f>
      </c>
      <c r="K83" s="400">
        <f t="shared" si="4"/>
      </c>
    </row>
    <row r="84" spans="2:11" ht="12.75">
      <c r="B84" s="380">
        <v>74</v>
      </c>
      <c r="C84" s="397">
        <f>IF(ISBLANK('Raw FRM data'!C84),'Raw candidate data'!C84,'Raw FRM data'!C84)</f>
      </c>
      <c r="D84" s="155">
        <f>IF(G84&lt;&gt;'Raw FRM data'!R84,1,'Raw FRM data'!M84)</f>
      </c>
      <c r="E84" s="155">
        <f>IF(H84&lt;&gt;'Raw candidate data'!O84,1,'Raw candidate data'!M84)</f>
      </c>
      <c r="F84" s="398">
        <f t="shared" si="3"/>
      </c>
      <c r="G84" s="390">
        <f>'Raw FRM data'!R84</f>
      </c>
      <c r="H84" s="391">
        <f>'Raw candidate data'!O84</f>
      </c>
      <c r="K84" s="400">
        <f t="shared" si="4"/>
      </c>
    </row>
    <row r="85" spans="2:11" ht="12.75">
      <c r="B85" s="380">
        <v>75</v>
      </c>
      <c r="C85" s="397">
        <f>IF(ISBLANK('Raw FRM data'!C85),'Raw candidate data'!C85,'Raw FRM data'!C85)</f>
      </c>
      <c r="D85" s="155">
        <f>IF(G85&lt;&gt;'Raw FRM data'!R85,1,'Raw FRM data'!M85)</f>
      </c>
      <c r="E85" s="155">
        <f>IF(H85&lt;&gt;'Raw candidate data'!O85,1,'Raw candidate data'!M85)</f>
      </c>
      <c r="F85" s="398">
        <f t="shared" si="3"/>
      </c>
      <c r="G85" s="390">
        <f>'Raw FRM data'!R85</f>
      </c>
      <c r="H85" s="391">
        <f>'Raw candidate data'!O85</f>
      </c>
      <c r="K85" s="400">
        <f t="shared" si="4"/>
      </c>
    </row>
    <row r="86" spans="2:11" ht="12.75">
      <c r="B86" s="380">
        <v>76</v>
      </c>
      <c r="C86" s="397">
        <f>IF(ISBLANK('Raw FRM data'!C86),'Raw candidate data'!C86,'Raw FRM data'!C86)</f>
      </c>
      <c r="D86" s="155">
        <f>IF(G86&lt;&gt;'Raw FRM data'!R86,1,'Raw FRM data'!M86)</f>
      </c>
      <c r="E86" s="155">
        <f>IF(H86&lt;&gt;'Raw candidate data'!O86,1,'Raw candidate data'!M86)</f>
      </c>
      <c r="F86" s="398">
        <f t="shared" si="3"/>
      </c>
      <c r="G86" s="390">
        <f>'Raw FRM data'!R86</f>
      </c>
      <c r="H86" s="391">
        <f>'Raw candidate data'!O86</f>
      </c>
      <c r="K86" s="400">
        <f t="shared" si="4"/>
      </c>
    </row>
    <row r="87" spans="2:11" ht="12.75">
      <c r="B87" s="380">
        <v>77</v>
      </c>
      <c r="C87" s="397">
        <f>IF(ISBLANK('Raw FRM data'!C87),'Raw candidate data'!C87,'Raw FRM data'!C87)</f>
      </c>
      <c r="D87" s="155">
        <f>IF(G87&lt;&gt;'Raw FRM data'!R87,1,'Raw FRM data'!M87)</f>
      </c>
      <c r="E87" s="155">
        <f>IF(H87&lt;&gt;'Raw candidate data'!O87,1,'Raw candidate data'!M87)</f>
      </c>
      <c r="F87" s="398">
        <f t="shared" si="3"/>
      </c>
      <c r="G87" s="390">
        <f>'Raw FRM data'!R87</f>
      </c>
      <c r="H87" s="391">
        <f>'Raw candidate data'!O87</f>
      </c>
      <c r="K87" s="400">
        <f t="shared" si="4"/>
      </c>
    </row>
    <row r="88" spans="2:11" ht="12.75">
      <c r="B88" s="380">
        <v>78</v>
      </c>
      <c r="C88" s="397">
        <f>IF(ISBLANK('Raw FRM data'!C88),'Raw candidate data'!C88,'Raw FRM data'!C88)</f>
      </c>
      <c r="D88" s="155">
        <f>IF(G88&lt;&gt;'Raw FRM data'!R88,1,'Raw FRM data'!M88)</f>
      </c>
      <c r="E88" s="155">
        <f>IF(H88&lt;&gt;'Raw candidate data'!O88,1,'Raw candidate data'!M88)</f>
      </c>
      <c r="F88" s="398">
        <f t="shared" si="3"/>
      </c>
      <c r="G88" s="390">
        <f>'Raw FRM data'!R88</f>
      </c>
      <c r="H88" s="391">
        <f>'Raw candidate data'!O88</f>
      </c>
      <c r="K88" s="400">
        <f t="shared" si="4"/>
      </c>
    </row>
    <row r="89" spans="2:11" ht="12.75">
      <c r="B89" s="380">
        <v>79</v>
      </c>
      <c r="C89" s="397">
        <f>IF(ISBLANK('Raw FRM data'!C89),'Raw candidate data'!C89,'Raw FRM data'!C89)</f>
      </c>
      <c r="D89" s="155">
        <f>IF(G89&lt;&gt;'Raw FRM data'!R89,1,'Raw FRM data'!M89)</f>
      </c>
      <c r="E89" s="155">
        <f>IF(H89&lt;&gt;'Raw candidate data'!O89,1,'Raw candidate data'!M89)</f>
      </c>
      <c r="F89" s="398">
        <f t="shared" si="3"/>
      </c>
      <c r="G89" s="390">
        <f>'Raw FRM data'!R89</f>
      </c>
      <c r="H89" s="391">
        <f>'Raw candidate data'!O89</f>
      </c>
      <c r="K89" s="400">
        <f t="shared" si="4"/>
      </c>
    </row>
    <row r="90" spans="2:11" ht="12.75">
      <c r="B90" s="380">
        <v>80</v>
      </c>
      <c r="C90" s="397">
        <f>IF(ISBLANK('Raw FRM data'!C90),'Raw candidate data'!C90,'Raw FRM data'!C90)</f>
      </c>
      <c r="D90" s="155">
        <f>IF(G90&lt;&gt;'Raw FRM data'!R90,1,'Raw FRM data'!M90)</f>
      </c>
      <c r="E90" s="155">
        <f>IF(H90&lt;&gt;'Raw candidate data'!O90,1,'Raw candidate data'!M90)</f>
      </c>
      <c r="F90" s="398">
        <f t="shared" si="3"/>
      </c>
      <c r="G90" s="390">
        <f>'Raw FRM data'!R90</f>
      </c>
      <c r="H90" s="391">
        <f>'Raw candidate data'!O90</f>
      </c>
      <c r="K90" s="400">
        <f t="shared" si="4"/>
      </c>
    </row>
    <row r="91" spans="2:11" ht="12.75">
      <c r="B91" s="380">
        <v>81</v>
      </c>
      <c r="C91" s="397">
        <f>IF(ISBLANK('Raw FRM data'!C91),'Raw candidate data'!C91,'Raw FRM data'!C91)</f>
      </c>
      <c r="D91" s="155">
        <f>IF(G91&lt;&gt;'Raw FRM data'!R91,1,'Raw FRM data'!M91)</f>
      </c>
      <c r="E91" s="155">
        <f>IF(H91&lt;&gt;'Raw candidate data'!O91,1,'Raw candidate data'!M91)</f>
      </c>
      <c r="F91" s="398">
        <f t="shared" si="3"/>
      </c>
      <c r="G91" s="390">
        <f>'Raw FRM data'!R91</f>
      </c>
      <c r="H91" s="391">
        <f>'Raw candidate data'!O91</f>
      </c>
      <c r="K91" s="400">
        <f t="shared" si="4"/>
      </c>
    </row>
    <row r="92" spans="2:11" ht="12.75">
      <c r="B92" s="380">
        <v>82</v>
      </c>
      <c r="C92" s="397">
        <f>IF(ISBLANK('Raw FRM data'!C92),'Raw candidate data'!C92,'Raw FRM data'!C92)</f>
      </c>
      <c r="D92" s="155">
        <f>IF(G92&lt;&gt;'Raw FRM data'!R92,1,'Raw FRM data'!M92)</f>
      </c>
      <c r="E92" s="155">
        <f>IF(H92&lt;&gt;'Raw candidate data'!O92,1,'Raw candidate data'!M92)</f>
      </c>
      <c r="F92" s="398">
        <f t="shared" si="3"/>
      </c>
      <c r="G92" s="390">
        <f>'Raw FRM data'!R92</f>
      </c>
      <c r="H92" s="391">
        <f>'Raw candidate data'!O92</f>
      </c>
      <c r="K92" s="400">
        <f t="shared" si="4"/>
      </c>
    </row>
    <row r="93" spans="2:11" ht="12.75">
      <c r="B93" s="380">
        <v>83</v>
      </c>
      <c r="C93" s="397">
        <f>IF(ISBLANK('Raw FRM data'!C93),'Raw candidate data'!C93,'Raw FRM data'!C93)</f>
      </c>
      <c r="D93" s="155">
        <f>IF(G93&lt;&gt;'Raw FRM data'!R93,1,'Raw FRM data'!M93)</f>
      </c>
      <c r="E93" s="155">
        <f>IF(H93&lt;&gt;'Raw candidate data'!O93,1,'Raw candidate data'!M93)</f>
      </c>
      <c r="F93" s="398">
        <f t="shared" si="3"/>
      </c>
      <c r="G93" s="390">
        <f>'Raw FRM data'!R93</f>
      </c>
      <c r="H93" s="391">
        <f>'Raw candidate data'!O93</f>
      </c>
      <c r="K93" s="400">
        <f t="shared" si="4"/>
      </c>
    </row>
    <row r="94" spans="2:11" ht="12.75">
      <c r="B94" s="380">
        <v>84</v>
      </c>
      <c r="C94" s="397">
        <f>IF(ISBLANK('Raw FRM data'!C94),'Raw candidate data'!C94,'Raw FRM data'!C94)</f>
      </c>
      <c r="D94" s="155">
        <f>IF(G94&lt;&gt;'Raw FRM data'!R94,1,'Raw FRM data'!M94)</f>
      </c>
      <c r="E94" s="155">
        <f>IF(H94&lt;&gt;'Raw candidate data'!O94,1,'Raw candidate data'!M94)</f>
      </c>
      <c r="F94" s="398">
        <f t="shared" si="3"/>
      </c>
      <c r="G94" s="390">
        <f>'Raw FRM data'!R94</f>
      </c>
      <c r="H94" s="391">
        <f>'Raw candidate data'!O94</f>
      </c>
      <c r="K94" s="400">
        <f t="shared" si="4"/>
      </c>
    </row>
    <row r="95" spans="2:11" ht="12.75">
      <c r="B95" s="380">
        <v>85</v>
      </c>
      <c r="C95" s="397">
        <f>IF(ISBLANK('Raw FRM data'!C95),'Raw candidate data'!C95,'Raw FRM data'!C95)</f>
      </c>
      <c r="D95" s="155">
        <f>IF(G95&lt;&gt;'Raw FRM data'!R95,1,'Raw FRM data'!M95)</f>
      </c>
      <c r="E95" s="155">
        <f>IF(H95&lt;&gt;'Raw candidate data'!O95,1,'Raw candidate data'!M95)</f>
      </c>
      <c r="F95" s="398">
        <f t="shared" si="3"/>
      </c>
      <c r="G95" s="390">
        <f>'Raw FRM data'!R95</f>
      </c>
      <c r="H95" s="391">
        <f>'Raw candidate data'!O95</f>
      </c>
      <c r="K95" s="400">
        <f t="shared" si="4"/>
      </c>
    </row>
    <row r="96" spans="2:11" ht="12.75">
      <c r="B96" s="380">
        <v>86</v>
      </c>
      <c r="C96" s="397">
        <f>IF(ISBLANK('Raw FRM data'!C96),'Raw candidate data'!C96,'Raw FRM data'!C96)</f>
      </c>
      <c r="D96" s="155">
        <f>IF(G96&lt;&gt;'Raw FRM data'!R96,1,'Raw FRM data'!M96)</f>
      </c>
      <c r="E96" s="155">
        <f>IF(H96&lt;&gt;'Raw candidate data'!O96,1,'Raw candidate data'!M96)</f>
      </c>
      <c r="F96" s="398">
        <f t="shared" si="3"/>
      </c>
      <c r="G96" s="390">
        <f>'Raw FRM data'!R96</f>
      </c>
      <c r="H96" s="391">
        <f>'Raw candidate data'!O96</f>
      </c>
      <c r="K96" s="400">
        <f t="shared" si="4"/>
      </c>
    </row>
    <row r="97" spans="2:11" ht="12.75">
      <c r="B97" s="380">
        <v>87</v>
      </c>
      <c r="C97" s="397">
        <f>IF(ISBLANK('Raw FRM data'!C97),'Raw candidate data'!C97,'Raw FRM data'!C97)</f>
      </c>
      <c r="D97" s="155">
        <f>IF(G97&lt;&gt;'Raw FRM data'!R97,1,'Raw FRM data'!M97)</f>
      </c>
      <c r="E97" s="155">
        <f>IF(H97&lt;&gt;'Raw candidate data'!O97,1,'Raw candidate data'!M97)</f>
      </c>
      <c r="F97" s="398">
        <f t="shared" si="3"/>
      </c>
      <c r="G97" s="390">
        <f>'Raw FRM data'!R97</f>
      </c>
      <c r="H97" s="391">
        <f>'Raw candidate data'!O97</f>
      </c>
      <c r="K97" s="400">
        <f t="shared" si="4"/>
      </c>
    </row>
    <row r="98" spans="2:11" ht="12.75">
      <c r="B98" s="380">
        <v>88</v>
      </c>
      <c r="C98" s="397">
        <f>IF(ISBLANK('Raw FRM data'!C98),'Raw candidate data'!C98,'Raw FRM data'!C98)</f>
      </c>
      <c r="D98" s="155">
        <f>IF(G98&lt;&gt;'Raw FRM data'!R98,1,'Raw FRM data'!M98)</f>
      </c>
      <c r="E98" s="155">
        <f>IF(H98&lt;&gt;'Raw candidate data'!O98,1,'Raw candidate data'!M98)</f>
      </c>
      <c r="F98" s="398">
        <f t="shared" si="3"/>
      </c>
      <c r="G98" s="390">
        <f>'Raw FRM data'!R98</f>
      </c>
      <c r="H98" s="391">
        <f>'Raw candidate data'!O98</f>
      </c>
      <c r="K98" s="400">
        <f t="shared" si="4"/>
      </c>
    </row>
    <row r="99" spans="2:11" ht="12.75">
      <c r="B99" s="380">
        <v>89</v>
      </c>
      <c r="C99" s="397">
        <f>IF(ISBLANK('Raw FRM data'!C99),'Raw candidate data'!C99,'Raw FRM data'!C99)</f>
      </c>
      <c r="D99" s="155">
        <f>IF(G99&lt;&gt;'Raw FRM data'!R99,1,'Raw FRM data'!M99)</f>
      </c>
      <c r="E99" s="155">
        <f>IF(H99&lt;&gt;'Raw candidate data'!O99,1,'Raw candidate data'!M99)</f>
      </c>
      <c r="F99" s="398">
        <f t="shared" si="3"/>
      </c>
      <c r="G99" s="390">
        <f>'Raw FRM data'!R99</f>
      </c>
      <c r="H99" s="391">
        <f>'Raw candidate data'!O99</f>
      </c>
      <c r="K99" s="400">
        <f t="shared" si="4"/>
      </c>
    </row>
    <row r="100" spans="2:11" ht="12.75">
      <c r="B100" s="380">
        <v>90</v>
      </c>
      <c r="C100" s="397">
        <f>IF(ISBLANK('Raw FRM data'!C100),'Raw candidate data'!C100,'Raw FRM data'!C100)</f>
      </c>
      <c r="D100" s="155">
        <f>IF(G100&lt;&gt;'Raw FRM data'!R100,1,'Raw FRM data'!M100)</f>
      </c>
      <c r="E100" s="155">
        <f>IF(H100&lt;&gt;'Raw candidate data'!O100,1,'Raw candidate data'!M100)</f>
      </c>
      <c r="F100" s="398">
        <f t="shared" si="3"/>
      </c>
      <c r="G100" s="390">
        <f>'Raw FRM data'!R100</f>
      </c>
      <c r="H100" s="391">
        <f>'Raw candidate data'!O100</f>
      </c>
      <c r="K100" s="400">
        <f t="shared" si="4"/>
      </c>
    </row>
    <row r="101" spans="2:11" ht="12.75">
      <c r="B101" s="380">
        <v>91</v>
      </c>
      <c r="C101" s="397">
        <f>IF(ISBLANK('Raw FRM data'!C101),'Raw candidate data'!C101,'Raw FRM data'!C101)</f>
      </c>
      <c r="D101" s="155">
        <f>IF(G101&lt;&gt;'Raw FRM data'!R101,1,'Raw FRM data'!M101)</f>
      </c>
      <c r="E101" s="155">
        <f>IF(H101&lt;&gt;'Raw candidate data'!O101,1,'Raw candidate data'!M101)</f>
      </c>
      <c r="F101" s="398">
        <f t="shared" si="3"/>
      </c>
      <c r="G101" s="390">
        <f>'Raw FRM data'!R101</f>
      </c>
      <c r="H101" s="391">
        <f>'Raw candidate data'!O101</f>
      </c>
      <c r="K101" s="400">
        <f t="shared" si="4"/>
      </c>
    </row>
    <row r="102" spans="2:11" ht="12.75">
      <c r="B102" s="380">
        <v>92</v>
      </c>
      <c r="C102" s="397">
        <f>IF(ISBLANK('Raw FRM data'!C102),'Raw candidate data'!C102,'Raw FRM data'!C102)</f>
      </c>
      <c r="D102" s="155">
        <f>IF(G102&lt;&gt;'Raw FRM data'!R102,1,'Raw FRM data'!M102)</f>
      </c>
      <c r="E102" s="155">
        <f>IF(H102&lt;&gt;'Raw candidate data'!O102,1,'Raw candidate data'!M102)</f>
      </c>
      <c r="F102" s="398">
        <f t="shared" si="3"/>
      </c>
      <c r="G102" s="390">
        <f>'Raw FRM data'!R102</f>
      </c>
      <c r="H102" s="391">
        <f>'Raw candidate data'!O102</f>
      </c>
      <c r="K102" s="400">
        <f t="shared" si="4"/>
      </c>
    </row>
    <row r="103" spans="2:11" ht="12.75">
      <c r="B103" s="380">
        <v>93</v>
      </c>
      <c r="C103" s="397">
        <f>IF(ISBLANK('Raw FRM data'!C103),'Raw candidate data'!C103,'Raw FRM data'!C103)</f>
      </c>
      <c r="D103" s="155">
        <f>IF(G103&lt;&gt;'Raw FRM data'!R103,1,'Raw FRM data'!M103)</f>
      </c>
      <c r="E103" s="155">
        <f>IF(H103&lt;&gt;'Raw candidate data'!O103,1,'Raw candidate data'!M103)</f>
      </c>
      <c r="F103" s="398">
        <f t="shared" si="3"/>
      </c>
      <c r="G103" s="390">
        <f>'Raw FRM data'!R103</f>
      </c>
      <c r="H103" s="391">
        <f>'Raw candidate data'!O103</f>
      </c>
      <c r="K103" s="400">
        <f t="shared" si="4"/>
      </c>
    </row>
    <row r="104" spans="2:11" ht="12.75">
      <c r="B104" s="380">
        <v>94</v>
      </c>
      <c r="C104" s="397">
        <f>IF(ISBLANK('Raw FRM data'!C104),'Raw candidate data'!C104,'Raw FRM data'!C104)</f>
      </c>
      <c r="D104" s="155">
        <f>IF(G104&lt;&gt;'Raw FRM data'!R104,1,'Raw FRM data'!M104)</f>
      </c>
      <c r="E104" s="155">
        <f>IF(H104&lt;&gt;'Raw candidate data'!O104,1,'Raw candidate data'!M104)</f>
      </c>
      <c r="F104" s="398">
        <f t="shared" si="3"/>
      </c>
      <c r="G104" s="390">
        <f>'Raw FRM data'!R104</f>
      </c>
      <c r="H104" s="391">
        <f>'Raw candidate data'!O104</f>
      </c>
      <c r="K104" s="400">
        <f t="shared" si="4"/>
      </c>
    </row>
    <row r="105" spans="2:11" ht="12.75">
      <c r="B105" s="380">
        <v>95</v>
      </c>
      <c r="C105" s="397">
        <f>IF(ISBLANK('Raw FRM data'!C105),'Raw candidate data'!C105,'Raw FRM data'!C105)</f>
      </c>
      <c r="D105" s="155">
        <f>IF(G105&lt;&gt;'Raw FRM data'!R105,1,'Raw FRM data'!M105)</f>
      </c>
      <c r="E105" s="155">
        <f>IF(H105&lt;&gt;'Raw candidate data'!O105,1,'Raw candidate data'!M105)</f>
      </c>
      <c r="F105" s="398">
        <f t="shared" si="3"/>
      </c>
      <c r="G105" s="390">
        <f>'Raw FRM data'!R105</f>
      </c>
      <c r="H105" s="391">
        <f>'Raw candidate data'!O105</f>
      </c>
      <c r="K105" s="400">
        <f t="shared" si="4"/>
      </c>
    </row>
    <row r="106" spans="2:11" ht="12.75">
      <c r="B106" s="380">
        <v>96</v>
      </c>
      <c r="C106" s="397">
        <f>IF(ISBLANK('Raw FRM data'!C106),'Raw candidate data'!C106,'Raw FRM data'!C106)</f>
      </c>
      <c r="D106" s="155">
        <f>IF(G106&lt;&gt;'Raw FRM data'!R106,1,'Raw FRM data'!M106)</f>
      </c>
      <c r="E106" s="155">
        <f>IF(H106&lt;&gt;'Raw candidate data'!O106,1,'Raw candidate data'!M106)</f>
      </c>
      <c r="F106" s="398">
        <f t="shared" si="3"/>
      </c>
      <c r="G106" s="390">
        <f>'Raw FRM data'!R106</f>
      </c>
      <c r="H106" s="391">
        <f>'Raw candidate data'!O106</f>
      </c>
      <c r="K106" s="400">
        <f t="shared" si="4"/>
      </c>
    </row>
    <row r="107" spans="2:11" ht="12.75">
      <c r="B107" s="380">
        <v>97</v>
      </c>
      <c r="C107" s="397">
        <f>IF(ISBLANK('Raw FRM data'!C107),'Raw candidate data'!C107,'Raw FRM data'!C107)</f>
      </c>
      <c r="D107" s="155">
        <f>IF(G107&lt;&gt;'Raw FRM data'!R107,1,'Raw FRM data'!M107)</f>
      </c>
      <c r="E107" s="155">
        <f>IF(H107&lt;&gt;'Raw candidate data'!O107,1,'Raw candidate data'!M107)</f>
      </c>
      <c r="F107" s="398">
        <f t="shared" si="3"/>
      </c>
      <c r="G107" s="390">
        <f>'Raw FRM data'!R107</f>
      </c>
      <c r="H107" s="391">
        <f>'Raw candidate data'!O107</f>
      </c>
      <c r="K107" s="400">
        <f t="shared" si="4"/>
      </c>
    </row>
    <row r="108" spans="2:11" ht="12.75">
      <c r="B108" s="380">
        <v>98</v>
      </c>
      <c r="C108" s="397">
        <f>IF(ISBLANK('Raw FRM data'!C108),'Raw candidate data'!C108,'Raw FRM data'!C108)</f>
      </c>
      <c r="D108" s="155">
        <f>IF(G108&lt;&gt;'Raw FRM data'!R108,1,'Raw FRM data'!M108)</f>
      </c>
      <c r="E108" s="155">
        <f>IF(H108&lt;&gt;'Raw candidate data'!O108,1,'Raw candidate data'!M108)</f>
      </c>
      <c r="F108" s="398">
        <f t="shared" si="3"/>
      </c>
      <c r="G108" s="390">
        <f>'Raw FRM data'!R108</f>
      </c>
      <c r="H108" s="391">
        <f>'Raw candidate data'!O108</f>
      </c>
      <c r="K108" s="400">
        <f t="shared" si="4"/>
      </c>
    </row>
    <row r="109" spans="2:11" ht="12.75">
      <c r="B109" s="380">
        <v>99</v>
      </c>
      <c r="C109" s="397">
        <f>IF(ISBLANK('Raw FRM data'!C109),'Raw candidate data'!C109,'Raw FRM data'!C109)</f>
      </c>
      <c r="D109" s="155">
        <f>IF(G109&lt;&gt;'Raw FRM data'!R109,1,'Raw FRM data'!M109)</f>
      </c>
      <c r="E109" s="155">
        <f>IF(H109&lt;&gt;'Raw candidate data'!O109,1,'Raw candidate data'!M109)</f>
      </c>
      <c r="F109" s="398">
        <f t="shared" si="3"/>
      </c>
      <c r="G109" s="390">
        <f>'Raw FRM data'!R109</f>
      </c>
      <c r="H109" s="391">
        <f>'Raw candidate data'!O109</f>
      </c>
      <c r="K109" s="400">
        <f t="shared" si="4"/>
      </c>
    </row>
    <row r="110" spans="2:11" ht="12.75">
      <c r="B110" s="380">
        <v>100</v>
      </c>
      <c r="C110" s="397">
        <f>IF(ISBLANK('Raw FRM data'!C110),'Raw candidate data'!C110,'Raw FRM data'!C110)</f>
      </c>
      <c r="D110" s="155">
        <f>IF(G110&lt;&gt;'Raw FRM data'!R110,1,'Raw FRM data'!M110)</f>
      </c>
      <c r="E110" s="155">
        <f>IF(H110&lt;&gt;'Raw candidate data'!O110,1,'Raw candidate data'!M110)</f>
      </c>
      <c r="F110" s="398">
        <f t="shared" si="3"/>
      </c>
      <c r="G110" s="390">
        <f>'Raw FRM data'!R110</f>
      </c>
      <c r="H110" s="391">
        <f>'Raw candidate data'!O110</f>
      </c>
      <c r="K110" s="400">
        <f t="shared" si="4"/>
      </c>
    </row>
    <row r="111" spans="2:11" ht="12.75">
      <c r="B111" s="380">
        <v>101</v>
      </c>
      <c r="C111" s="397">
        <f>IF(ISBLANK('Raw FRM data'!C111),'Raw candidate data'!C111,'Raw FRM data'!C111)</f>
      </c>
      <c r="D111" s="155">
        <f>IF(G111&lt;&gt;'Raw FRM data'!R111,1,'Raw FRM data'!M111)</f>
      </c>
      <c r="E111" s="155">
        <f>IF(H111&lt;&gt;'Raw candidate data'!O111,1,'Raw candidate data'!M111)</f>
      </c>
      <c r="F111" s="398">
        <f t="shared" si="3"/>
      </c>
      <c r="G111" s="390">
        <f>'Raw FRM data'!R111</f>
      </c>
      <c r="H111" s="391">
        <f>'Raw candidate data'!O111</f>
      </c>
      <c r="K111" s="400">
        <f t="shared" si="4"/>
      </c>
    </row>
    <row r="112" spans="2:11" ht="12.75">
      <c r="B112" s="380">
        <v>102</v>
      </c>
      <c r="C112" s="397">
        <f>IF(ISBLANK('Raw FRM data'!C112),'Raw candidate data'!C112,'Raw FRM data'!C112)</f>
      </c>
      <c r="D112" s="155">
        <f>IF(G112&lt;&gt;'Raw FRM data'!R112,1,'Raw FRM data'!M112)</f>
      </c>
      <c r="E112" s="155">
        <f>IF(H112&lt;&gt;'Raw candidate data'!O112,1,'Raw candidate data'!M112)</f>
      </c>
      <c r="F112" s="398">
        <f t="shared" si="3"/>
      </c>
      <c r="G112" s="390">
        <f>'Raw FRM data'!R112</f>
      </c>
      <c r="H112" s="391">
        <f>'Raw candidate data'!O112</f>
      </c>
      <c r="K112" s="400">
        <f t="shared" si="4"/>
      </c>
    </row>
    <row r="113" spans="2:11" ht="12.75">
      <c r="B113" s="380">
        <v>103</v>
      </c>
      <c r="C113" s="397">
        <f>IF(ISBLANK('Raw FRM data'!C113),'Raw candidate data'!C113,'Raw FRM data'!C113)</f>
      </c>
      <c r="D113" s="155">
        <f>IF(G113&lt;&gt;'Raw FRM data'!R113,1,'Raw FRM data'!M113)</f>
      </c>
      <c r="E113" s="155">
        <f>IF(H113&lt;&gt;'Raw candidate data'!O113,1,'Raw candidate data'!M113)</f>
      </c>
      <c r="F113" s="398">
        <f t="shared" si="3"/>
      </c>
      <c r="G113" s="390">
        <f>'Raw FRM data'!R113</f>
      </c>
      <c r="H113" s="391">
        <f>'Raw candidate data'!O113</f>
      </c>
      <c r="K113" s="400">
        <f t="shared" si="4"/>
      </c>
    </row>
    <row r="114" spans="2:11" ht="12.75">
      <c r="B114" s="380">
        <v>104</v>
      </c>
      <c r="C114" s="397">
        <f>IF(ISBLANK('Raw FRM data'!C114),'Raw candidate data'!C114,'Raw FRM data'!C114)</f>
      </c>
      <c r="D114" s="155">
        <f>IF(G114&lt;&gt;'Raw FRM data'!R114,1,'Raw FRM data'!M114)</f>
      </c>
      <c r="E114" s="155">
        <f>IF(H114&lt;&gt;'Raw candidate data'!O114,1,'Raw candidate data'!M114)</f>
      </c>
      <c r="F114" s="398">
        <f t="shared" si="3"/>
      </c>
      <c r="G114" s="390">
        <f>'Raw FRM data'!R114</f>
      </c>
      <c r="H114" s="391">
        <f>'Raw candidate data'!O114</f>
      </c>
      <c r="K114" s="400">
        <f t="shared" si="4"/>
      </c>
    </row>
    <row r="115" spans="2:11" ht="12.75">
      <c r="B115" s="380">
        <v>105</v>
      </c>
      <c r="C115" s="397">
        <f>IF(ISBLANK('Raw FRM data'!C115),'Raw candidate data'!C115,'Raw FRM data'!C115)</f>
      </c>
      <c r="D115" s="155">
        <f>IF(G115&lt;&gt;'Raw FRM data'!R115,1,'Raw FRM data'!M115)</f>
      </c>
      <c r="E115" s="155">
        <f>IF(H115&lt;&gt;'Raw candidate data'!O115,1,'Raw candidate data'!M115)</f>
      </c>
      <c r="F115" s="398">
        <f t="shared" si="3"/>
      </c>
      <c r="G115" s="390">
        <f>'Raw FRM data'!R115</f>
      </c>
      <c r="H115" s="391">
        <f>'Raw candidate data'!O115</f>
      </c>
      <c r="K115" s="400">
        <f t="shared" si="4"/>
      </c>
    </row>
    <row r="116" spans="2:11" ht="12.75">
      <c r="B116" s="380">
        <v>106</v>
      </c>
      <c r="C116" s="397">
        <f>IF(ISBLANK('Raw FRM data'!C116),'Raw candidate data'!C116,'Raw FRM data'!C116)</f>
      </c>
      <c r="D116" s="155">
        <f>IF(G116&lt;&gt;'Raw FRM data'!R116,1,'Raw FRM data'!M116)</f>
      </c>
      <c r="E116" s="155">
        <f>IF(H116&lt;&gt;'Raw candidate data'!O116,1,'Raw candidate data'!M116)</f>
      </c>
      <c r="F116" s="398">
        <f t="shared" si="3"/>
      </c>
      <c r="G116" s="390">
        <f>'Raw FRM data'!R116</f>
      </c>
      <c r="H116" s="391">
        <f>'Raw candidate data'!O116</f>
      </c>
      <c r="K116" s="400">
        <f t="shared" si="4"/>
      </c>
    </row>
    <row r="117" spans="2:11" ht="12.75">
      <c r="B117" s="380">
        <v>107</v>
      </c>
      <c r="C117" s="397">
        <f>IF(ISBLANK('Raw FRM data'!C117),'Raw candidate data'!C117,'Raw FRM data'!C117)</f>
      </c>
      <c r="D117" s="155">
        <f>IF(G117&lt;&gt;'Raw FRM data'!R117,1,'Raw FRM data'!M117)</f>
      </c>
      <c r="E117" s="155">
        <f>IF(H117&lt;&gt;'Raw candidate data'!O117,1,'Raw candidate data'!M117)</f>
      </c>
      <c r="F117" s="398">
        <f t="shared" si="3"/>
      </c>
      <c r="G117" s="390">
        <f>'Raw FRM data'!R117</f>
      </c>
      <c r="H117" s="391">
        <f>'Raw candidate data'!O117</f>
      </c>
      <c r="K117" s="400">
        <f t="shared" si="4"/>
      </c>
    </row>
    <row r="118" spans="2:11" ht="12.75">
      <c r="B118" s="380">
        <v>108</v>
      </c>
      <c r="C118" s="397">
        <f>IF(ISBLANK('Raw FRM data'!C118),'Raw candidate data'!C118,'Raw FRM data'!C118)</f>
      </c>
      <c r="D118" s="155">
        <f>IF(G118&lt;&gt;'Raw FRM data'!R118,1,'Raw FRM data'!M118)</f>
      </c>
      <c r="E118" s="155">
        <f>IF(H118&lt;&gt;'Raw candidate data'!O118,1,'Raw candidate data'!M118)</f>
      </c>
      <c r="F118" s="398">
        <f t="shared" si="3"/>
      </c>
      <c r="G118" s="390">
        <f>'Raw FRM data'!R118</f>
      </c>
      <c r="H118" s="391">
        <f>'Raw candidate data'!O118</f>
      </c>
      <c r="K118" s="400">
        <f t="shared" si="4"/>
      </c>
    </row>
    <row r="119" spans="2:11" ht="12.75">
      <c r="B119" s="380">
        <v>109</v>
      </c>
      <c r="C119" s="397">
        <f>IF(ISBLANK('Raw FRM data'!C119),'Raw candidate data'!C119,'Raw FRM data'!C119)</f>
      </c>
      <c r="D119" s="155">
        <f>IF(G119&lt;&gt;'Raw FRM data'!R119,1,'Raw FRM data'!M119)</f>
      </c>
      <c r="E119" s="155">
        <f>IF(H119&lt;&gt;'Raw candidate data'!O119,1,'Raw candidate data'!M119)</f>
      </c>
      <c r="F119" s="398">
        <f t="shared" si="3"/>
      </c>
      <c r="G119" s="390">
        <f>'Raw FRM data'!R119</f>
      </c>
      <c r="H119" s="391">
        <f>'Raw candidate data'!O119</f>
      </c>
      <c r="K119" s="400">
        <f t="shared" si="4"/>
      </c>
    </row>
    <row r="120" spans="2:11" ht="12.75">
      <c r="B120" s="380">
        <v>110</v>
      </c>
      <c r="C120" s="397">
        <f>IF(ISBLANK('Raw FRM data'!C120),'Raw candidate data'!C120,'Raw FRM data'!C120)</f>
      </c>
      <c r="D120" s="155">
        <f>IF(G120&lt;&gt;'Raw FRM data'!R120,1,'Raw FRM data'!M120)</f>
      </c>
      <c r="E120" s="155">
        <f>IF(H120&lt;&gt;'Raw candidate data'!O120,1,'Raw candidate data'!M120)</f>
      </c>
      <c r="F120" s="398">
        <f t="shared" si="3"/>
      </c>
      <c r="G120" s="390">
        <f>'Raw FRM data'!R120</f>
      </c>
      <c r="H120" s="391">
        <f>'Raw candidate data'!O120</f>
      </c>
      <c r="K120" s="400">
        <f t="shared" si="4"/>
      </c>
    </row>
    <row r="121" spans="2:11" ht="12.75">
      <c r="B121" s="380">
        <v>111</v>
      </c>
      <c r="C121" s="397">
        <f>IF(ISBLANK('Raw FRM data'!C121),'Raw candidate data'!C121,'Raw FRM data'!C121)</f>
      </c>
      <c r="D121" s="155">
        <f>IF(G121&lt;&gt;'Raw FRM data'!R121,1,'Raw FRM data'!M121)</f>
      </c>
      <c r="E121" s="155">
        <f>IF(H121&lt;&gt;'Raw candidate data'!O121,1,'Raw candidate data'!M121)</f>
      </c>
      <c r="F121" s="398">
        <f t="shared" si="3"/>
      </c>
      <c r="G121" s="390">
        <f>'Raw FRM data'!R121</f>
      </c>
      <c r="H121" s="391">
        <f>'Raw candidate data'!O121</f>
      </c>
      <c r="K121" s="400">
        <f t="shared" si="4"/>
      </c>
    </row>
    <row r="122" spans="2:11" ht="12.75">
      <c r="B122" s="380">
        <v>112</v>
      </c>
      <c r="C122" s="397">
        <f>IF(ISBLANK('Raw FRM data'!C122),'Raw candidate data'!C122,'Raw FRM data'!C122)</f>
      </c>
      <c r="D122" s="155">
        <f>IF(G122&lt;&gt;'Raw FRM data'!R122,1,'Raw FRM data'!M122)</f>
      </c>
      <c r="E122" s="155">
        <f>IF(H122&lt;&gt;'Raw candidate data'!O122,1,'Raw candidate data'!M122)</f>
      </c>
      <c r="F122" s="398">
        <f t="shared" si="3"/>
      </c>
      <c r="G122" s="390">
        <f>'Raw FRM data'!R122</f>
      </c>
      <c r="H122" s="391">
        <f>'Raw candidate data'!O122</f>
      </c>
      <c r="K122" s="400">
        <f t="shared" si="4"/>
      </c>
    </row>
    <row r="123" spans="2:11" ht="12.75">
      <c r="B123" s="380">
        <v>113</v>
      </c>
      <c r="C123" s="397">
        <f>IF(ISBLANK('Raw FRM data'!C123),'Raw candidate data'!C123,'Raw FRM data'!C123)</f>
      </c>
      <c r="D123" s="155">
        <f>IF(G123&lt;&gt;'Raw FRM data'!R123,1,'Raw FRM data'!M123)</f>
      </c>
      <c r="E123" s="155">
        <f>IF(H123&lt;&gt;'Raw candidate data'!O123,1,'Raw candidate data'!M123)</f>
      </c>
      <c r="F123" s="398">
        <f t="shared" si="3"/>
      </c>
      <c r="G123" s="390">
        <f>'Raw FRM data'!R123</f>
      </c>
      <c r="H123" s="391">
        <f>'Raw candidate data'!O123</f>
      </c>
      <c r="K123" s="400">
        <f t="shared" si="4"/>
      </c>
    </row>
    <row r="124" spans="2:11" ht="12.75">
      <c r="B124" s="380">
        <v>114</v>
      </c>
      <c r="C124" s="397">
        <f>IF(ISBLANK('Raw FRM data'!C124),'Raw candidate data'!C124,'Raw FRM data'!C124)</f>
      </c>
      <c r="D124" s="155">
        <f>IF(G124&lt;&gt;'Raw FRM data'!R124,1,'Raw FRM data'!M124)</f>
      </c>
      <c r="E124" s="155">
        <f>IF(H124&lt;&gt;'Raw candidate data'!O124,1,'Raw candidate data'!M124)</f>
      </c>
      <c r="F124" s="398">
        <f aca="true" t="shared" si="5" ref="F124:F187">IF(OR(G124="",H124=""),"","ok")</f>
      </c>
      <c r="G124" s="390">
        <f>'Raw FRM data'!R124</f>
      </c>
      <c r="H124" s="391">
        <f>'Raw candidate data'!O124</f>
      </c>
      <c r="K124" s="400">
        <f t="shared" si="4"/>
      </c>
    </row>
    <row r="125" spans="2:11" ht="12.75">
      <c r="B125" s="380">
        <v>115</v>
      </c>
      <c r="C125" s="397">
        <f>IF(ISBLANK('Raw FRM data'!C125),'Raw candidate data'!C125,'Raw FRM data'!C125)</f>
      </c>
      <c r="D125" s="155">
        <f>IF(G125&lt;&gt;'Raw FRM data'!R125,1,'Raw FRM data'!M125)</f>
      </c>
      <c r="E125" s="155">
        <f>IF(H125&lt;&gt;'Raw candidate data'!O125,1,'Raw candidate data'!M125)</f>
      </c>
      <c r="F125" s="398">
        <f t="shared" si="5"/>
      </c>
      <c r="G125" s="390">
        <f>'Raw FRM data'!R125</f>
      </c>
      <c r="H125" s="391">
        <f>'Raw candidate data'!O125</f>
      </c>
      <c r="K125" s="400">
        <f t="shared" si="4"/>
      </c>
    </row>
    <row r="126" spans="2:11" ht="12.75">
      <c r="B126" s="380">
        <v>116</v>
      </c>
      <c r="C126" s="397">
        <f>IF(ISBLANK('Raw FRM data'!C126),'Raw candidate data'!C126,'Raw FRM data'!C126)</f>
      </c>
      <c r="D126" s="155">
        <f>IF(G126&lt;&gt;'Raw FRM data'!R126,1,'Raw FRM data'!M126)</f>
      </c>
      <c r="E126" s="155">
        <f>IF(H126&lt;&gt;'Raw candidate data'!O126,1,'Raw candidate data'!M126)</f>
      </c>
      <c r="F126" s="398">
        <f t="shared" si="5"/>
      </c>
      <c r="G126" s="390">
        <f>'Raw FRM data'!R126</f>
      </c>
      <c r="H126" s="391">
        <f>'Raw candidate data'!O126</f>
      </c>
      <c r="K126" s="400">
        <f t="shared" si="4"/>
      </c>
    </row>
    <row r="127" spans="2:11" ht="12.75">
      <c r="B127" s="380">
        <v>117</v>
      </c>
      <c r="C127" s="397">
        <f>IF(ISBLANK('Raw FRM data'!C127),'Raw candidate data'!C127,'Raw FRM data'!C127)</f>
      </c>
      <c r="D127" s="155">
        <f>IF(G127&lt;&gt;'Raw FRM data'!R127,1,'Raw FRM data'!M127)</f>
      </c>
      <c r="E127" s="155">
        <f>IF(H127&lt;&gt;'Raw candidate data'!O127,1,'Raw candidate data'!M127)</f>
      </c>
      <c r="F127" s="398">
        <f t="shared" si="5"/>
      </c>
      <c r="G127" s="390">
        <f>'Raw FRM data'!R127</f>
      </c>
      <c r="H127" s="391">
        <f>'Raw candidate data'!O127</f>
      </c>
      <c r="K127" s="400">
        <f t="shared" si="4"/>
      </c>
    </row>
    <row r="128" spans="2:11" ht="12.75">
      <c r="B128" s="380">
        <v>118</v>
      </c>
      <c r="C128" s="397">
        <f>IF(ISBLANK('Raw FRM data'!C128),'Raw candidate data'!C128,'Raw FRM data'!C128)</f>
      </c>
      <c r="D128" s="155">
        <f>IF(G128&lt;&gt;'Raw FRM data'!R128,1,'Raw FRM data'!M128)</f>
      </c>
      <c r="E128" s="155">
        <f>IF(H128&lt;&gt;'Raw candidate data'!O128,1,'Raw candidate data'!M128)</f>
      </c>
      <c r="F128" s="398">
        <f t="shared" si="5"/>
      </c>
      <c r="G128" s="390">
        <f>'Raw FRM data'!R128</f>
      </c>
      <c r="H128" s="391">
        <f>'Raw candidate data'!O128</f>
      </c>
      <c r="K128" s="400">
        <f t="shared" si="4"/>
      </c>
    </row>
    <row r="129" spans="2:11" ht="12.75">
      <c r="B129" s="380">
        <v>119</v>
      </c>
      <c r="C129" s="397">
        <f>IF(ISBLANK('Raw FRM data'!C129),'Raw candidate data'!C129,'Raw FRM data'!C129)</f>
      </c>
      <c r="D129" s="155">
        <f>IF(G129&lt;&gt;'Raw FRM data'!R129,1,'Raw FRM data'!M129)</f>
      </c>
      <c r="E129" s="155">
        <f>IF(H129&lt;&gt;'Raw candidate data'!O129,1,'Raw candidate data'!M129)</f>
      </c>
      <c r="F129" s="398">
        <f t="shared" si="5"/>
      </c>
      <c r="G129" s="390">
        <f>'Raw FRM data'!R129</f>
      </c>
      <c r="H129" s="391">
        <f>'Raw candidate data'!O129</f>
      </c>
      <c r="K129" s="400">
        <f t="shared" si="4"/>
      </c>
    </row>
    <row r="130" spans="2:11" ht="12.75">
      <c r="B130" s="380">
        <v>120</v>
      </c>
      <c r="C130" s="397">
        <f>IF(ISBLANK('Raw FRM data'!C130),'Raw candidate data'!C130,'Raw FRM data'!C130)</f>
      </c>
      <c r="D130" s="155">
        <f>IF(G130&lt;&gt;'Raw FRM data'!R130,1,'Raw FRM data'!M130)</f>
      </c>
      <c r="E130" s="155">
        <f>IF(H130&lt;&gt;'Raw candidate data'!O130,1,'Raw candidate data'!M130)</f>
      </c>
      <c r="F130" s="398">
        <f t="shared" si="5"/>
      </c>
      <c r="G130" s="390">
        <f>'Raw FRM data'!R130</f>
      </c>
      <c r="H130" s="391">
        <f>'Raw candidate data'!O130</f>
      </c>
      <c r="K130" s="400">
        <f t="shared" si="4"/>
      </c>
    </row>
    <row r="131" spans="2:11" ht="12.75">
      <c r="B131" s="380">
        <v>121</v>
      </c>
      <c r="C131" s="397">
        <f>IF(ISBLANK('Raw FRM data'!C131),'Raw candidate data'!C131,'Raw FRM data'!C131)</f>
      </c>
      <c r="D131" s="155">
        <f>IF(G131&lt;&gt;'Raw FRM data'!R131,1,'Raw FRM data'!M131)</f>
      </c>
      <c r="E131" s="155">
        <f>IF(H131&lt;&gt;'Raw candidate data'!O131,1,'Raw candidate data'!M131)</f>
      </c>
      <c r="F131" s="398">
        <f t="shared" si="5"/>
      </c>
      <c r="G131" s="390">
        <f>'Raw FRM data'!R131</f>
      </c>
      <c r="H131" s="391">
        <f>'Raw candidate data'!O131</f>
      </c>
      <c r="K131" s="400">
        <f t="shared" si="4"/>
      </c>
    </row>
    <row r="132" spans="2:11" ht="12.75">
      <c r="B132" s="380">
        <v>122</v>
      </c>
      <c r="C132" s="397">
        <f>IF(ISBLANK('Raw FRM data'!C132),'Raw candidate data'!C132,'Raw FRM data'!C132)</f>
      </c>
      <c r="D132" s="155">
        <f>IF(G132&lt;&gt;'Raw FRM data'!R132,1,'Raw FRM data'!M132)</f>
      </c>
      <c r="E132" s="155">
        <f>IF(H132&lt;&gt;'Raw candidate data'!O132,1,'Raw candidate data'!M132)</f>
      </c>
      <c r="F132" s="398">
        <f t="shared" si="5"/>
      </c>
      <c r="G132" s="390">
        <f>'Raw FRM data'!R132</f>
      </c>
      <c r="H132" s="391">
        <f>'Raw candidate data'!O132</f>
      </c>
      <c r="K132" s="400">
        <f t="shared" si="4"/>
      </c>
    </row>
    <row r="133" spans="2:11" ht="12.75">
      <c r="B133" s="380">
        <v>123</v>
      </c>
      <c r="C133" s="397">
        <f>IF(ISBLANK('Raw FRM data'!C133),'Raw candidate data'!C133,'Raw FRM data'!C133)</f>
      </c>
      <c r="D133" s="155">
        <f>IF(G133&lt;&gt;'Raw FRM data'!R133,1,'Raw FRM data'!M133)</f>
      </c>
      <c r="E133" s="155">
        <f>IF(H133&lt;&gt;'Raw candidate data'!O133,1,'Raw candidate data'!M133)</f>
      </c>
      <c r="F133" s="398">
        <f t="shared" si="5"/>
      </c>
      <c r="G133" s="390">
        <f>'Raw FRM data'!R133</f>
      </c>
      <c r="H133" s="391">
        <f>'Raw candidate data'!O133</f>
      </c>
      <c r="K133" s="400">
        <f t="shared" si="4"/>
      </c>
    </row>
    <row r="134" spans="2:11" ht="12.75">
      <c r="B134" s="380">
        <v>124</v>
      </c>
      <c r="C134" s="397">
        <f>IF(ISBLANK('Raw FRM data'!C134),'Raw candidate data'!C134,'Raw FRM data'!C134)</f>
      </c>
      <c r="D134" s="155">
        <f>IF(G134&lt;&gt;'Raw FRM data'!R134,1,'Raw FRM data'!M134)</f>
      </c>
      <c r="E134" s="155">
        <f>IF(H134&lt;&gt;'Raw candidate data'!O134,1,'Raw candidate data'!M134)</f>
      </c>
      <c r="F134" s="398">
        <f t="shared" si="5"/>
      </c>
      <c r="G134" s="390">
        <f>'Raw FRM data'!R134</f>
      </c>
      <c r="H134" s="391">
        <f>'Raw candidate data'!O134</f>
      </c>
      <c r="K134" s="400">
        <f t="shared" si="4"/>
      </c>
    </row>
    <row r="135" spans="2:11" ht="12.75">
      <c r="B135" s="380">
        <v>125</v>
      </c>
      <c r="C135" s="397">
        <f>IF(ISBLANK('Raw FRM data'!C135),'Raw candidate data'!C135,'Raw FRM data'!C135)</f>
      </c>
      <c r="D135" s="155">
        <f>IF(G135&lt;&gt;'Raw FRM data'!R135,1,'Raw FRM data'!M135)</f>
      </c>
      <c r="E135" s="155">
        <f>IF(H135&lt;&gt;'Raw candidate data'!O135,1,'Raw candidate data'!M135)</f>
      </c>
      <c r="F135" s="398">
        <f t="shared" si="5"/>
      </c>
      <c r="G135" s="390">
        <f>'Raw FRM data'!R135</f>
      </c>
      <c r="H135" s="391">
        <f>'Raw candidate data'!O135</f>
      </c>
      <c r="K135" s="400">
        <f t="shared" si="4"/>
      </c>
    </row>
    <row r="136" spans="2:11" ht="12.75">
      <c r="B136" s="380">
        <v>126</v>
      </c>
      <c r="C136" s="397">
        <f>IF(ISBLANK('Raw FRM data'!C136),'Raw candidate data'!C136,'Raw FRM data'!C136)</f>
      </c>
      <c r="D136" s="155">
        <f>IF(G136&lt;&gt;'Raw FRM data'!R136,1,'Raw FRM data'!M136)</f>
      </c>
      <c r="E136" s="155">
        <f>IF(H136&lt;&gt;'Raw candidate data'!O136,1,'Raw candidate data'!M136)</f>
      </c>
      <c r="F136" s="398">
        <f t="shared" si="5"/>
      </c>
      <c r="G136" s="390">
        <f>'Raw FRM data'!R136</f>
      </c>
      <c r="H136" s="391">
        <f>'Raw candidate data'!O136</f>
      </c>
      <c r="K136" s="400">
        <f t="shared" si="4"/>
      </c>
    </row>
    <row r="137" spans="2:11" ht="12.75">
      <c r="B137" s="380">
        <v>127</v>
      </c>
      <c r="C137" s="397">
        <f>IF(ISBLANK('Raw FRM data'!C137),'Raw candidate data'!C137,'Raw FRM data'!C137)</f>
      </c>
      <c r="D137" s="155">
        <f>IF(G137&lt;&gt;'Raw FRM data'!R137,1,'Raw FRM data'!M137)</f>
      </c>
      <c r="E137" s="155">
        <f>IF(H137&lt;&gt;'Raw candidate data'!O137,1,'Raw candidate data'!M137)</f>
      </c>
      <c r="F137" s="398">
        <f t="shared" si="5"/>
      </c>
      <c r="G137" s="390">
        <f>'Raw FRM data'!R137</f>
      </c>
      <c r="H137" s="391">
        <f>'Raw candidate data'!O137</f>
      </c>
      <c r="K137" s="400">
        <f t="shared" si="4"/>
      </c>
    </row>
    <row r="138" spans="2:11" ht="12.75">
      <c r="B138" s="380">
        <v>128</v>
      </c>
      <c r="C138" s="397">
        <f>IF(ISBLANK('Raw FRM data'!C138),'Raw candidate data'!C138,'Raw FRM data'!C138)</f>
      </c>
      <c r="D138" s="155">
        <f>IF(G138&lt;&gt;'Raw FRM data'!R138,1,'Raw FRM data'!M138)</f>
      </c>
      <c r="E138" s="155">
        <f>IF(H138&lt;&gt;'Raw candidate data'!O138,1,'Raw candidate data'!M138)</f>
      </c>
      <c r="F138" s="398">
        <f t="shared" si="5"/>
      </c>
      <c r="G138" s="390">
        <f>'Raw FRM data'!R138</f>
      </c>
      <c r="H138" s="391">
        <f>'Raw candidate data'!O138</f>
      </c>
      <c r="K138" s="400">
        <f t="shared" si="4"/>
      </c>
    </row>
    <row r="139" spans="2:11" ht="12.75">
      <c r="B139" s="380">
        <v>129</v>
      </c>
      <c r="C139" s="397">
        <f>IF(ISBLANK('Raw FRM data'!C139),'Raw candidate data'!C139,'Raw FRM data'!C139)</f>
      </c>
      <c r="D139" s="155">
        <f>IF(G139&lt;&gt;'Raw FRM data'!R139,1,'Raw FRM data'!M139)</f>
      </c>
      <c r="E139" s="155">
        <f>IF(H139&lt;&gt;'Raw candidate data'!O139,1,'Raw candidate data'!M139)</f>
      </c>
      <c r="F139" s="398">
        <f t="shared" si="5"/>
      </c>
      <c r="G139" s="390">
        <f>'Raw FRM data'!R139</f>
      </c>
      <c r="H139" s="391">
        <f>'Raw candidate data'!O139</f>
      </c>
      <c r="K139" s="400">
        <f t="shared" si="4"/>
      </c>
    </row>
    <row r="140" spans="2:11" ht="12.75">
      <c r="B140" s="380">
        <v>130</v>
      </c>
      <c r="C140" s="397">
        <f>IF(ISBLANK('Raw FRM data'!C140),'Raw candidate data'!C140,'Raw FRM data'!C140)</f>
      </c>
      <c r="D140" s="155">
        <f>IF(G140&lt;&gt;'Raw FRM data'!R140,1,'Raw FRM data'!M140)</f>
      </c>
      <c r="E140" s="155">
        <f>IF(H140&lt;&gt;'Raw candidate data'!O140,1,'Raw candidate data'!M140)</f>
      </c>
      <c r="F140" s="398">
        <f t="shared" si="5"/>
      </c>
      <c r="G140" s="390">
        <f>'Raw FRM data'!R140</f>
      </c>
      <c r="H140" s="391">
        <f>'Raw candidate data'!O140</f>
      </c>
      <c r="K140" s="400">
        <f t="shared" si="4"/>
      </c>
    </row>
    <row r="141" spans="2:11" ht="12.75">
      <c r="B141" s="380">
        <v>131</v>
      </c>
      <c r="C141" s="397">
        <f>IF(ISBLANK('Raw FRM data'!C141),'Raw candidate data'!C141,'Raw FRM data'!C141)</f>
      </c>
      <c r="D141" s="155">
        <f>IF(G141&lt;&gt;'Raw FRM data'!R141,1,'Raw FRM data'!M141)</f>
      </c>
      <c r="E141" s="155">
        <f>IF(H141&lt;&gt;'Raw candidate data'!O141,1,'Raw candidate data'!M141)</f>
      </c>
      <c r="F141" s="398">
        <f t="shared" si="5"/>
      </c>
      <c r="G141" s="390">
        <f>'Raw FRM data'!R141</f>
      </c>
      <c r="H141" s="391">
        <f>'Raw candidate data'!O141</f>
      </c>
      <c r="K141" s="400">
        <f t="shared" si="4"/>
      </c>
    </row>
    <row r="142" spans="2:11" ht="12.75">
      <c r="B142" s="380">
        <v>132</v>
      </c>
      <c r="C142" s="397">
        <f>IF(ISBLANK('Raw FRM data'!C142),'Raw candidate data'!C142,'Raw FRM data'!C142)</f>
      </c>
      <c r="D142" s="155">
        <f>IF(G142&lt;&gt;'Raw FRM data'!R142,1,'Raw FRM data'!M142)</f>
      </c>
      <c r="E142" s="155">
        <f>IF(H142&lt;&gt;'Raw candidate data'!O142,1,'Raw candidate data'!M142)</f>
      </c>
      <c r="F142" s="398">
        <f t="shared" si="5"/>
      </c>
      <c r="G142" s="390">
        <f>'Raw FRM data'!R142</f>
      </c>
      <c r="H142" s="391">
        <f>'Raw candidate data'!O142</f>
      </c>
      <c r="K142" s="400">
        <f aca="true" t="shared" si="6" ref="K142:K205">IF(OR(ISBLANK(G142),G142=""),"",IF(G142&lt;3,"FRM value is &lt; 3 ug/m3; to exclude it, change 'ok' to 'x' and click 'ok' in Validity col. filter.",""))</f>
      </c>
    </row>
    <row r="143" spans="2:11" ht="12.75">
      <c r="B143" s="380">
        <v>133</v>
      </c>
      <c r="C143" s="397">
        <f>IF(ISBLANK('Raw FRM data'!C143),'Raw candidate data'!C143,'Raw FRM data'!C143)</f>
      </c>
      <c r="D143" s="155">
        <f>IF(G143&lt;&gt;'Raw FRM data'!R143,1,'Raw FRM data'!M143)</f>
      </c>
      <c r="E143" s="155">
        <f>IF(H143&lt;&gt;'Raw candidate data'!O143,1,'Raw candidate data'!M143)</f>
      </c>
      <c r="F143" s="398">
        <f t="shared" si="5"/>
      </c>
      <c r="G143" s="390">
        <f>'Raw FRM data'!R143</f>
      </c>
      <c r="H143" s="391">
        <f>'Raw candidate data'!O143</f>
      </c>
      <c r="K143" s="400">
        <f t="shared" si="6"/>
      </c>
    </row>
    <row r="144" spans="2:11" ht="12.75">
      <c r="B144" s="380">
        <v>134</v>
      </c>
      <c r="C144" s="397">
        <f>IF(ISBLANK('Raw FRM data'!C144),'Raw candidate data'!C144,'Raw FRM data'!C144)</f>
      </c>
      <c r="D144" s="155">
        <f>IF(G144&lt;&gt;'Raw FRM data'!R144,1,'Raw FRM data'!M144)</f>
      </c>
      <c r="E144" s="155">
        <f>IF(H144&lt;&gt;'Raw candidate data'!O144,1,'Raw candidate data'!M144)</f>
      </c>
      <c r="F144" s="398">
        <f t="shared" si="5"/>
      </c>
      <c r="G144" s="390">
        <f>'Raw FRM data'!R144</f>
      </c>
      <c r="H144" s="391">
        <f>'Raw candidate data'!O144</f>
      </c>
      <c r="K144" s="400">
        <f t="shared" si="6"/>
      </c>
    </row>
    <row r="145" spans="2:11" ht="12.75">
      <c r="B145" s="380">
        <v>135</v>
      </c>
      <c r="C145" s="397">
        <f>IF(ISBLANK('Raw FRM data'!C145),'Raw candidate data'!C145,'Raw FRM data'!C145)</f>
      </c>
      <c r="D145" s="155">
        <f>IF(G145&lt;&gt;'Raw FRM data'!R145,1,'Raw FRM data'!M145)</f>
      </c>
      <c r="E145" s="155">
        <f>IF(H145&lt;&gt;'Raw candidate data'!O145,1,'Raw candidate data'!M145)</f>
      </c>
      <c r="F145" s="398">
        <f t="shared" si="5"/>
      </c>
      <c r="G145" s="390">
        <f>'Raw FRM data'!R145</f>
      </c>
      <c r="H145" s="391">
        <f>'Raw candidate data'!O145</f>
      </c>
      <c r="K145" s="400">
        <f t="shared" si="6"/>
      </c>
    </row>
    <row r="146" spans="2:11" ht="12.75">
      <c r="B146" s="380">
        <v>136</v>
      </c>
      <c r="C146" s="397">
        <f>IF(ISBLANK('Raw FRM data'!C146),'Raw candidate data'!C146,'Raw FRM data'!C146)</f>
      </c>
      <c r="D146" s="155">
        <f>IF(G146&lt;&gt;'Raw FRM data'!R146,1,'Raw FRM data'!M146)</f>
      </c>
      <c r="E146" s="155">
        <f>IF(H146&lt;&gt;'Raw candidate data'!O146,1,'Raw candidate data'!M146)</f>
      </c>
      <c r="F146" s="398">
        <f t="shared" si="5"/>
      </c>
      <c r="G146" s="390">
        <f>'Raw FRM data'!R146</f>
      </c>
      <c r="H146" s="391">
        <f>'Raw candidate data'!O146</f>
      </c>
      <c r="K146" s="400">
        <f t="shared" si="6"/>
      </c>
    </row>
    <row r="147" spans="2:11" ht="12.75">
      <c r="B147" s="380">
        <v>137</v>
      </c>
      <c r="C147" s="397">
        <f>IF(ISBLANK('Raw FRM data'!C147),'Raw candidate data'!C147,'Raw FRM data'!C147)</f>
      </c>
      <c r="D147" s="155">
        <f>IF(G147&lt;&gt;'Raw FRM data'!R147,1,'Raw FRM data'!M147)</f>
      </c>
      <c r="E147" s="155">
        <f>IF(H147&lt;&gt;'Raw candidate data'!O147,1,'Raw candidate data'!M147)</f>
      </c>
      <c r="F147" s="398">
        <f t="shared" si="5"/>
      </c>
      <c r="G147" s="390">
        <f>'Raw FRM data'!R147</f>
      </c>
      <c r="H147" s="391">
        <f>'Raw candidate data'!O147</f>
      </c>
      <c r="K147" s="400">
        <f t="shared" si="6"/>
      </c>
    </row>
    <row r="148" spans="2:11" ht="12.75">
      <c r="B148" s="380">
        <v>138</v>
      </c>
      <c r="C148" s="397">
        <f>IF(ISBLANK('Raw FRM data'!C148),'Raw candidate data'!C148,'Raw FRM data'!C148)</f>
      </c>
      <c r="D148" s="155">
        <f>IF(G148&lt;&gt;'Raw FRM data'!R148,1,'Raw FRM data'!M148)</f>
      </c>
      <c r="E148" s="155">
        <f>IF(H148&lt;&gt;'Raw candidate data'!O148,1,'Raw candidate data'!M148)</f>
      </c>
      <c r="F148" s="398">
        <f t="shared" si="5"/>
      </c>
      <c r="G148" s="390">
        <f>'Raw FRM data'!R148</f>
      </c>
      <c r="H148" s="391">
        <f>'Raw candidate data'!O148</f>
      </c>
      <c r="K148" s="400">
        <f t="shared" si="6"/>
      </c>
    </row>
    <row r="149" spans="2:11" ht="12.75">
      <c r="B149" s="380">
        <v>139</v>
      </c>
      <c r="C149" s="397">
        <f>IF(ISBLANK('Raw FRM data'!C149),'Raw candidate data'!C149,'Raw FRM data'!C149)</f>
      </c>
      <c r="D149" s="155">
        <f>IF(G149&lt;&gt;'Raw FRM data'!R149,1,'Raw FRM data'!M149)</f>
      </c>
      <c r="E149" s="155">
        <f>IF(H149&lt;&gt;'Raw candidate data'!O149,1,'Raw candidate data'!M149)</f>
      </c>
      <c r="F149" s="398">
        <f t="shared" si="5"/>
      </c>
      <c r="G149" s="390">
        <f>'Raw FRM data'!R149</f>
      </c>
      <c r="H149" s="391">
        <f>'Raw candidate data'!O149</f>
      </c>
      <c r="K149" s="400">
        <f t="shared" si="6"/>
      </c>
    </row>
    <row r="150" spans="2:11" ht="12.75">
      <c r="B150" s="380">
        <v>140</v>
      </c>
      <c r="C150" s="397">
        <f>IF(ISBLANK('Raw FRM data'!C150),'Raw candidate data'!C150,'Raw FRM data'!C150)</f>
      </c>
      <c r="D150" s="155">
        <f>IF(G150&lt;&gt;'Raw FRM data'!R150,1,'Raw FRM data'!M150)</f>
      </c>
      <c r="E150" s="155">
        <f>IF(H150&lt;&gt;'Raw candidate data'!O150,1,'Raw candidate data'!M150)</f>
      </c>
      <c r="F150" s="398">
        <f t="shared" si="5"/>
      </c>
      <c r="G150" s="390">
        <f>'Raw FRM data'!R150</f>
      </c>
      <c r="H150" s="391">
        <f>'Raw candidate data'!O150</f>
      </c>
      <c r="K150" s="400">
        <f t="shared" si="6"/>
      </c>
    </row>
    <row r="151" spans="2:11" ht="12.75">
      <c r="B151" s="380">
        <v>141</v>
      </c>
      <c r="C151" s="397">
        <f>IF(ISBLANK('Raw FRM data'!C151),'Raw candidate data'!C151,'Raw FRM data'!C151)</f>
      </c>
      <c r="D151" s="155">
        <f>IF(G151&lt;&gt;'Raw FRM data'!R151,1,'Raw FRM data'!M151)</f>
      </c>
      <c r="E151" s="155">
        <f>IF(H151&lt;&gt;'Raw candidate data'!O151,1,'Raw candidate data'!M151)</f>
      </c>
      <c r="F151" s="398">
        <f t="shared" si="5"/>
      </c>
      <c r="G151" s="390">
        <f>'Raw FRM data'!R151</f>
      </c>
      <c r="H151" s="391">
        <f>'Raw candidate data'!O151</f>
      </c>
      <c r="K151" s="400">
        <f t="shared" si="6"/>
      </c>
    </row>
    <row r="152" spans="2:11" ht="12.75">
      <c r="B152" s="380">
        <v>142</v>
      </c>
      <c r="C152" s="397">
        <f>IF(ISBLANK('Raw FRM data'!C152),'Raw candidate data'!C152,'Raw FRM data'!C152)</f>
      </c>
      <c r="D152" s="155">
        <f>IF(G152&lt;&gt;'Raw FRM data'!R152,1,'Raw FRM data'!M152)</f>
      </c>
      <c r="E152" s="155">
        <f>IF(H152&lt;&gt;'Raw candidate data'!O152,1,'Raw candidate data'!M152)</f>
      </c>
      <c r="F152" s="398">
        <f t="shared" si="5"/>
      </c>
      <c r="G152" s="390">
        <f>'Raw FRM data'!R152</f>
      </c>
      <c r="H152" s="391">
        <f>'Raw candidate data'!O152</f>
      </c>
      <c r="K152" s="400">
        <f t="shared" si="6"/>
      </c>
    </row>
    <row r="153" spans="2:11" ht="12.75">
      <c r="B153" s="380">
        <v>143</v>
      </c>
      <c r="C153" s="397">
        <f>IF(ISBLANK('Raw FRM data'!C153),'Raw candidate data'!C153,'Raw FRM data'!C153)</f>
      </c>
      <c r="D153" s="155">
        <f>IF(G153&lt;&gt;'Raw FRM data'!R153,1,'Raw FRM data'!M153)</f>
      </c>
      <c r="E153" s="155">
        <f>IF(H153&lt;&gt;'Raw candidate data'!O153,1,'Raw candidate data'!M153)</f>
      </c>
      <c r="F153" s="398">
        <f t="shared" si="5"/>
      </c>
      <c r="G153" s="390">
        <f>'Raw FRM data'!R153</f>
      </c>
      <c r="H153" s="391">
        <f>'Raw candidate data'!O153</f>
      </c>
      <c r="K153" s="400">
        <f t="shared" si="6"/>
      </c>
    </row>
    <row r="154" spans="2:11" ht="12.75">
      <c r="B154" s="380">
        <v>144</v>
      </c>
      <c r="C154" s="397">
        <f>IF(ISBLANK('Raw FRM data'!C154),'Raw candidate data'!C154,'Raw FRM data'!C154)</f>
      </c>
      <c r="D154" s="155">
        <f>IF(G154&lt;&gt;'Raw FRM data'!R154,1,'Raw FRM data'!M154)</f>
      </c>
      <c r="E154" s="155">
        <f>IF(H154&lt;&gt;'Raw candidate data'!O154,1,'Raw candidate data'!M154)</f>
      </c>
      <c r="F154" s="398">
        <f t="shared" si="5"/>
      </c>
      <c r="G154" s="390">
        <f>'Raw FRM data'!R154</f>
      </c>
      <c r="H154" s="391">
        <f>'Raw candidate data'!O154</f>
      </c>
      <c r="K154" s="400">
        <f t="shared" si="6"/>
      </c>
    </row>
    <row r="155" spans="2:11" ht="12.75">
      <c r="B155" s="380">
        <v>145</v>
      </c>
      <c r="C155" s="397">
        <f>IF(ISBLANK('Raw FRM data'!C155),'Raw candidate data'!C155,'Raw FRM data'!C155)</f>
      </c>
      <c r="D155" s="155">
        <f>IF(G155&lt;&gt;'Raw FRM data'!R155,1,'Raw FRM data'!M155)</f>
      </c>
      <c r="E155" s="155">
        <f>IF(H155&lt;&gt;'Raw candidate data'!O155,1,'Raw candidate data'!M155)</f>
      </c>
      <c r="F155" s="398">
        <f t="shared" si="5"/>
      </c>
      <c r="G155" s="390">
        <f>'Raw FRM data'!R155</f>
      </c>
      <c r="H155" s="391">
        <f>'Raw candidate data'!O155</f>
      </c>
      <c r="K155" s="400">
        <f t="shared" si="6"/>
      </c>
    </row>
    <row r="156" spans="2:11" ht="12.75">
      <c r="B156" s="380">
        <v>146</v>
      </c>
      <c r="C156" s="397">
        <f>IF(ISBLANK('Raw FRM data'!C156),'Raw candidate data'!C156,'Raw FRM data'!C156)</f>
      </c>
      <c r="D156" s="155">
        <f>IF(G156&lt;&gt;'Raw FRM data'!R156,1,'Raw FRM data'!M156)</f>
      </c>
      <c r="E156" s="155">
        <f>IF(H156&lt;&gt;'Raw candidate data'!O156,1,'Raw candidate data'!M156)</f>
      </c>
      <c r="F156" s="398">
        <f t="shared" si="5"/>
      </c>
      <c r="G156" s="390">
        <f>'Raw FRM data'!R156</f>
      </c>
      <c r="H156" s="391">
        <f>'Raw candidate data'!O156</f>
      </c>
      <c r="K156" s="400">
        <f t="shared" si="6"/>
      </c>
    </row>
    <row r="157" spans="2:11" ht="12.75">
      <c r="B157" s="380">
        <v>147</v>
      </c>
      <c r="C157" s="397">
        <f>IF(ISBLANK('Raw FRM data'!C157),'Raw candidate data'!C157,'Raw FRM data'!C157)</f>
      </c>
      <c r="D157" s="155">
        <f>IF(G157&lt;&gt;'Raw FRM data'!R157,1,'Raw FRM data'!M157)</f>
      </c>
      <c r="E157" s="155">
        <f>IF(H157&lt;&gt;'Raw candidate data'!O157,1,'Raw candidate data'!M157)</f>
      </c>
      <c r="F157" s="398">
        <f t="shared" si="5"/>
      </c>
      <c r="G157" s="390">
        <f>'Raw FRM data'!R157</f>
      </c>
      <c r="H157" s="391">
        <f>'Raw candidate data'!O157</f>
      </c>
      <c r="K157" s="400">
        <f t="shared" si="6"/>
      </c>
    </row>
    <row r="158" spans="2:11" ht="12.75">
      <c r="B158" s="380">
        <v>148</v>
      </c>
      <c r="C158" s="397">
        <f>IF(ISBLANK('Raw FRM data'!C158),'Raw candidate data'!C158,'Raw FRM data'!C158)</f>
      </c>
      <c r="D158" s="155">
        <f>IF(G158&lt;&gt;'Raw FRM data'!R158,1,'Raw FRM data'!M158)</f>
      </c>
      <c r="E158" s="155">
        <f>IF(H158&lt;&gt;'Raw candidate data'!O158,1,'Raw candidate data'!M158)</f>
      </c>
      <c r="F158" s="398">
        <f t="shared" si="5"/>
      </c>
      <c r="G158" s="390">
        <f>'Raw FRM data'!R158</f>
      </c>
      <c r="H158" s="391">
        <f>'Raw candidate data'!O158</f>
      </c>
      <c r="K158" s="400">
        <f t="shared" si="6"/>
      </c>
    </row>
    <row r="159" spans="2:11" ht="12.75">
      <c r="B159" s="380">
        <v>149</v>
      </c>
      <c r="C159" s="397">
        <f>IF(ISBLANK('Raw FRM data'!C159),'Raw candidate data'!C159,'Raw FRM data'!C159)</f>
      </c>
      <c r="D159" s="155">
        <f>IF(G159&lt;&gt;'Raw FRM data'!R159,1,'Raw FRM data'!M159)</f>
      </c>
      <c r="E159" s="155">
        <f>IF(H159&lt;&gt;'Raw candidate data'!O159,1,'Raw candidate data'!M159)</f>
      </c>
      <c r="F159" s="398">
        <f t="shared" si="5"/>
      </c>
      <c r="G159" s="390">
        <f>'Raw FRM data'!R159</f>
      </c>
      <c r="H159" s="391">
        <f>'Raw candidate data'!O159</f>
      </c>
      <c r="K159" s="400">
        <f t="shared" si="6"/>
      </c>
    </row>
    <row r="160" spans="2:11" ht="12.75">
      <c r="B160" s="380">
        <v>150</v>
      </c>
      <c r="C160" s="397">
        <f>IF(ISBLANK('Raw FRM data'!C160),'Raw candidate data'!C160,'Raw FRM data'!C160)</f>
      </c>
      <c r="D160" s="155">
        <f>IF(G160&lt;&gt;'Raw FRM data'!R160,1,'Raw FRM data'!M160)</f>
      </c>
      <c r="E160" s="155">
        <f>IF(H160&lt;&gt;'Raw candidate data'!O160,1,'Raw candidate data'!M160)</f>
      </c>
      <c r="F160" s="398">
        <f t="shared" si="5"/>
      </c>
      <c r="G160" s="390">
        <f>'Raw FRM data'!R160</f>
      </c>
      <c r="H160" s="391">
        <f>'Raw candidate data'!O160</f>
      </c>
      <c r="K160" s="400">
        <f t="shared" si="6"/>
      </c>
    </row>
    <row r="161" spans="2:11" ht="12.75">
      <c r="B161" s="380">
        <v>151</v>
      </c>
      <c r="C161" s="397">
        <f>IF(ISBLANK('Raw FRM data'!C161),'Raw candidate data'!C161,'Raw FRM data'!C161)</f>
      </c>
      <c r="D161" s="155">
        <f>IF(G161&lt;&gt;'Raw FRM data'!R161,1,'Raw FRM data'!M161)</f>
      </c>
      <c r="E161" s="155">
        <f>IF(H161&lt;&gt;'Raw candidate data'!O161,1,'Raw candidate data'!M161)</f>
      </c>
      <c r="F161" s="398">
        <f t="shared" si="5"/>
      </c>
      <c r="G161" s="390">
        <f>'Raw FRM data'!R161</f>
      </c>
      <c r="H161" s="391">
        <f>'Raw candidate data'!O161</f>
      </c>
      <c r="K161" s="400">
        <f t="shared" si="6"/>
      </c>
    </row>
    <row r="162" spans="2:11" ht="12.75">
      <c r="B162" s="380">
        <v>152</v>
      </c>
      <c r="C162" s="397">
        <f>IF(ISBLANK('Raw FRM data'!C162),'Raw candidate data'!C162,'Raw FRM data'!C162)</f>
      </c>
      <c r="D162" s="155">
        <f>IF(G162&lt;&gt;'Raw FRM data'!R162,1,'Raw FRM data'!M162)</f>
      </c>
      <c r="E162" s="155">
        <f>IF(H162&lt;&gt;'Raw candidate data'!O162,1,'Raw candidate data'!M162)</f>
      </c>
      <c r="F162" s="398">
        <f t="shared" si="5"/>
      </c>
      <c r="G162" s="390">
        <f>'Raw FRM data'!R162</f>
      </c>
      <c r="H162" s="391">
        <f>'Raw candidate data'!O162</f>
      </c>
      <c r="K162" s="400">
        <f t="shared" si="6"/>
      </c>
    </row>
    <row r="163" spans="2:11" ht="12.75">
      <c r="B163" s="380">
        <v>153</v>
      </c>
      <c r="C163" s="397">
        <f>IF(ISBLANK('Raw FRM data'!C163),'Raw candidate data'!C163,'Raw FRM data'!C163)</f>
      </c>
      <c r="D163" s="155">
        <f>IF(G163&lt;&gt;'Raw FRM data'!R163,1,'Raw FRM data'!M163)</f>
      </c>
      <c r="E163" s="155">
        <f>IF(H163&lt;&gt;'Raw candidate data'!O163,1,'Raw candidate data'!M163)</f>
      </c>
      <c r="F163" s="398">
        <f t="shared" si="5"/>
      </c>
      <c r="G163" s="390">
        <f>'Raw FRM data'!R163</f>
      </c>
      <c r="H163" s="391">
        <f>'Raw candidate data'!O163</f>
      </c>
      <c r="K163" s="400">
        <f t="shared" si="6"/>
      </c>
    </row>
    <row r="164" spans="2:11" ht="12.75">
      <c r="B164" s="380">
        <v>154</v>
      </c>
      <c r="C164" s="397">
        <f>IF(ISBLANK('Raw FRM data'!C164),'Raw candidate data'!C164,'Raw FRM data'!C164)</f>
      </c>
      <c r="D164" s="155">
        <f>IF(G164&lt;&gt;'Raw FRM data'!R164,1,'Raw FRM data'!M164)</f>
      </c>
      <c r="E164" s="155">
        <f>IF(H164&lt;&gt;'Raw candidate data'!O164,1,'Raw candidate data'!M164)</f>
      </c>
      <c r="F164" s="398">
        <f t="shared" si="5"/>
      </c>
      <c r="G164" s="390">
        <f>'Raw FRM data'!R164</f>
      </c>
      <c r="H164" s="391">
        <f>'Raw candidate data'!O164</f>
      </c>
      <c r="K164" s="400">
        <f t="shared" si="6"/>
      </c>
    </row>
    <row r="165" spans="2:11" ht="12.75">
      <c r="B165" s="380">
        <v>155</v>
      </c>
      <c r="C165" s="397">
        <f>IF(ISBLANK('Raw FRM data'!C165),'Raw candidate data'!C165,'Raw FRM data'!C165)</f>
      </c>
      <c r="D165" s="155">
        <f>IF(G165&lt;&gt;'Raw FRM data'!R165,1,'Raw FRM data'!M165)</f>
      </c>
      <c r="E165" s="155">
        <f>IF(H165&lt;&gt;'Raw candidate data'!O165,1,'Raw candidate data'!M165)</f>
      </c>
      <c r="F165" s="398">
        <f t="shared" si="5"/>
      </c>
      <c r="G165" s="390">
        <f>'Raw FRM data'!R165</f>
      </c>
      <c r="H165" s="391">
        <f>'Raw candidate data'!O165</f>
      </c>
      <c r="K165" s="400">
        <f t="shared" si="6"/>
      </c>
    </row>
    <row r="166" spans="2:11" ht="12.75">
      <c r="B166" s="380">
        <v>156</v>
      </c>
      <c r="C166" s="397">
        <f>IF(ISBLANK('Raw FRM data'!C166),'Raw candidate data'!C166,'Raw FRM data'!C166)</f>
      </c>
      <c r="D166" s="155">
        <f>IF(G166&lt;&gt;'Raw FRM data'!R166,1,'Raw FRM data'!M166)</f>
      </c>
      <c r="E166" s="155">
        <f>IF(H166&lt;&gt;'Raw candidate data'!O166,1,'Raw candidate data'!M166)</f>
      </c>
      <c r="F166" s="398">
        <f t="shared" si="5"/>
      </c>
      <c r="G166" s="390">
        <f>'Raw FRM data'!R166</f>
      </c>
      <c r="H166" s="391">
        <f>'Raw candidate data'!O166</f>
      </c>
      <c r="K166" s="400">
        <f t="shared" si="6"/>
      </c>
    </row>
    <row r="167" spans="2:11" ht="12.75">
      <c r="B167" s="380">
        <v>157</v>
      </c>
      <c r="C167" s="397">
        <f>IF(ISBLANK('Raw FRM data'!C167),'Raw candidate data'!C167,'Raw FRM data'!C167)</f>
      </c>
      <c r="D167" s="155">
        <f>IF(G167&lt;&gt;'Raw FRM data'!R167,1,'Raw FRM data'!M167)</f>
      </c>
      <c r="E167" s="155">
        <f>IF(H167&lt;&gt;'Raw candidate data'!O167,1,'Raw candidate data'!M167)</f>
      </c>
      <c r="F167" s="398">
        <f t="shared" si="5"/>
      </c>
      <c r="G167" s="390">
        <f>'Raw FRM data'!R167</f>
      </c>
      <c r="H167" s="391">
        <f>'Raw candidate data'!O167</f>
      </c>
      <c r="K167" s="400">
        <f t="shared" si="6"/>
      </c>
    </row>
    <row r="168" spans="2:11" ht="12.75">
      <c r="B168" s="380">
        <v>158</v>
      </c>
      <c r="C168" s="397">
        <f>IF(ISBLANK('Raw FRM data'!C168),'Raw candidate data'!C168,'Raw FRM data'!C168)</f>
      </c>
      <c r="D168" s="155">
        <f>IF(G168&lt;&gt;'Raw FRM data'!R168,1,'Raw FRM data'!M168)</f>
      </c>
      <c r="E168" s="155">
        <f>IF(H168&lt;&gt;'Raw candidate data'!O168,1,'Raw candidate data'!M168)</f>
      </c>
      <c r="F168" s="398">
        <f t="shared" si="5"/>
      </c>
      <c r="G168" s="390">
        <f>'Raw FRM data'!R168</f>
      </c>
      <c r="H168" s="391">
        <f>'Raw candidate data'!O168</f>
      </c>
      <c r="K168" s="400">
        <f t="shared" si="6"/>
      </c>
    </row>
    <row r="169" spans="2:11" ht="12.75">
      <c r="B169" s="380">
        <v>159</v>
      </c>
      <c r="C169" s="397">
        <f>IF(ISBLANK('Raw FRM data'!C169),'Raw candidate data'!C169,'Raw FRM data'!C169)</f>
      </c>
      <c r="D169" s="155">
        <f>IF(G169&lt;&gt;'Raw FRM data'!R169,1,'Raw FRM data'!M169)</f>
      </c>
      <c r="E169" s="155">
        <f>IF(H169&lt;&gt;'Raw candidate data'!O169,1,'Raw candidate data'!M169)</f>
      </c>
      <c r="F169" s="398">
        <f t="shared" si="5"/>
      </c>
      <c r="G169" s="390">
        <f>'Raw FRM data'!R169</f>
      </c>
      <c r="H169" s="391">
        <f>'Raw candidate data'!O169</f>
      </c>
      <c r="K169" s="400">
        <f t="shared" si="6"/>
      </c>
    </row>
    <row r="170" spans="2:11" ht="12.75">
      <c r="B170" s="380">
        <v>160</v>
      </c>
      <c r="C170" s="397">
        <f>IF(ISBLANK('Raw FRM data'!C170),'Raw candidate data'!C170,'Raw FRM data'!C170)</f>
      </c>
      <c r="D170" s="155">
        <f>IF(G170&lt;&gt;'Raw FRM data'!R170,1,'Raw FRM data'!M170)</f>
      </c>
      <c r="E170" s="155">
        <f>IF(H170&lt;&gt;'Raw candidate data'!O170,1,'Raw candidate data'!M170)</f>
      </c>
      <c r="F170" s="398">
        <f t="shared" si="5"/>
      </c>
      <c r="G170" s="390">
        <f>'Raw FRM data'!R170</f>
      </c>
      <c r="H170" s="391">
        <f>'Raw candidate data'!O170</f>
      </c>
      <c r="K170" s="400">
        <f t="shared" si="6"/>
      </c>
    </row>
    <row r="171" spans="2:11" ht="12.75">
      <c r="B171" s="380">
        <v>161</v>
      </c>
      <c r="C171" s="397">
        <f>IF(ISBLANK('Raw FRM data'!C171),'Raw candidate data'!C171,'Raw FRM data'!C171)</f>
      </c>
      <c r="D171" s="155">
        <f>IF(G171&lt;&gt;'Raw FRM data'!R171,1,'Raw FRM data'!M171)</f>
      </c>
      <c r="E171" s="155">
        <f>IF(H171&lt;&gt;'Raw candidate data'!O171,1,'Raw candidate data'!M171)</f>
      </c>
      <c r="F171" s="398">
        <f t="shared" si="5"/>
      </c>
      <c r="G171" s="390">
        <f>'Raw FRM data'!R171</f>
      </c>
      <c r="H171" s="391">
        <f>'Raw candidate data'!O171</f>
      </c>
      <c r="K171" s="400">
        <f t="shared" si="6"/>
      </c>
    </row>
    <row r="172" spans="2:11" ht="12.75">
      <c r="B172" s="380">
        <v>162</v>
      </c>
      <c r="C172" s="397">
        <f>IF(ISBLANK('Raw FRM data'!C172),'Raw candidate data'!C172,'Raw FRM data'!C172)</f>
      </c>
      <c r="D172" s="155">
        <f>IF(G172&lt;&gt;'Raw FRM data'!R172,1,'Raw FRM data'!M172)</f>
      </c>
      <c r="E172" s="155">
        <f>IF(H172&lt;&gt;'Raw candidate data'!O172,1,'Raw candidate data'!M172)</f>
      </c>
      <c r="F172" s="398">
        <f t="shared" si="5"/>
      </c>
      <c r="G172" s="390">
        <f>'Raw FRM data'!R172</f>
      </c>
      <c r="H172" s="391">
        <f>'Raw candidate data'!O172</f>
      </c>
      <c r="K172" s="400">
        <f t="shared" si="6"/>
      </c>
    </row>
    <row r="173" spans="2:11" ht="12.75">
      <c r="B173" s="380">
        <v>163</v>
      </c>
      <c r="C173" s="397">
        <f>IF(ISBLANK('Raw FRM data'!C173),'Raw candidate data'!C173,'Raw FRM data'!C173)</f>
      </c>
      <c r="D173" s="155">
        <f>IF(G173&lt;&gt;'Raw FRM data'!R173,1,'Raw FRM data'!M173)</f>
      </c>
      <c r="E173" s="155">
        <f>IF(H173&lt;&gt;'Raw candidate data'!O173,1,'Raw candidate data'!M173)</f>
      </c>
      <c r="F173" s="398">
        <f t="shared" si="5"/>
      </c>
      <c r="G173" s="390">
        <f>'Raw FRM data'!R173</f>
      </c>
      <c r="H173" s="391">
        <f>'Raw candidate data'!O173</f>
      </c>
      <c r="K173" s="400">
        <f t="shared" si="6"/>
      </c>
    </row>
    <row r="174" spans="2:11" ht="12.75">
      <c r="B174" s="380">
        <v>164</v>
      </c>
      <c r="C174" s="397">
        <f>IF(ISBLANK('Raw FRM data'!C174),'Raw candidate data'!C174,'Raw FRM data'!C174)</f>
      </c>
      <c r="D174" s="155">
        <f>IF(G174&lt;&gt;'Raw FRM data'!R174,1,'Raw FRM data'!M174)</f>
      </c>
      <c r="E174" s="155">
        <f>IF(H174&lt;&gt;'Raw candidate data'!O174,1,'Raw candidate data'!M174)</f>
      </c>
      <c r="F174" s="398">
        <f t="shared" si="5"/>
      </c>
      <c r="G174" s="390">
        <f>'Raw FRM data'!R174</f>
      </c>
      <c r="H174" s="391">
        <f>'Raw candidate data'!O174</f>
      </c>
      <c r="K174" s="400">
        <f t="shared" si="6"/>
      </c>
    </row>
    <row r="175" spans="2:11" ht="12.75">
      <c r="B175" s="380">
        <v>165</v>
      </c>
      <c r="C175" s="397">
        <f>IF(ISBLANK('Raw FRM data'!C175),'Raw candidate data'!C175,'Raw FRM data'!C175)</f>
      </c>
      <c r="D175" s="155">
        <f>IF(G175&lt;&gt;'Raw FRM data'!R175,1,'Raw FRM data'!M175)</f>
      </c>
      <c r="E175" s="155">
        <f>IF(H175&lt;&gt;'Raw candidate data'!O175,1,'Raw candidate data'!M175)</f>
      </c>
      <c r="F175" s="398">
        <f t="shared" si="5"/>
      </c>
      <c r="G175" s="390">
        <f>'Raw FRM data'!R175</f>
      </c>
      <c r="H175" s="391">
        <f>'Raw candidate data'!O175</f>
      </c>
      <c r="K175" s="400">
        <f t="shared" si="6"/>
      </c>
    </row>
    <row r="176" spans="2:11" ht="12.75">
      <c r="B176" s="380">
        <v>166</v>
      </c>
      <c r="C176" s="397">
        <f>IF(ISBLANK('Raw FRM data'!C176),'Raw candidate data'!C176,'Raw FRM data'!C176)</f>
      </c>
      <c r="D176" s="155">
        <f>IF(G176&lt;&gt;'Raw FRM data'!R176,1,'Raw FRM data'!M176)</f>
      </c>
      <c r="E176" s="155">
        <f>IF(H176&lt;&gt;'Raw candidate data'!O176,1,'Raw candidate data'!M176)</f>
      </c>
      <c r="F176" s="398">
        <f t="shared" si="5"/>
      </c>
      <c r="G176" s="390">
        <f>'Raw FRM data'!R176</f>
      </c>
      <c r="H176" s="391">
        <f>'Raw candidate data'!O176</f>
      </c>
      <c r="K176" s="400">
        <f t="shared" si="6"/>
      </c>
    </row>
    <row r="177" spans="2:11" ht="12.75">
      <c r="B177" s="380">
        <v>167</v>
      </c>
      <c r="C177" s="397">
        <f>IF(ISBLANK('Raw FRM data'!C177),'Raw candidate data'!C177,'Raw FRM data'!C177)</f>
      </c>
      <c r="D177" s="155">
        <f>IF(G177&lt;&gt;'Raw FRM data'!R177,1,'Raw FRM data'!M177)</f>
      </c>
      <c r="E177" s="155">
        <f>IF(H177&lt;&gt;'Raw candidate data'!O177,1,'Raw candidate data'!M177)</f>
      </c>
      <c r="F177" s="398">
        <f t="shared" si="5"/>
      </c>
      <c r="G177" s="390">
        <f>'Raw FRM data'!R177</f>
      </c>
      <c r="H177" s="391">
        <f>'Raw candidate data'!O177</f>
      </c>
      <c r="K177" s="400">
        <f t="shared" si="6"/>
      </c>
    </row>
    <row r="178" spans="2:11" ht="12.75">
      <c r="B178" s="380">
        <v>168</v>
      </c>
      <c r="C178" s="397">
        <f>IF(ISBLANK('Raw FRM data'!C178),'Raw candidate data'!C178,'Raw FRM data'!C178)</f>
      </c>
      <c r="D178" s="155">
        <f>IF(G178&lt;&gt;'Raw FRM data'!R178,1,'Raw FRM data'!M178)</f>
      </c>
      <c r="E178" s="155">
        <f>IF(H178&lt;&gt;'Raw candidate data'!O178,1,'Raw candidate data'!M178)</f>
      </c>
      <c r="F178" s="398">
        <f t="shared" si="5"/>
      </c>
      <c r="G178" s="390">
        <f>'Raw FRM data'!R178</f>
      </c>
      <c r="H178" s="391">
        <f>'Raw candidate data'!O178</f>
      </c>
      <c r="K178" s="400">
        <f t="shared" si="6"/>
      </c>
    </row>
    <row r="179" spans="2:11" ht="12.75">
      <c r="B179" s="380">
        <v>169</v>
      </c>
      <c r="C179" s="397">
        <f>IF(ISBLANK('Raw FRM data'!C179),'Raw candidate data'!C179,'Raw FRM data'!C179)</f>
      </c>
      <c r="D179" s="155">
        <f>IF(G179&lt;&gt;'Raw FRM data'!R179,1,'Raw FRM data'!M179)</f>
      </c>
      <c r="E179" s="155">
        <f>IF(H179&lt;&gt;'Raw candidate data'!O179,1,'Raw candidate data'!M179)</f>
      </c>
      <c r="F179" s="398">
        <f t="shared" si="5"/>
      </c>
      <c r="G179" s="390">
        <f>'Raw FRM data'!R179</f>
      </c>
      <c r="H179" s="391">
        <f>'Raw candidate data'!O179</f>
      </c>
      <c r="K179" s="400">
        <f t="shared" si="6"/>
      </c>
    </row>
    <row r="180" spans="2:11" ht="12.75">
      <c r="B180" s="380">
        <v>170</v>
      </c>
      <c r="C180" s="397">
        <f>IF(ISBLANK('Raw FRM data'!C180),'Raw candidate data'!C180,'Raw FRM data'!C180)</f>
      </c>
      <c r="D180" s="155">
        <f>IF(G180&lt;&gt;'Raw FRM data'!R180,1,'Raw FRM data'!M180)</f>
      </c>
      <c r="E180" s="155">
        <f>IF(H180&lt;&gt;'Raw candidate data'!O180,1,'Raw candidate data'!M180)</f>
      </c>
      <c r="F180" s="398">
        <f t="shared" si="5"/>
      </c>
      <c r="G180" s="390">
        <f>'Raw FRM data'!R180</f>
      </c>
      <c r="H180" s="391">
        <f>'Raw candidate data'!O180</f>
      </c>
      <c r="K180" s="400">
        <f t="shared" si="6"/>
      </c>
    </row>
    <row r="181" spans="2:11" ht="12.75">
      <c r="B181" s="380">
        <v>171</v>
      </c>
      <c r="C181" s="397">
        <f>IF(ISBLANK('Raw FRM data'!C181),'Raw candidate data'!C181,'Raw FRM data'!C181)</f>
      </c>
      <c r="D181" s="155">
        <f>IF(G181&lt;&gt;'Raw FRM data'!R181,1,'Raw FRM data'!M181)</f>
      </c>
      <c r="E181" s="155">
        <f>IF(H181&lt;&gt;'Raw candidate data'!O181,1,'Raw candidate data'!M181)</f>
      </c>
      <c r="F181" s="398">
        <f t="shared" si="5"/>
      </c>
      <c r="G181" s="390">
        <f>'Raw FRM data'!R181</f>
      </c>
      <c r="H181" s="391">
        <f>'Raw candidate data'!O181</f>
      </c>
      <c r="K181" s="400">
        <f t="shared" si="6"/>
      </c>
    </row>
    <row r="182" spans="2:11" ht="12.75">
      <c r="B182" s="380">
        <v>172</v>
      </c>
      <c r="C182" s="397">
        <f>IF(ISBLANK('Raw FRM data'!C182),'Raw candidate data'!C182,'Raw FRM data'!C182)</f>
      </c>
      <c r="D182" s="155">
        <f>IF(G182&lt;&gt;'Raw FRM data'!R182,1,'Raw FRM data'!M182)</f>
      </c>
      <c r="E182" s="155">
        <f>IF(H182&lt;&gt;'Raw candidate data'!O182,1,'Raw candidate data'!M182)</f>
      </c>
      <c r="F182" s="398">
        <f t="shared" si="5"/>
      </c>
      <c r="G182" s="390">
        <f>'Raw FRM data'!R182</f>
      </c>
      <c r="H182" s="391">
        <f>'Raw candidate data'!O182</f>
      </c>
      <c r="K182" s="400">
        <f t="shared" si="6"/>
      </c>
    </row>
    <row r="183" spans="2:11" ht="12.75">
      <c r="B183" s="380">
        <v>173</v>
      </c>
      <c r="C183" s="397">
        <f>IF(ISBLANK('Raw FRM data'!C183),'Raw candidate data'!C183,'Raw FRM data'!C183)</f>
      </c>
      <c r="D183" s="155">
        <f>IF(G183&lt;&gt;'Raw FRM data'!R183,1,'Raw FRM data'!M183)</f>
      </c>
      <c r="E183" s="155">
        <f>IF(H183&lt;&gt;'Raw candidate data'!O183,1,'Raw candidate data'!M183)</f>
      </c>
      <c r="F183" s="398">
        <f t="shared" si="5"/>
      </c>
      <c r="G183" s="390">
        <f>'Raw FRM data'!R183</f>
      </c>
      <c r="H183" s="391">
        <f>'Raw candidate data'!O183</f>
      </c>
      <c r="K183" s="400">
        <f t="shared" si="6"/>
      </c>
    </row>
    <row r="184" spans="2:11" ht="12.75">
      <c r="B184" s="380">
        <v>174</v>
      </c>
      <c r="C184" s="397">
        <f>IF(ISBLANK('Raw FRM data'!C184),'Raw candidate data'!C184,'Raw FRM data'!C184)</f>
      </c>
      <c r="D184" s="155">
        <f>IF(G184&lt;&gt;'Raw FRM data'!R184,1,'Raw FRM data'!M184)</f>
      </c>
      <c r="E184" s="155">
        <f>IF(H184&lt;&gt;'Raw candidate data'!O184,1,'Raw candidate data'!M184)</f>
      </c>
      <c r="F184" s="398">
        <f t="shared" si="5"/>
      </c>
      <c r="G184" s="390">
        <f>'Raw FRM data'!R184</f>
      </c>
      <c r="H184" s="391">
        <f>'Raw candidate data'!O184</f>
      </c>
      <c r="K184" s="400">
        <f t="shared" si="6"/>
      </c>
    </row>
    <row r="185" spans="2:11" ht="12.75">
      <c r="B185" s="380">
        <v>175</v>
      </c>
      <c r="C185" s="397">
        <f>IF(ISBLANK('Raw FRM data'!C185),'Raw candidate data'!C185,'Raw FRM data'!C185)</f>
      </c>
      <c r="D185" s="155">
        <f>IF(G185&lt;&gt;'Raw FRM data'!R185,1,'Raw FRM data'!M185)</f>
      </c>
      <c r="E185" s="155">
        <f>IF(H185&lt;&gt;'Raw candidate data'!O185,1,'Raw candidate data'!M185)</f>
      </c>
      <c r="F185" s="398">
        <f t="shared" si="5"/>
      </c>
      <c r="G185" s="390">
        <f>'Raw FRM data'!R185</f>
      </c>
      <c r="H185" s="391">
        <f>'Raw candidate data'!O185</f>
      </c>
      <c r="K185" s="400">
        <f t="shared" si="6"/>
      </c>
    </row>
    <row r="186" spans="2:11" ht="12.75">
      <c r="B186" s="380">
        <v>176</v>
      </c>
      <c r="C186" s="397">
        <f>IF(ISBLANK('Raw FRM data'!C186),'Raw candidate data'!C186,'Raw FRM data'!C186)</f>
      </c>
      <c r="D186" s="155">
        <f>IF(G186&lt;&gt;'Raw FRM data'!R186,1,'Raw FRM data'!M186)</f>
      </c>
      <c r="E186" s="155">
        <f>IF(H186&lt;&gt;'Raw candidate data'!O186,1,'Raw candidate data'!M186)</f>
      </c>
      <c r="F186" s="398">
        <f t="shared" si="5"/>
      </c>
      <c r="G186" s="390">
        <f>'Raw FRM data'!R186</f>
      </c>
      <c r="H186" s="391">
        <f>'Raw candidate data'!O186</f>
      </c>
      <c r="K186" s="400">
        <f t="shared" si="6"/>
      </c>
    </row>
    <row r="187" spans="2:11" ht="12.75">
      <c r="B187" s="380">
        <v>177</v>
      </c>
      <c r="C187" s="397">
        <f>IF(ISBLANK('Raw FRM data'!C187),'Raw candidate data'!C187,'Raw FRM data'!C187)</f>
      </c>
      <c r="D187" s="155">
        <f>IF(G187&lt;&gt;'Raw FRM data'!R187,1,'Raw FRM data'!M187)</f>
      </c>
      <c r="E187" s="155">
        <f>IF(H187&lt;&gt;'Raw candidate data'!O187,1,'Raw candidate data'!M187)</f>
      </c>
      <c r="F187" s="398">
        <f t="shared" si="5"/>
      </c>
      <c r="G187" s="390">
        <f>'Raw FRM data'!R187</f>
      </c>
      <c r="H187" s="391">
        <f>'Raw candidate data'!O187</f>
      </c>
      <c r="K187" s="400">
        <f t="shared" si="6"/>
      </c>
    </row>
    <row r="188" spans="2:11" ht="12.75">
      <c r="B188" s="380">
        <v>178</v>
      </c>
      <c r="C188" s="397">
        <f>IF(ISBLANK('Raw FRM data'!C188),'Raw candidate data'!C188,'Raw FRM data'!C188)</f>
      </c>
      <c r="D188" s="155">
        <f>IF(G188&lt;&gt;'Raw FRM data'!R188,1,'Raw FRM data'!M188)</f>
      </c>
      <c r="E188" s="155">
        <f>IF(H188&lt;&gt;'Raw candidate data'!O188,1,'Raw candidate data'!M188)</f>
      </c>
      <c r="F188" s="398">
        <f>IF(OR(G188="",H188=""),"","ok")</f>
      </c>
      <c r="G188" s="390">
        <f>'Raw FRM data'!R188</f>
      </c>
      <c r="H188" s="391">
        <f>'Raw candidate data'!O188</f>
      </c>
      <c r="K188" s="400">
        <f t="shared" si="6"/>
      </c>
    </row>
    <row r="189" spans="2:11" ht="12.75">
      <c r="B189" s="380">
        <v>179</v>
      </c>
      <c r="C189" s="397">
        <f>IF(ISBLANK('Raw FRM data'!C189),'Raw candidate data'!C189,'Raw FRM data'!C189)</f>
      </c>
      <c r="D189" s="155">
        <f>IF(G189&lt;&gt;'Raw FRM data'!R189,1,'Raw FRM data'!M189)</f>
      </c>
      <c r="E189" s="155">
        <f>IF(H189&lt;&gt;'Raw candidate data'!O189,1,'Raw candidate data'!M189)</f>
      </c>
      <c r="F189" s="398">
        <f aca="true" t="shared" si="7" ref="F189:F252">IF(OR(G189="",H189=""),"","ok")</f>
      </c>
      <c r="G189" s="390">
        <f>'Raw FRM data'!R189</f>
      </c>
      <c r="H189" s="391">
        <f>'Raw candidate data'!O189</f>
      </c>
      <c r="K189" s="400">
        <f t="shared" si="6"/>
      </c>
    </row>
    <row r="190" spans="2:11" ht="12.75">
      <c r="B190" s="380">
        <v>180</v>
      </c>
      <c r="C190" s="397">
        <f>IF(ISBLANK('Raw FRM data'!C190),'Raw candidate data'!C190,'Raw FRM data'!C190)</f>
      </c>
      <c r="D190" s="155">
        <f>IF(G190&lt;&gt;'Raw FRM data'!R190,1,'Raw FRM data'!M190)</f>
      </c>
      <c r="E190" s="155">
        <f>IF(H190&lt;&gt;'Raw candidate data'!O190,1,'Raw candidate data'!M190)</f>
      </c>
      <c r="F190" s="398">
        <f t="shared" si="7"/>
      </c>
      <c r="G190" s="390">
        <f>'Raw FRM data'!R190</f>
      </c>
      <c r="H190" s="391">
        <f>'Raw candidate data'!O190</f>
      </c>
      <c r="K190" s="400">
        <f t="shared" si="6"/>
      </c>
    </row>
    <row r="191" spans="2:11" ht="12.75">
      <c r="B191" s="380">
        <v>181</v>
      </c>
      <c r="C191" s="397">
        <f>IF(ISBLANK('Raw FRM data'!C191),'Raw candidate data'!C191,'Raw FRM data'!C191)</f>
      </c>
      <c r="D191" s="155">
        <f>IF(G191&lt;&gt;'Raw FRM data'!R191,1,'Raw FRM data'!M191)</f>
      </c>
      <c r="E191" s="155">
        <f>IF(H191&lt;&gt;'Raw candidate data'!O191,1,'Raw candidate data'!M191)</f>
      </c>
      <c r="F191" s="398">
        <f t="shared" si="7"/>
      </c>
      <c r="G191" s="390">
        <f>'Raw FRM data'!R191</f>
      </c>
      <c r="H191" s="391">
        <f>'Raw candidate data'!O191</f>
      </c>
      <c r="K191" s="400">
        <f t="shared" si="6"/>
      </c>
    </row>
    <row r="192" spans="2:11" ht="12.75">
      <c r="B192" s="380">
        <v>182</v>
      </c>
      <c r="C192" s="397">
        <f>IF(ISBLANK('Raw FRM data'!C192),'Raw candidate data'!C192,'Raw FRM data'!C192)</f>
      </c>
      <c r="D192" s="155">
        <f>IF(G192&lt;&gt;'Raw FRM data'!R192,1,'Raw FRM data'!M192)</f>
      </c>
      <c r="E192" s="155">
        <f>IF(H192&lt;&gt;'Raw candidate data'!O192,1,'Raw candidate data'!M192)</f>
      </c>
      <c r="F192" s="398">
        <f t="shared" si="7"/>
      </c>
      <c r="G192" s="390">
        <f>'Raw FRM data'!R192</f>
      </c>
      <c r="H192" s="391">
        <f>'Raw candidate data'!O192</f>
      </c>
      <c r="K192" s="400">
        <f t="shared" si="6"/>
      </c>
    </row>
    <row r="193" spans="2:11" ht="12.75">
      <c r="B193" s="380">
        <v>183</v>
      </c>
      <c r="C193" s="397">
        <f>IF(ISBLANK('Raw FRM data'!C193),'Raw candidate data'!C193,'Raw FRM data'!C193)</f>
      </c>
      <c r="D193" s="155">
        <f>IF(G193&lt;&gt;'Raw FRM data'!R193,1,'Raw FRM data'!M193)</f>
      </c>
      <c r="E193" s="155">
        <f>IF(H193&lt;&gt;'Raw candidate data'!O193,1,'Raw candidate data'!M193)</f>
      </c>
      <c r="F193" s="398">
        <f t="shared" si="7"/>
      </c>
      <c r="G193" s="390">
        <f>'Raw FRM data'!R193</f>
      </c>
      <c r="H193" s="391">
        <f>'Raw candidate data'!O193</f>
      </c>
      <c r="K193" s="400">
        <f t="shared" si="6"/>
      </c>
    </row>
    <row r="194" spans="2:11" ht="12.75">
      <c r="B194" s="380">
        <v>184</v>
      </c>
      <c r="C194" s="397">
        <f>IF(ISBLANK('Raw FRM data'!C194),'Raw candidate data'!C194,'Raw FRM data'!C194)</f>
      </c>
      <c r="D194" s="155">
        <f>IF(G194&lt;&gt;'Raw FRM data'!R194,1,'Raw FRM data'!M194)</f>
      </c>
      <c r="E194" s="155">
        <f>IF(H194&lt;&gt;'Raw candidate data'!O194,1,'Raw candidate data'!M194)</f>
      </c>
      <c r="F194" s="398">
        <f t="shared" si="7"/>
      </c>
      <c r="G194" s="390">
        <f>'Raw FRM data'!R194</f>
      </c>
      <c r="H194" s="391">
        <f>'Raw candidate data'!O194</f>
      </c>
      <c r="K194" s="400">
        <f t="shared" si="6"/>
      </c>
    </row>
    <row r="195" spans="2:11" ht="12.75">
      <c r="B195" s="380">
        <v>185</v>
      </c>
      <c r="C195" s="397">
        <f>IF(ISBLANK('Raw FRM data'!C195),'Raw candidate data'!C195,'Raw FRM data'!C195)</f>
      </c>
      <c r="D195" s="155">
        <f>IF(G195&lt;&gt;'Raw FRM data'!R195,1,'Raw FRM data'!M195)</f>
      </c>
      <c r="E195" s="155">
        <f>IF(H195&lt;&gt;'Raw candidate data'!O195,1,'Raw candidate data'!M195)</f>
      </c>
      <c r="F195" s="398">
        <f t="shared" si="7"/>
      </c>
      <c r="G195" s="390">
        <f>'Raw FRM data'!R195</f>
      </c>
      <c r="H195" s="391">
        <f>'Raw candidate data'!O195</f>
      </c>
      <c r="K195" s="400">
        <f t="shared" si="6"/>
      </c>
    </row>
    <row r="196" spans="2:11" ht="12.75">
      <c r="B196" s="380">
        <v>186</v>
      </c>
      <c r="C196" s="397">
        <f>IF(ISBLANK('Raw FRM data'!C196),'Raw candidate data'!C196,'Raw FRM data'!C196)</f>
      </c>
      <c r="D196" s="155">
        <f>IF(G196&lt;&gt;'Raw FRM data'!R196,1,'Raw FRM data'!M196)</f>
      </c>
      <c r="E196" s="155">
        <f>IF(H196&lt;&gt;'Raw candidate data'!O196,1,'Raw candidate data'!M196)</f>
      </c>
      <c r="F196" s="398">
        <f t="shared" si="7"/>
      </c>
      <c r="G196" s="390">
        <f>'Raw FRM data'!R196</f>
      </c>
      <c r="H196" s="391">
        <f>'Raw candidate data'!O196</f>
      </c>
      <c r="K196" s="400">
        <f t="shared" si="6"/>
      </c>
    </row>
    <row r="197" spans="2:11" ht="12.75">
      <c r="B197" s="380">
        <v>187</v>
      </c>
      <c r="C197" s="397">
        <f>IF(ISBLANK('Raw FRM data'!C197),'Raw candidate data'!C197,'Raw FRM data'!C197)</f>
      </c>
      <c r="D197" s="155">
        <f>IF(G197&lt;&gt;'Raw FRM data'!R197,1,'Raw FRM data'!M197)</f>
      </c>
      <c r="E197" s="155">
        <f>IF(H197&lt;&gt;'Raw candidate data'!O197,1,'Raw candidate data'!M197)</f>
      </c>
      <c r="F197" s="398">
        <f t="shared" si="7"/>
      </c>
      <c r="G197" s="390">
        <f>'Raw FRM data'!R197</f>
      </c>
      <c r="H197" s="391">
        <f>'Raw candidate data'!O197</f>
      </c>
      <c r="K197" s="400">
        <f t="shared" si="6"/>
      </c>
    </row>
    <row r="198" spans="2:11" ht="12.75">
      <c r="B198" s="380">
        <v>188</v>
      </c>
      <c r="C198" s="397">
        <f>IF(ISBLANK('Raw FRM data'!C198),'Raw candidate data'!C198,'Raw FRM data'!C198)</f>
      </c>
      <c r="D198" s="155">
        <f>IF(G198&lt;&gt;'Raw FRM data'!R198,1,'Raw FRM data'!M198)</f>
      </c>
      <c r="E198" s="155">
        <f>IF(H198&lt;&gt;'Raw candidate data'!O198,1,'Raw candidate data'!M198)</f>
      </c>
      <c r="F198" s="398">
        <f t="shared" si="7"/>
      </c>
      <c r="G198" s="390">
        <f>'Raw FRM data'!R198</f>
      </c>
      <c r="H198" s="391">
        <f>'Raw candidate data'!O198</f>
      </c>
      <c r="K198" s="400">
        <f t="shared" si="6"/>
      </c>
    </row>
    <row r="199" spans="2:11" ht="12.75">
      <c r="B199" s="380">
        <v>189</v>
      </c>
      <c r="C199" s="397">
        <f>IF(ISBLANK('Raw FRM data'!C199),'Raw candidate data'!C199,'Raw FRM data'!C199)</f>
      </c>
      <c r="D199" s="155">
        <f>IF(G199&lt;&gt;'Raw FRM data'!R199,1,'Raw FRM data'!M199)</f>
      </c>
      <c r="E199" s="155">
        <f>IF(H199&lt;&gt;'Raw candidate data'!O199,1,'Raw candidate data'!M199)</f>
      </c>
      <c r="F199" s="398">
        <f t="shared" si="7"/>
      </c>
      <c r="G199" s="390">
        <f>'Raw FRM data'!R199</f>
      </c>
      <c r="H199" s="391">
        <f>'Raw candidate data'!O199</f>
      </c>
      <c r="K199" s="400">
        <f t="shared" si="6"/>
      </c>
    </row>
    <row r="200" spans="2:11" ht="12.75">
      <c r="B200" s="380">
        <v>190</v>
      </c>
      <c r="C200" s="397">
        <f>IF(ISBLANK('Raw FRM data'!C200),'Raw candidate data'!C200,'Raw FRM data'!C200)</f>
      </c>
      <c r="D200" s="155">
        <f>IF(G200&lt;&gt;'Raw FRM data'!R200,1,'Raw FRM data'!M200)</f>
      </c>
      <c r="E200" s="155">
        <f>IF(H200&lt;&gt;'Raw candidate data'!O200,1,'Raw candidate data'!M200)</f>
      </c>
      <c r="F200" s="398">
        <f t="shared" si="7"/>
      </c>
      <c r="G200" s="390">
        <f>'Raw FRM data'!R200</f>
      </c>
      <c r="H200" s="391">
        <f>'Raw candidate data'!O200</f>
      </c>
      <c r="K200" s="400">
        <f t="shared" si="6"/>
      </c>
    </row>
    <row r="201" spans="2:11" ht="12.75">
      <c r="B201" s="380">
        <v>191</v>
      </c>
      <c r="C201" s="397">
        <f>IF(ISBLANK('Raw FRM data'!C201),'Raw candidate data'!C201,'Raw FRM data'!C201)</f>
      </c>
      <c r="D201" s="155">
        <f>IF(G201&lt;&gt;'Raw FRM data'!R201,1,'Raw FRM data'!M201)</f>
      </c>
      <c r="E201" s="155">
        <f>IF(H201&lt;&gt;'Raw candidate data'!O201,1,'Raw candidate data'!M201)</f>
      </c>
      <c r="F201" s="398">
        <f t="shared" si="7"/>
      </c>
      <c r="G201" s="390">
        <f>'Raw FRM data'!R201</f>
      </c>
      <c r="H201" s="391">
        <f>'Raw candidate data'!O201</f>
      </c>
      <c r="K201" s="400">
        <f t="shared" si="6"/>
      </c>
    </row>
    <row r="202" spans="2:11" ht="12.75">
      <c r="B202" s="380">
        <v>192</v>
      </c>
      <c r="C202" s="397">
        <f>IF(ISBLANK('Raw FRM data'!C202),'Raw candidate data'!C202,'Raw FRM data'!C202)</f>
      </c>
      <c r="D202" s="155">
        <f>IF(G202&lt;&gt;'Raw FRM data'!R202,1,'Raw FRM data'!M202)</f>
      </c>
      <c r="E202" s="155">
        <f>IF(H202&lt;&gt;'Raw candidate data'!O202,1,'Raw candidate data'!M202)</f>
      </c>
      <c r="F202" s="398">
        <f t="shared" si="7"/>
      </c>
      <c r="G202" s="390">
        <f>'Raw FRM data'!R202</f>
      </c>
      <c r="H202" s="391">
        <f>'Raw candidate data'!O202</f>
      </c>
      <c r="K202" s="400">
        <f t="shared" si="6"/>
      </c>
    </row>
    <row r="203" spans="2:11" ht="12.75">
      <c r="B203" s="380">
        <v>193</v>
      </c>
      <c r="C203" s="397">
        <f>IF(ISBLANK('Raw FRM data'!C203),'Raw candidate data'!C203,'Raw FRM data'!C203)</f>
      </c>
      <c r="D203" s="155">
        <f>IF(G203&lt;&gt;'Raw FRM data'!R203,1,'Raw FRM data'!M203)</f>
      </c>
      <c r="E203" s="155">
        <f>IF(H203&lt;&gt;'Raw candidate data'!O203,1,'Raw candidate data'!M203)</f>
      </c>
      <c r="F203" s="398">
        <f t="shared" si="7"/>
      </c>
      <c r="G203" s="390">
        <f>'Raw FRM data'!R203</f>
      </c>
      <c r="H203" s="391">
        <f>'Raw candidate data'!O203</f>
      </c>
      <c r="K203" s="400">
        <f t="shared" si="6"/>
      </c>
    </row>
    <row r="204" spans="2:11" ht="12.75">
      <c r="B204" s="380">
        <v>194</v>
      </c>
      <c r="C204" s="397">
        <f>IF(ISBLANK('Raw FRM data'!C204),'Raw candidate data'!C204,'Raw FRM data'!C204)</f>
      </c>
      <c r="D204" s="155">
        <f>IF(G204&lt;&gt;'Raw FRM data'!R204,1,'Raw FRM data'!M204)</f>
      </c>
      <c r="E204" s="155">
        <f>IF(H204&lt;&gt;'Raw candidate data'!O204,1,'Raw candidate data'!M204)</f>
      </c>
      <c r="F204" s="398">
        <f t="shared" si="7"/>
      </c>
      <c r="G204" s="390">
        <f>'Raw FRM data'!R204</f>
      </c>
      <c r="H204" s="391">
        <f>'Raw candidate data'!O204</f>
      </c>
      <c r="K204" s="400">
        <f t="shared" si="6"/>
      </c>
    </row>
    <row r="205" spans="2:11" ht="12.75">
      <c r="B205" s="380">
        <v>195</v>
      </c>
      <c r="C205" s="397">
        <f>IF(ISBLANK('Raw FRM data'!C205),'Raw candidate data'!C205,'Raw FRM data'!C205)</f>
      </c>
      <c r="D205" s="155">
        <f>IF(G205&lt;&gt;'Raw FRM data'!R205,1,'Raw FRM data'!M205)</f>
      </c>
      <c r="E205" s="155">
        <f>IF(H205&lt;&gt;'Raw candidate data'!O205,1,'Raw candidate data'!M205)</f>
      </c>
      <c r="F205" s="398">
        <f t="shared" si="7"/>
      </c>
      <c r="G205" s="390">
        <f>'Raw FRM data'!R205</f>
      </c>
      <c r="H205" s="391">
        <f>'Raw candidate data'!O205</f>
      </c>
      <c r="K205" s="400">
        <f t="shared" si="6"/>
      </c>
    </row>
    <row r="206" spans="2:11" ht="12.75">
      <c r="B206" s="380">
        <v>196</v>
      </c>
      <c r="C206" s="397">
        <f>IF(ISBLANK('Raw FRM data'!C206),'Raw candidate data'!C206,'Raw FRM data'!C206)</f>
      </c>
      <c r="D206" s="155">
        <f>IF(G206&lt;&gt;'Raw FRM data'!R206,1,'Raw FRM data'!M206)</f>
      </c>
      <c r="E206" s="155">
        <f>IF(H206&lt;&gt;'Raw candidate data'!O206,1,'Raw candidate data'!M206)</f>
      </c>
      <c r="F206" s="398">
        <f t="shared" si="7"/>
      </c>
      <c r="G206" s="390">
        <f>'Raw FRM data'!R206</f>
      </c>
      <c r="H206" s="391">
        <f>'Raw candidate data'!O206</f>
      </c>
      <c r="K206" s="400">
        <f aca="true" t="shared" si="8" ref="K206:K269">IF(OR(ISBLANK(G206),G206=""),"",IF(G206&lt;3,"FRM value is &lt; 3 ug/m3; to exclude it, change 'ok' to 'x' and click 'ok' in Validity col. filter.",""))</f>
      </c>
    </row>
    <row r="207" spans="2:11" ht="12.75">
      <c r="B207" s="380">
        <v>197</v>
      </c>
      <c r="C207" s="397">
        <f>IF(ISBLANK('Raw FRM data'!C207),'Raw candidate data'!C207,'Raw FRM data'!C207)</f>
      </c>
      <c r="D207" s="155">
        <f>IF(G207&lt;&gt;'Raw FRM data'!R207,1,'Raw FRM data'!M207)</f>
      </c>
      <c r="E207" s="155">
        <f>IF(H207&lt;&gt;'Raw candidate data'!O207,1,'Raw candidate data'!M207)</f>
      </c>
      <c r="F207" s="398">
        <f t="shared" si="7"/>
      </c>
      <c r="G207" s="390">
        <f>'Raw FRM data'!R207</f>
      </c>
      <c r="H207" s="391">
        <f>'Raw candidate data'!O207</f>
      </c>
      <c r="K207" s="400">
        <f t="shared" si="8"/>
      </c>
    </row>
    <row r="208" spans="2:11" ht="12.75">
      <c r="B208" s="380">
        <v>198</v>
      </c>
      <c r="C208" s="397">
        <f>IF(ISBLANK('Raw FRM data'!C208),'Raw candidate data'!C208,'Raw FRM data'!C208)</f>
      </c>
      <c r="D208" s="155">
        <f>IF(G208&lt;&gt;'Raw FRM data'!R208,1,'Raw FRM data'!M208)</f>
      </c>
      <c r="E208" s="155">
        <f>IF(H208&lt;&gt;'Raw candidate data'!O208,1,'Raw candidate data'!M208)</f>
      </c>
      <c r="F208" s="398">
        <f t="shared" si="7"/>
      </c>
      <c r="G208" s="390">
        <f>'Raw FRM data'!R208</f>
      </c>
      <c r="H208" s="391">
        <f>'Raw candidate data'!O208</f>
      </c>
      <c r="K208" s="400">
        <f t="shared" si="8"/>
      </c>
    </row>
    <row r="209" spans="2:11" ht="12.75">
      <c r="B209" s="380">
        <v>199</v>
      </c>
      <c r="C209" s="397">
        <f>IF(ISBLANK('Raw FRM data'!C209),'Raw candidate data'!C209,'Raw FRM data'!C209)</f>
      </c>
      <c r="D209" s="155">
        <f>IF(G209&lt;&gt;'Raw FRM data'!R209,1,'Raw FRM data'!M209)</f>
      </c>
      <c r="E209" s="155">
        <f>IF(H209&lt;&gt;'Raw candidate data'!O209,1,'Raw candidate data'!M209)</f>
      </c>
      <c r="F209" s="398">
        <f t="shared" si="7"/>
      </c>
      <c r="G209" s="390">
        <f>'Raw FRM data'!R209</f>
      </c>
      <c r="H209" s="391">
        <f>'Raw candidate data'!O209</f>
      </c>
      <c r="K209" s="400">
        <f t="shared" si="8"/>
      </c>
    </row>
    <row r="210" spans="2:11" ht="12.75">
      <c r="B210" s="380">
        <v>200</v>
      </c>
      <c r="C210" s="397">
        <f>IF(ISBLANK('Raw FRM data'!C210),'Raw candidate data'!C210,'Raw FRM data'!C210)</f>
      </c>
      <c r="D210" s="155">
        <f>IF(G210&lt;&gt;'Raw FRM data'!R210,1,'Raw FRM data'!M210)</f>
      </c>
      <c r="E210" s="155">
        <f>IF(H210&lt;&gt;'Raw candidate data'!O210,1,'Raw candidate data'!M210)</f>
      </c>
      <c r="F210" s="398">
        <f t="shared" si="7"/>
      </c>
      <c r="G210" s="390">
        <f>'Raw FRM data'!R210</f>
      </c>
      <c r="H210" s="391">
        <f>'Raw candidate data'!O210</f>
      </c>
      <c r="K210" s="400">
        <f t="shared" si="8"/>
      </c>
    </row>
    <row r="211" spans="2:11" ht="12.75">
      <c r="B211" s="380">
        <v>201</v>
      </c>
      <c r="C211" s="397">
        <f>IF(ISBLANK('Raw FRM data'!C211),'Raw candidate data'!C211,'Raw FRM data'!C211)</f>
      </c>
      <c r="D211" s="155">
        <f>IF(G211&lt;&gt;'Raw FRM data'!R211,1,'Raw FRM data'!M211)</f>
      </c>
      <c r="E211" s="155">
        <f>IF(H211&lt;&gt;'Raw candidate data'!O211,1,'Raw candidate data'!M211)</f>
      </c>
      <c r="F211" s="398">
        <f t="shared" si="7"/>
      </c>
      <c r="G211" s="390">
        <f>'Raw FRM data'!R211</f>
      </c>
      <c r="H211" s="391">
        <f>'Raw candidate data'!O211</f>
      </c>
      <c r="K211" s="400">
        <f t="shared" si="8"/>
      </c>
    </row>
    <row r="212" spans="2:11" ht="12.75">
      <c r="B212" s="380">
        <v>202</v>
      </c>
      <c r="C212" s="397">
        <f>IF(ISBLANK('Raw FRM data'!C212),'Raw candidate data'!C212,'Raw FRM data'!C212)</f>
      </c>
      <c r="D212" s="155">
        <f>IF(G212&lt;&gt;'Raw FRM data'!R212,1,'Raw FRM data'!M212)</f>
      </c>
      <c r="E212" s="155">
        <f>IF(H212&lt;&gt;'Raw candidate data'!O212,1,'Raw candidate data'!M212)</f>
      </c>
      <c r="F212" s="398">
        <f t="shared" si="7"/>
      </c>
      <c r="G212" s="390">
        <f>'Raw FRM data'!R212</f>
      </c>
      <c r="H212" s="391">
        <f>'Raw candidate data'!O212</f>
      </c>
      <c r="K212" s="400">
        <f t="shared" si="8"/>
      </c>
    </row>
    <row r="213" spans="2:11" ht="12.75">
      <c r="B213" s="380">
        <v>203</v>
      </c>
      <c r="C213" s="397">
        <f>IF(ISBLANK('Raw FRM data'!C213),'Raw candidate data'!C213,'Raw FRM data'!C213)</f>
      </c>
      <c r="D213" s="155">
        <f>IF(G213&lt;&gt;'Raw FRM data'!R213,1,'Raw FRM data'!M213)</f>
      </c>
      <c r="E213" s="155">
        <f>IF(H213&lt;&gt;'Raw candidate data'!O213,1,'Raw candidate data'!M213)</f>
      </c>
      <c r="F213" s="398">
        <f t="shared" si="7"/>
      </c>
      <c r="G213" s="390">
        <f>'Raw FRM data'!R213</f>
      </c>
      <c r="H213" s="391">
        <f>'Raw candidate data'!O213</f>
      </c>
      <c r="K213" s="400">
        <f t="shared" si="8"/>
      </c>
    </row>
    <row r="214" spans="2:11" ht="12.75">
      <c r="B214" s="380">
        <v>204</v>
      </c>
      <c r="C214" s="397">
        <f>IF(ISBLANK('Raw FRM data'!C214),'Raw candidate data'!C214,'Raw FRM data'!C214)</f>
      </c>
      <c r="D214" s="155">
        <f>IF(G214&lt;&gt;'Raw FRM data'!R214,1,'Raw FRM data'!M214)</f>
      </c>
      <c r="E214" s="155">
        <f>IF(H214&lt;&gt;'Raw candidate data'!O214,1,'Raw candidate data'!M214)</f>
      </c>
      <c r="F214" s="398">
        <f t="shared" si="7"/>
      </c>
      <c r="G214" s="390">
        <f>'Raw FRM data'!R214</f>
      </c>
      <c r="H214" s="391">
        <f>'Raw candidate data'!O214</f>
      </c>
      <c r="K214" s="400">
        <f t="shared" si="8"/>
      </c>
    </row>
    <row r="215" spans="2:11" ht="12.75">
      <c r="B215" s="380">
        <v>205</v>
      </c>
      <c r="C215" s="397">
        <f>IF(ISBLANK('Raw FRM data'!C215),'Raw candidate data'!C215,'Raw FRM data'!C215)</f>
      </c>
      <c r="D215" s="155">
        <f>IF(G215&lt;&gt;'Raw FRM data'!R215,1,'Raw FRM data'!M215)</f>
      </c>
      <c r="E215" s="155">
        <f>IF(H215&lt;&gt;'Raw candidate data'!O215,1,'Raw candidate data'!M215)</f>
      </c>
      <c r="F215" s="398">
        <f t="shared" si="7"/>
      </c>
      <c r="G215" s="390">
        <f>'Raw FRM data'!R215</f>
      </c>
      <c r="H215" s="391">
        <f>'Raw candidate data'!O215</f>
      </c>
      <c r="K215" s="400">
        <f t="shared" si="8"/>
      </c>
    </row>
    <row r="216" spans="2:11" ht="12.75">
      <c r="B216" s="380">
        <v>206</v>
      </c>
      <c r="C216" s="397">
        <f>IF(ISBLANK('Raw FRM data'!C216),'Raw candidate data'!C216,'Raw FRM data'!C216)</f>
      </c>
      <c r="D216" s="155">
        <f>IF(G216&lt;&gt;'Raw FRM data'!R216,1,'Raw FRM data'!M216)</f>
      </c>
      <c r="E216" s="155">
        <f>IF(H216&lt;&gt;'Raw candidate data'!O216,1,'Raw candidate data'!M216)</f>
      </c>
      <c r="F216" s="398">
        <f t="shared" si="7"/>
      </c>
      <c r="G216" s="390">
        <f>'Raw FRM data'!R216</f>
      </c>
      <c r="H216" s="391">
        <f>'Raw candidate data'!O216</f>
      </c>
      <c r="K216" s="400">
        <f t="shared" si="8"/>
      </c>
    </row>
    <row r="217" spans="2:11" ht="12.75">
      <c r="B217" s="380">
        <v>207</v>
      </c>
      <c r="C217" s="397">
        <f>IF(ISBLANK('Raw FRM data'!C217),'Raw candidate data'!C217,'Raw FRM data'!C217)</f>
      </c>
      <c r="D217" s="155">
        <f>IF(G217&lt;&gt;'Raw FRM data'!R217,1,'Raw FRM data'!M217)</f>
      </c>
      <c r="E217" s="155">
        <f>IF(H217&lt;&gt;'Raw candidate data'!O217,1,'Raw candidate data'!M217)</f>
      </c>
      <c r="F217" s="398">
        <f t="shared" si="7"/>
      </c>
      <c r="G217" s="390">
        <f>'Raw FRM data'!R217</f>
      </c>
      <c r="H217" s="391">
        <f>'Raw candidate data'!O217</f>
      </c>
      <c r="K217" s="400">
        <f t="shared" si="8"/>
      </c>
    </row>
    <row r="218" spans="2:11" ht="12.75">
      <c r="B218" s="380">
        <v>208</v>
      </c>
      <c r="C218" s="397">
        <f>IF(ISBLANK('Raw FRM data'!C218),'Raw candidate data'!C218,'Raw FRM data'!C218)</f>
      </c>
      <c r="D218" s="155">
        <f>IF(G218&lt;&gt;'Raw FRM data'!R218,1,'Raw FRM data'!M218)</f>
      </c>
      <c r="E218" s="155">
        <f>IF(H218&lt;&gt;'Raw candidate data'!O218,1,'Raw candidate data'!M218)</f>
      </c>
      <c r="F218" s="398">
        <f t="shared" si="7"/>
      </c>
      <c r="G218" s="390">
        <f>'Raw FRM data'!R218</f>
      </c>
      <c r="H218" s="391">
        <f>'Raw candidate data'!O218</f>
      </c>
      <c r="K218" s="400">
        <f t="shared" si="8"/>
      </c>
    </row>
    <row r="219" spans="2:11" ht="12.75">
      <c r="B219" s="380">
        <v>209</v>
      </c>
      <c r="C219" s="397">
        <f>IF(ISBLANK('Raw FRM data'!C219),'Raw candidate data'!C219,'Raw FRM data'!C219)</f>
      </c>
      <c r="D219" s="155">
        <f>IF(G219&lt;&gt;'Raw FRM data'!R219,1,'Raw FRM data'!M219)</f>
      </c>
      <c r="E219" s="155">
        <f>IF(H219&lt;&gt;'Raw candidate data'!O219,1,'Raw candidate data'!M219)</f>
      </c>
      <c r="F219" s="398">
        <f t="shared" si="7"/>
      </c>
      <c r="G219" s="390">
        <f>'Raw FRM data'!R219</f>
      </c>
      <c r="H219" s="391">
        <f>'Raw candidate data'!O219</f>
      </c>
      <c r="K219" s="400">
        <f t="shared" si="8"/>
      </c>
    </row>
    <row r="220" spans="2:11" ht="12.75">
      <c r="B220" s="380">
        <v>210</v>
      </c>
      <c r="C220" s="397">
        <f>IF(ISBLANK('Raw FRM data'!C220),'Raw candidate data'!C220,'Raw FRM data'!C220)</f>
      </c>
      <c r="D220" s="155">
        <f>IF(G220&lt;&gt;'Raw FRM data'!R220,1,'Raw FRM data'!M220)</f>
      </c>
      <c r="E220" s="155">
        <f>IF(H220&lt;&gt;'Raw candidate data'!O220,1,'Raw candidate data'!M220)</f>
      </c>
      <c r="F220" s="398">
        <f t="shared" si="7"/>
      </c>
      <c r="G220" s="390">
        <f>'Raw FRM data'!R220</f>
      </c>
      <c r="H220" s="391">
        <f>'Raw candidate data'!O220</f>
      </c>
      <c r="K220" s="400">
        <f t="shared" si="8"/>
      </c>
    </row>
    <row r="221" spans="2:11" ht="12.75">
      <c r="B221" s="380">
        <v>211</v>
      </c>
      <c r="C221" s="397">
        <f>IF(ISBLANK('Raw FRM data'!C221),'Raw candidate data'!C221,'Raw FRM data'!C221)</f>
      </c>
      <c r="D221" s="155">
        <f>IF(G221&lt;&gt;'Raw FRM data'!R221,1,'Raw FRM data'!M221)</f>
      </c>
      <c r="E221" s="155">
        <f>IF(H221&lt;&gt;'Raw candidate data'!O221,1,'Raw candidate data'!M221)</f>
      </c>
      <c r="F221" s="398">
        <f t="shared" si="7"/>
      </c>
      <c r="G221" s="390">
        <f>'Raw FRM data'!R221</f>
      </c>
      <c r="H221" s="391">
        <f>'Raw candidate data'!O221</f>
      </c>
      <c r="K221" s="400">
        <f t="shared" si="8"/>
      </c>
    </row>
    <row r="222" spans="2:11" ht="12.75">
      <c r="B222" s="380">
        <v>212</v>
      </c>
      <c r="C222" s="397">
        <f>IF(ISBLANK('Raw FRM data'!C222),'Raw candidate data'!C222,'Raw FRM data'!C222)</f>
      </c>
      <c r="D222" s="155">
        <f>IF(G222&lt;&gt;'Raw FRM data'!R222,1,'Raw FRM data'!M222)</f>
      </c>
      <c r="E222" s="155">
        <f>IF(H222&lt;&gt;'Raw candidate data'!O222,1,'Raw candidate data'!M222)</f>
      </c>
      <c r="F222" s="398">
        <f t="shared" si="7"/>
      </c>
      <c r="G222" s="390">
        <f>'Raw FRM data'!R222</f>
      </c>
      <c r="H222" s="391">
        <f>'Raw candidate data'!O222</f>
      </c>
      <c r="K222" s="400">
        <f t="shared" si="8"/>
      </c>
    </row>
    <row r="223" spans="2:11" ht="12.75">
      <c r="B223" s="380">
        <v>213</v>
      </c>
      <c r="C223" s="397">
        <f>IF(ISBLANK('Raw FRM data'!C223),'Raw candidate data'!C223,'Raw FRM data'!C223)</f>
      </c>
      <c r="D223" s="155">
        <f>IF(G223&lt;&gt;'Raw FRM data'!R223,1,'Raw FRM data'!M223)</f>
      </c>
      <c r="E223" s="155">
        <f>IF(H223&lt;&gt;'Raw candidate data'!O223,1,'Raw candidate data'!M223)</f>
      </c>
      <c r="F223" s="398">
        <f t="shared" si="7"/>
      </c>
      <c r="G223" s="390">
        <f>'Raw FRM data'!R223</f>
      </c>
      <c r="H223" s="391">
        <f>'Raw candidate data'!O223</f>
      </c>
      <c r="K223" s="400">
        <f t="shared" si="8"/>
      </c>
    </row>
    <row r="224" spans="2:11" ht="12.75">
      <c r="B224" s="380">
        <v>214</v>
      </c>
      <c r="C224" s="397">
        <f>IF(ISBLANK('Raw FRM data'!C224),'Raw candidate data'!C224,'Raw FRM data'!C224)</f>
      </c>
      <c r="D224" s="155">
        <f>IF(G224&lt;&gt;'Raw FRM data'!R224,1,'Raw FRM data'!M224)</f>
      </c>
      <c r="E224" s="155">
        <f>IF(H224&lt;&gt;'Raw candidate data'!O224,1,'Raw candidate data'!M224)</f>
      </c>
      <c r="F224" s="398">
        <f t="shared" si="7"/>
      </c>
      <c r="G224" s="390">
        <f>'Raw FRM data'!R224</f>
      </c>
      <c r="H224" s="391">
        <f>'Raw candidate data'!O224</f>
      </c>
      <c r="K224" s="400">
        <f t="shared" si="8"/>
      </c>
    </row>
    <row r="225" spans="2:11" ht="12.75">
      <c r="B225" s="380">
        <v>215</v>
      </c>
      <c r="C225" s="397">
        <f>IF(ISBLANK('Raw FRM data'!C225),'Raw candidate data'!C225,'Raw FRM data'!C225)</f>
      </c>
      <c r="D225" s="155">
        <f>IF(G225&lt;&gt;'Raw FRM data'!R225,1,'Raw FRM data'!M225)</f>
      </c>
      <c r="E225" s="155">
        <f>IF(H225&lt;&gt;'Raw candidate data'!O225,1,'Raw candidate data'!M225)</f>
      </c>
      <c r="F225" s="398">
        <f t="shared" si="7"/>
      </c>
      <c r="G225" s="390">
        <f>'Raw FRM data'!R225</f>
      </c>
      <c r="H225" s="391">
        <f>'Raw candidate data'!O225</f>
      </c>
      <c r="K225" s="400">
        <f t="shared" si="8"/>
      </c>
    </row>
    <row r="226" spans="2:11" ht="12.75">
      <c r="B226" s="380">
        <v>216</v>
      </c>
      <c r="C226" s="397">
        <f>IF(ISBLANK('Raw FRM data'!C226),'Raw candidate data'!C226,'Raw FRM data'!C226)</f>
      </c>
      <c r="D226" s="155">
        <f>IF(G226&lt;&gt;'Raw FRM data'!R226,1,'Raw FRM data'!M226)</f>
      </c>
      <c r="E226" s="155">
        <f>IF(H226&lt;&gt;'Raw candidate data'!O226,1,'Raw candidate data'!M226)</f>
      </c>
      <c r="F226" s="398">
        <f t="shared" si="7"/>
      </c>
      <c r="G226" s="390">
        <f>'Raw FRM data'!R226</f>
      </c>
      <c r="H226" s="391">
        <f>'Raw candidate data'!O226</f>
      </c>
      <c r="K226" s="400">
        <f t="shared" si="8"/>
      </c>
    </row>
    <row r="227" spans="2:11" ht="12.75">
      <c r="B227" s="380">
        <v>217</v>
      </c>
      <c r="C227" s="397">
        <f>IF(ISBLANK('Raw FRM data'!C227),'Raw candidate data'!C227,'Raw FRM data'!C227)</f>
      </c>
      <c r="D227" s="155">
        <f>IF(G227&lt;&gt;'Raw FRM data'!R227,1,'Raw FRM data'!M227)</f>
      </c>
      <c r="E227" s="155">
        <f>IF(H227&lt;&gt;'Raw candidate data'!O227,1,'Raw candidate data'!M227)</f>
      </c>
      <c r="F227" s="398">
        <f t="shared" si="7"/>
      </c>
      <c r="G227" s="390">
        <f>'Raw FRM data'!R227</f>
      </c>
      <c r="H227" s="391">
        <f>'Raw candidate data'!O227</f>
      </c>
      <c r="K227" s="400">
        <f t="shared" si="8"/>
      </c>
    </row>
    <row r="228" spans="2:11" ht="12.75">
      <c r="B228" s="380">
        <v>218</v>
      </c>
      <c r="C228" s="397">
        <f>IF(ISBLANK('Raw FRM data'!C228),'Raw candidate data'!C228,'Raw FRM data'!C228)</f>
      </c>
      <c r="D228" s="155">
        <f>IF(G228&lt;&gt;'Raw FRM data'!R228,1,'Raw FRM data'!M228)</f>
      </c>
      <c r="E228" s="155">
        <f>IF(H228&lt;&gt;'Raw candidate data'!O228,1,'Raw candidate data'!M228)</f>
      </c>
      <c r="F228" s="398">
        <f t="shared" si="7"/>
      </c>
      <c r="G228" s="390">
        <f>'Raw FRM data'!R228</f>
      </c>
      <c r="H228" s="391">
        <f>'Raw candidate data'!O228</f>
      </c>
      <c r="K228" s="400">
        <f t="shared" si="8"/>
      </c>
    </row>
    <row r="229" spans="2:11" ht="12.75">
      <c r="B229" s="380">
        <v>219</v>
      </c>
      <c r="C229" s="397">
        <f>IF(ISBLANK('Raw FRM data'!C229),'Raw candidate data'!C229,'Raw FRM data'!C229)</f>
      </c>
      <c r="D229" s="155">
        <f>IF(G229&lt;&gt;'Raw FRM data'!R229,1,'Raw FRM data'!M229)</f>
      </c>
      <c r="E229" s="155">
        <f>IF(H229&lt;&gt;'Raw candidate data'!O229,1,'Raw candidate data'!M229)</f>
      </c>
      <c r="F229" s="398">
        <f t="shared" si="7"/>
      </c>
      <c r="G229" s="390">
        <f>'Raw FRM data'!R229</f>
      </c>
      <c r="H229" s="391">
        <f>'Raw candidate data'!O229</f>
      </c>
      <c r="K229" s="400">
        <f t="shared" si="8"/>
      </c>
    </row>
    <row r="230" spans="2:11" ht="12.75">
      <c r="B230" s="380">
        <v>220</v>
      </c>
      <c r="C230" s="397">
        <f>IF(ISBLANK('Raw FRM data'!C230),'Raw candidate data'!C230,'Raw FRM data'!C230)</f>
      </c>
      <c r="D230" s="155">
        <f>IF(G230&lt;&gt;'Raw FRM data'!R230,1,'Raw FRM data'!M230)</f>
      </c>
      <c r="E230" s="155">
        <f>IF(H230&lt;&gt;'Raw candidate data'!O230,1,'Raw candidate data'!M230)</f>
      </c>
      <c r="F230" s="398">
        <f t="shared" si="7"/>
      </c>
      <c r="G230" s="390">
        <f>'Raw FRM data'!R230</f>
      </c>
      <c r="H230" s="391">
        <f>'Raw candidate data'!O230</f>
      </c>
      <c r="K230" s="400">
        <f t="shared" si="8"/>
      </c>
    </row>
    <row r="231" spans="2:11" ht="12.75">
      <c r="B231" s="380">
        <v>221</v>
      </c>
      <c r="C231" s="397">
        <f>IF(ISBLANK('Raw FRM data'!C231),'Raw candidate data'!C231,'Raw FRM data'!C231)</f>
      </c>
      <c r="D231" s="155">
        <f>IF(G231&lt;&gt;'Raw FRM data'!R231,1,'Raw FRM data'!M231)</f>
      </c>
      <c r="E231" s="155">
        <f>IF(H231&lt;&gt;'Raw candidate data'!O231,1,'Raw candidate data'!M231)</f>
      </c>
      <c r="F231" s="398">
        <f t="shared" si="7"/>
      </c>
      <c r="G231" s="390">
        <f>'Raw FRM data'!R231</f>
      </c>
      <c r="H231" s="391">
        <f>'Raw candidate data'!O231</f>
      </c>
      <c r="K231" s="400">
        <f t="shared" si="8"/>
      </c>
    </row>
    <row r="232" spans="2:11" ht="12.75">
      <c r="B232" s="380">
        <v>222</v>
      </c>
      <c r="C232" s="397">
        <f>IF(ISBLANK('Raw FRM data'!C232),'Raw candidate data'!C232,'Raw FRM data'!C232)</f>
      </c>
      <c r="D232" s="155">
        <f>IF(G232&lt;&gt;'Raw FRM data'!R232,1,'Raw FRM data'!M232)</f>
      </c>
      <c r="E232" s="155">
        <f>IF(H232&lt;&gt;'Raw candidate data'!O232,1,'Raw candidate data'!M232)</f>
      </c>
      <c r="F232" s="398">
        <f t="shared" si="7"/>
      </c>
      <c r="G232" s="390">
        <f>'Raw FRM data'!R232</f>
      </c>
      <c r="H232" s="391">
        <f>'Raw candidate data'!O232</f>
      </c>
      <c r="K232" s="400">
        <f t="shared" si="8"/>
      </c>
    </row>
    <row r="233" spans="2:11" ht="12.75">
      <c r="B233" s="380">
        <v>223</v>
      </c>
      <c r="C233" s="397">
        <f>IF(ISBLANK('Raw FRM data'!C233),'Raw candidate data'!C233,'Raw FRM data'!C233)</f>
      </c>
      <c r="D233" s="155">
        <f>IF(G233&lt;&gt;'Raw FRM data'!R233,1,'Raw FRM data'!M233)</f>
      </c>
      <c r="E233" s="155">
        <f>IF(H233&lt;&gt;'Raw candidate data'!O233,1,'Raw candidate data'!M233)</f>
      </c>
      <c r="F233" s="398">
        <f t="shared" si="7"/>
      </c>
      <c r="G233" s="390">
        <f>'Raw FRM data'!R233</f>
      </c>
      <c r="H233" s="391">
        <f>'Raw candidate data'!O233</f>
      </c>
      <c r="K233" s="400">
        <f t="shared" si="8"/>
      </c>
    </row>
    <row r="234" spans="2:11" ht="12.75">
      <c r="B234" s="380">
        <v>224</v>
      </c>
      <c r="C234" s="397">
        <f>IF(ISBLANK('Raw FRM data'!C234),'Raw candidate data'!C234,'Raw FRM data'!C234)</f>
      </c>
      <c r="D234" s="155">
        <f>IF(G234&lt;&gt;'Raw FRM data'!R234,1,'Raw FRM data'!M234)</f>
      </c>
      <c r="E234" s="155">
        <f>IF(H234&lt;&gt;'Raw candidate data'!O234,1,'Raw candidate data'!M234)</f>
      </c>
      <c r="F234" s="398">
        <f t="shared" si="7"/>
      </c>
      <c r="G234" s="390">
        <f>'Raw FRM data'!R234</f>
      </c>
      <c r="H234" s="391">
        <f>'Raw candidate data'!O234</f>
      </c>
      <c r="K234" s="400">
        <f t="shared" si="8"/>
      </c>
    </row>
    <row r="235" spans="2:11" ht="12.75">
      <c r="B235" s="380">
        <v>225</v>
      </c>
      <c r="C235" s="397">
        <f>IF(ISBLANK('Raw FRM data'!C235),'Raw candidate data'!C235,'Raw FRM data'!C235)</f>
      </c>
      <c r="D235" s="155">
        <f>IF(G235&lt;&gt;'Raw FRM data'!R235,1,'Raw FRM data'!M235)</f>
      </c>
      <c r="E235" s="155">
        <f>IF(H235&lt;&gt;'Raw candidate data'!O235,1,'Raw candidate data'!M235)</f>
      </c>
      <c r="F235" s="398">
        <f t="shared" si="7"/>
      </c>
      <c r="G235" s="390">
        <f>'Raw FRM data'!R235</f>
      </c>
      <c r="H235" s="391">
        <f>'Raw candidate data'!O235</f>
      </c>
      <c r="K235" s="400">
        <f t="shared" si="8"/>
      </c>
    </row>
    <row r="236" spans="2:11" ht="12.75">
      <c r="B236" s="380">
        <v>226</v>
      </c>
      <c r="C236" s="397">
        <f>IF(ISBLANK('Raw FRM data'!C236),'Raw candidate data'!C236,'Raw FRM data'!C236)</f>
      </c>
      <c r="D236" s="155">
        <f>IF(G236&lt;&gt;'Raw FRM data'!R236,1,'Raw FRM data'!M236)</f>
      </c>
      <c r="E236" s="155">
        <f>IF(H236&lt;&gt;'Raw candidate data'!O236,1,'Raw candidate data'!M236)</f>
      </c>
      <c r="F236" s="398">
        <f t="shared" si="7"/>
      </c>
      <c r="G236" s="390">
        <f>'Raw FRM data'!R236</f>
      </c>
      <c r="H236" s="391">
        <f>'Raw candidate data'!O236</f>
      </c>
      <c r="K236" s="400">
        <f t="shared" si="8"/>
      </c>
    </row>
    <row r="237" spans="2:11" ht="12.75">
      <c r="B237" s="380">
        <v>227</v>
      </c>
      <c r="C237" s="397">
        <f>IF(ISBLANK('Raw FRM data'!C237),'Raw candidate data'!C237,'Raw FRM data'!C237)</f>
      </c>
      <c r="D237" s="155">
        <f>IF(G237&lt;&gt;'Raw FRM data'!R237,1,'Raw FRM data'!M237)</f>
      </c>
      <c r="E237" s="155">
        <f>IF(H237&lt;&gt;'Raw candidate data'!O237,1,'Raw candidate data'!M237)</f>
      </c>
      <c r="F237" s="398">
        <f t="shared" si="7"/>
      </c>
      <c r="G237" s="390">
        <f>'Raw FRM data'!R237</f>
      </c>
      <c r="H237" s="391">
        <f>'Raw candidate data'!O237</f>
      </c>
      <c r="K237" s="400">
        <f t="shared" si="8"/>
      </c>
    </row>
    <row r="238" spans="2:11" ht="12.75">
      <c r="B238" s="380">
        <v>228</v>
      </c>
      <c r="C238" s="397">
        <f>IF(ISBLANK('Raw FRM data'!C238),'Raw candidate data'!C238,'Raw FRM data'!C238)</f>
      </c>
      <c r="D238" s="155">
        <f>IF(G238&lt;&gt;'Raw FRM data'!R238,1,'Raw FRM data'!M238)</f>
      </c>
      <c r="E238" s="155">
        <f>IF(H238&lt;&gt;'Raw candidate data'!O238,1,'Raw candidate data'!M238)</f>
      </c>
      <c r="F238" s="398">
        <f t="shared" si="7"/>
      </c>
      <c r="G238" s="390">
        <f>'Raw FRM data'!R238</f>
      </c>
      <c r="H238" s="391">
        <f>'Raw candidate data'!O238</f>
      </c>
      <c r="K238" s="400">
        <f t="shared" si="8"/>
      </c>
    </row>
    <row r="239" spans="2:11" ht="12.75">
      <c r="B239" s="380">
        <v>229</v>
      </c>
      <c r="C239" s="397">
        <f>IF(ISBLANK('Raw FRM data'!C239),'Raw candidate data'!C239,'Raw FRM data'!C239)</f>
      </c>
      <c r="D239" s="155">
        <f>IF(G239&lt;&gt;'Raw FRM data'!R239,1,'Raw FRM data'!M239)</f>
      </c>
      <c r="E239" s="155">
        <f>IF(H239&lt;&gt;'Raw candidate data'!O239,1,'Raw candidate data'!M239)</f>
      </c>
      <c r="F239" s="398">
        <f t="shared" si="7"/>
      </c>
      <c r="G239" s="390">
        <f>'Raw FRM data'!R239</f>
      </c>
      <c r="H239" s="391">
        <f>'Raw candidate data'!O239</f>
      </c>
      <c r="K239" s="400">
        <f t="shared" si="8"/>
      </c>
    </row>
    <row r="240" spans="2:11" ht="12.75">
      <c r="B240" s="380">
        <v>230</v>
      </c>
      <c r="C240" s="397">
        <f>IF(ISBLANK('Raw FRM data'!C240),'Raw candidate data'!C240,'Raw FRM data'!C240)</f>
      </c>
      <c r="D240" s="155">
        <f>IF(G240&lt;&gt;'Raw FRM data'!R240,1,'Raw FRM data'!M240)</f>
      </c>
      <c r="E240" s="155">
        <f>IF(H240&lt;&gt;'Raw candidate data'!O240,1,'Raw candidate data'!M240)</f>
      </c>
      <c r="F240" s="398">
        <f t="shared" si="7"/>
      </c>
      <c r="G240" s="390">
        <f>'Raw FRM data'!R240</f>
      </c>
      <c r="H240" s="391">
        <f>'Raw candidate data'!O240</f>
      </c>
      <c r="K240" s="400">
        <f t="shared" si="8"/>
      </c>
    </row>
    <row r="241" spans="2:11" ht="12.75">
      <c r="B241" s="380">
        <v>231</v>
      </c>
      <c r="C241" s="397">
        <f>IF(ISBLANK('Raw FRM data'!C241),'Raw candidate data'!C241,'Raw FRM data'!C241)</f>
      </c>
      <c r="D241" s="155">
        <f>IF(G241&lt;&gt;'Raw FRM data'!R241,1,'Raw FRM data'!M241)</f>
      </c>
      <c r="E241" s="155">
        <f>IF(H241&lt;&gt;'Raw candidate data'!O241,1,'Raw candidate data'!M241)</f>
      </c>
      <c r="F241" s="398">
        <f t="shared" si="7"/>
      </c>
      <c r="G241" s="390">
        <f>'Raw FRM data'!R241</f>
      </c>
      <c r="H241" s="391">
        <f>'Raw candidate data'!O241</f>
      </c>
      <c r="K241" s="400">
        <f t="shared" si="8"/>
      </c>
    </row>
    <row r="242" spans="2:11" ht="12.75">
      <c r="B242" s="380">
        <v>232</v>
      </c>
      <c r="C242" s="397">
        <f>IF(ISBLANK('Raw FRM data'!C242),'Raw candidate data'!C242,'Raw FRM data'!C242)</f>
      </c>
      <c r="D242" s="155">
        <f>IF(G242&lt;&gt;'Raw FRM data'!R242,1,'Raw FRM data'!M242)</f>
      </c>
      <c r="E242" s="155">
        <f>IF(H242&lt;&gt;'Raw candidate data'!O242,1,'Raw candidate data'!M242)</f>
      </c>
      <c r="F242" s="398">
        <f t="shared" si="7"/>
      </c>
      <c r="G242" s="390">
        <f>'Raw FRM data'!R242</f>
      </c>
      <c r="H242" s="391">
        <f>'Raw candidate data'!O242</f>
      </c>
      <c r="K242" s="400">
        <f t="shared" si="8"/>
      </c>
    </row>
    <row r="243" spans="2:11" ht="12.75">
      <c r="B243" s="380">
        <v>233</v>
      </c>
      <c r="C243" s="397">
        <f>IF(ISBLANK('Raw FRM data'!C243),'Raw candidate data'!C243,'Raw FRM data'!C243)</f>
      </c>
      <c r="D243" s="155">
        <f>IF(G243&lt;&gt;'Raw FRM data'!R243,1,'Raw FRM data'!M243)</f>
      </c>
      <c r="E243" s="155">
        <f>IF(H243&lt;&gt;'Raw candidate data'!O243,1,'Raw candidate data'!M243)</f>
      </c>
      <c r="F243" s="398">
        <f t="shared" si="7"/>
      </c>
      <c r="G243" s="390">
        <f>'Raw FRM data'!R243</f>
      </c>
      <c r="H243" s="391">
        <f>'Raw candidate data'!O243</f>
      </c>
      <c r="K243" s="400">
        <f t="shared" si="8"/>
      </c>
    </row>
    <row r="244" spans="2:11" ht="12.75">
      <c r="B244" s="380">
        <v>234</v>
      </c>
      <c r="C244" s="397">
        <f>IF(ISBLANK('Raw FRM data'!C244),'Raw candidate data'!C244,'Raw FRM data'!C244)</f>
      </c>
      <c r="D244" s="155">
        <f>IF(G244&lt;&gt;'Raw FRM data'!R244,1,'Raw FRM data'!M244)</f>
      </c>
      <c r="E244" s="155">
        <f>IF(H244&lt;&gt;'Raw candidate data'!O244,1,'Raw candidate data'!M244)</f>
      </c>
      <c r="F244" s="398">
        <f t="shared" si="7"/>
      </c>
      <c r="G244" s="390">
        <f>'Raw FRM data'!R244</f>
      </c>
      <c r="H244" s="391">
        <f>'Raw candidate data'!O244</f>
      </c>
      <c r="K244" s="400">
        <f t="shared" si="8"/>
      </c>
    </row>
    <row r="245" spans="2:11" ht="12.75">
      <c r="B245" s="380">
        <v>235</v>
      </c>
      <c r="C245" s="397">
        <f>IF(ISBLANK('Raw FRM data'!C245),'Raw candidate data'!C245,'Raw FRM data'!C245)</f>
      </c>
      <c r="D245" s="155">
        <f>IF(G245&lt;&gt;'Raw FRM data'!R245,1,'Raw FRM data'!M245)</f>
      </c>
      <c r="E245" s="155">
        <f>IF(H245&lt;&gt;'Raw candidate data'!O245,1,'Raw candidate data'!M245)</f>
      </c>
      <c r="F245" s="398">
        <f t="shared" si="7"/>
      </c>
      <c r="G245" s="390">
        <f>'Raw FRM data'!R245</f>
      </c>
      <c r="H245" s="391">
        <f>'Raw candidate data'!O245</f>
      </c>
      <c r="K245" s="400">
        <f t="shared" si="8"/>
      </c>
    </row>
    <row r="246" spans="2:11" ht="12.75">
      <c r="B246" s="380">
        <v>236</v>
      </c>
      <c r="C246" s="397">
        <f>IF(ISBLANK('Raw FRM data'!C246),'Raw candidate data'!C246,'Raw FRM data'!C246)</f>
      </c>
      <c r="D246" s="155">
        <f>IF(G246&lt;&gt;'Raw FRM data'!R246,1,'Raw FRM data'!M246)</f>
      </c>
      <c r="E246" s="155">
        <f>IF(H246&lt;&gt;'Raw candidate data'!O246,1,'Raw candidate data'!M246)</f>
      </c>
      <c r="F246" s="398">
        <f t="shared" si="7"/>
      </c>
      <c r="G246" s="390">
        <f>'Raw FRM data'!R246</f>
      </c>
      <c r="H246" s="391">
        <f>'Raw candidate data'!O246</f>
      </c>
      <c r="K246" s="400">
        <f t="shared" si="8"/>
      </c>
    </row>
    <row r="247" spans="2:11" ht="12.75">
      <c r="B247" s="380">
        <v>237</v>
      </c>
      <c r="C247" s="397">
        <f>IF(ISBLANK('Raw FRM data'!C247),'Raw candidate data'!C247,'Raw FRM data'!C247)</f>
      </c>
      <c r="D247" s="155">
        <f>IF(G247&lt;&gt;'Raw FRM data'!R247,1,'Raw FRM data'!M247)</f>
      </c>
      <c r="E247" s="155">
        <f>IF(H247&lt;&gt;'Raw candidate data'!O247,1,'Raw candidate data'!M247)</f>
      </c>
      <c r="F247" s="398">
        <f t="shared" si="7"/>
      </c>
      <c r="G247" s="390">
        <f>'Raw FRM data'!R247</f>
      </c>
      <c r="H247" s="391">
        <f>'Raw candidate data'!O247</f>
      </c>
      <c r="K247" s="400">
        <f t="shared" si="8"/>
      </c>
    </row>
    <row r="248" spans="2:11" ht="12.75">
      <c r="B248" s="380">
        <v>238</v>
      </c>
      <c r="C248" s="397">
        <f>IF(ISBLANK('Raw FRM data'!C248),'Raw candidate data'!C248,'Raw FRM data'!C248)</f>
      </c>
      <c r="D248" s="155">
        <f>IF(G248&lt;&gt;'Raw FRM data'!R248,1,'Raw FRM data'!M248)</f>
      </c>
      <c r="E248" s="155">
        <f>IF(H248&lt;&gt;'Raw candidate data'!O248,1,'Raw candidate data'!M248)</f>
      </c>
      <c r="F248" s="398">
        <f t="shared" si="7"/>
      </c>
      <c r="G248" s="390">
        <f>'Raw FRM data'!R248</f>
      </c>
      <c r="H248" s="391">
        <f>'Raw candidate data'!O248</f>
      </c>
      <c r="K248" s="400">
        <f t="shared" si="8"/>
      </c>
    </row>
    <row r="249" spans="2:11" ht="12.75">
      <c r="B249" s="380">
        <v>239</v>
      </c>
      <c r="C249" s="397">
        <f>IF(ISBLANK('Raw FRM data'!C249),'Raw candidate data'!C249,'Raw FRM data'!C249)</f>
      </c>
      <c r="D249" s="155">
        <f>IF(G249&lt;&gt;'Raw FRM data'!R249,1,'Raw FRM data'!M249)</f>
      </c>
      <c r="E249" s="155">
        <f>IF(H249&lt;&gt;'Raw candidate data'!O249,1,'Raw candidate data'!M249)</f>
      </c>
      <c r="F249" s="398">
        <f t="shared" si="7"/>
      </c>
      <c r="G249" s="390">
        <f>'Raw FRM data'!R249</f>
      </c>
      <c r="H249" s="391">
        <f>'Raw candidate data'!O249</f>
      </c>
      <c r="K249" s="400">
        <f t="shared" si="8"/>
      </c>
    </row>
    <row r="250" spans="2:11" ht="12.75">
      <c r="B250" s="380">
        <v>240</v>
      </c>
      <c r="C250" s="397">
        <f>IF(ISBLANK('Raw FRM data'!C250),'Raw candidate data'!C250,'Raw FRM data'!C250)</f>
      </c>
      <c r="D250" s="155">
        <f>IF(G250&lt;&gt;'Raw FRM data'!R250,1,'Raw FRM data'!M250)</f>
      </c>
      <c r="E250" s="155">
        <f>IF(H250&lt;&gt;'Raw candidate data'!O250,1,'Raw candidate data'!M250)</f>
      </c>
      <c r="F250" s="398">
        <f t="shared" si="7"/>
      </c>
      <c r="G250" s="390">
        <f>'Raw FRM data'!R250</f>
      </c>
      <c r="H250" s="391">
        <f>'Raw candidate data'!O250</f>
      </c>
      <c r="K250" s="400">
        <f t="shared" si="8"/>
      </c>
    </row>
    <row r="251" spans="2:11" ht="12.75">
      <c r="B251" s="380">
        <v>241</v>
      </c>
      <c r="C251" s="397">
        <f>IF(ISBLANK('Raw FRM data'!C251),'Raw candidate data'!C251,'Raw FRM data'!C251)</f>
      </c>
      <c r="D251" s="155">
        <f>IF(G251&lt;&gt;'Raw FRM data'!R251,1,'Raw FRM data'!M251)</f>
      </c>
      <c r="E251" s="155">
        <f>IF(H251&lt;&gt;'Raw candidate data'!O251,1,'Raw candidate data'!M251)</f>
      </c>
      <c r="F251" s="398">
        <f t="shared" si="7"/>
      </c>
      <c r="G251" s="390">
        <f>'Raw FRM data'!R251</f>
      </c>
      <c r="H251" s="391">
        <f>'Raw candidate data'!O251</f>
      </c>
      <c r="K251" s="400">
        <f t="shared" si="8"/>
      </c>
    </row>
    <row r="252" spans="2:11" ht="12.75">
      <c r="B252" s="380">
        <v>242</v>
      </c>
      <c r="C252" s="397">
        <f>IF(ISBLANK('Raw FRM data'!C252),'Raw candidate data'!C252,'Raw FRM data'!C252)</f>
      </c>
      <c r="D252" s="155">
        <f>IF(G252&lt;&gt;'Raw FRM data'!R252,1,'Raw FRM data'!M252)</f>
      </c>
      <c r="E252" s="155">
        <f>IF(H252&lt;&gt;'Raw candidate data'!O252,1,'Raw candidate data'!M252)</f>
      </c>
      <c r="F252" s="398">
        <f t="shared" si="7"/>
      </c>
      <c r="G252" s="390">
        <f>'Raw FRM data'!R252</f>
      </c>
      <c r="H252" s="391">
        <f>'Raw candidate data'!O252</f>
      </c>
      <c r="K252" s="400">
        <f t="shared" si="8"/>
      </c>
    </row>
    <row r="253" spans="2:11" ht="12.75">
      <c r="B253" s="380">
        <v>243</v>
      </c>
      <c r="C253" s="397">
        <f>IF(ISBLANK('Raw FRM data'!C253),'Raw candidate data'!C253,'Raw FRM data'!C253)</f>
      </c>
      <c r="D253" s="155">
        <f>IF(G253&lt;&gt;'Raw FRM data'!R253,1,'Raw FRM data'!M253)</f>
      </c>
      <c r="E253" s="155">
        <f>IF(H253&lt;&gt;'Raw candidate data'!O253,1,'Raw candidate data'!M253)</f>
      </c>
      <c r="F253" s="398">
        <f aca="true" t="shared" si="9" ref="F253:F316">IF(OR(G253="",H253=""),"","ok")</f>
      </c>
      <c r="G253" s="390">
        <f>'Raw FRM data'!R253</f>
      </c>
      <c r="H253" s="391">
        <f>'Raw candidate data'!O253</f>
      </c>
      <c r="K253" s="400">
        <f t="shared" si="8"/>
      </c>
    </row>
    <row r="254" spans="2:11" ht="12.75">
      <c r="B254" s="380">
        <v>244</v>
      </c>
      <c r="C254" s="397">
        <f>IF(ISBLANK('Raw FRM data'!C254),'Raw candidate data'!C254,'Raw FRM data'!C254)</f>
      </c>
      <c r="D254" s="155">
        <f>IF(G254&lt;&gt;'Raw FRM data'!R254,1,'Raw FRM data'!M254)</f>
      </c>
      <c r="E254" s="155">
        <f>IF(H254&lt;&gt;'Raw candidate data'!O254,1,'Raw candidate data'!M254)</f>
      </c>
      <c r="F254" s="398">
        <f t="shared" si="9"/>
      </c>
      <c r="G254" s="390">
        <f>'Raw FRM data'!R254</f>
      </c>
      <c r="H254" s="391">
        <f>'Raw candidate data'!O254</f>
      </c>
      <c r="K254" s="400">
        <f t="shared" si="8"/>
      </c>
    </row>
    <row r="255" spans="2:11" ht="12.75">
      <c r="B255" s="380">
        <v>245</v>
      </c>
      <c r="C255" s="397">
        <f>IF(ISBLANK('Raw FRM data'!C255),'Raw candidate data'!C255,'Raw FRM data'!C255)</f>
      </c>
      <c r="D255" s="155">
        <f>IF(G255&lt;&gt;'Raw FRM data'!R255,1,'Raw FRM data'!M255)</f>
      </c>
      <c r="E255" s="155">
        <f>IF(H255&lt;&gt;'Raw candidate data'!O255,1,'Raw candidate data'!M255)</f>
      </c>
      <c r="F255" s="398">
        <f t="shared" si="9"/>
      </c>
      <c r="G255" s="390">
        <f>'Raw FRM data'!R255</f>
      </c>
      <c r="H255" s="391">
        <f>'Raw candidate data'!O255</f>
      </c>
      <c r="K255" s="400">
        <f t="shared" si="8"/>
      </c>
    </row>
    <row r="256" spans="2:11" ht="12.75">
      <c r="B256" s="380">
        <v>246</v>
      </c>
      <c r="C256" s="397">
        <f>IF(ISBLANK('Raw FRM data'!C256),'Raw candidate data'!C256,'Raw FRM data'!C256)</f>
      </c>
      <c r="D256" s="155">
        <f>IF(G256&lt;&gt;'Raw FRM data'!R256,1,'Raw FRM data'!M256)</f>
      </c>
      <c r="E256" s="155">
        <f>IF(H256&lt;&gt;'Raw candidate data'!O256,1,'Raw candidate data'!M256)</f>
      </c>
      <c r="F256" s="398">
        <f t="shared" si="9"/>
      </c>
      <c r="G256" s="390">
        <f>'Raw FRM data'!R256</f>
      </c>
      <c r="H256" s="391">
        <f>'Raw candidate data'!O256</f>
      </c>
      <c r="K256" s="400">
        <f t="shared" si="8"/>
      </c>
    </row>
    <row r="257" spans="2:11" ht="12.75">
      <c r="B257" s="380">
        <v>247</v>
      </c>
      <c r="C257" s="397">
        <f>IF(ISBLANK('Raw FRM data'!C257),'Raw candidate data'!C257,'Raw FRM data'!C257)</f>
      </c>
      <c r="D257" s="155">
        <f>IF(G257&lt;&gt;'Raw FRM data'!R257,1,'Raw FRM data'!M257)</f>
      </c>
      <c r="E257" s="155">
        <f>IF(H257&lt;&gt;'Raw candidate data'!O257,1,'Raw candidate data'!M257)</f>
      </c>
      <c r="F257" s="398">
        <f t="shared" si="9"/>
      </c>
      <c r="G257" s="390">
        <f>'Raw FRM data'!R257</f>
      </c>
      <c r="H257" s="391">
        <f>'Raw candidate data'!O257</f>
      </c>
      <c r="K257" s="400">
        <f t="shared" si="8"/>
      </c>
    </row>
    <row r="258" spans="2:11" ht="12.75">
      <c r="B258" s="380">
        <v>248</v>
      </c>
      <c r="C258" s="397">
        <f>IF(ISBLANK('Raw FRM data'!C258),'Raw candidate data'!C258,'Raw FRM data'!C258)</f>
      </c>
      <c r="D258" s="155">
        <f>IF(G258&lt;&gt;'Raw FRM data'!R258,1,'Raw FRM data'!M258)</f>
      </c>
      <c r="E258" s="155">
        <f>IF(H258&lt;&gt;'Raw candidate data'!O258,1,'Raw candidate data'!M258)</f>
      </c>
      <c r="F258" s="398">
        <f t="shared" si="9"/>
      </c>
      <c r="G258" s="390">
        <f>'Raw FRM data'!R258</f>
      </c>
      <c r="H258" s="391">
        <f>'Raw candidate data'!O258</f>
      </c>
      <c r="K258" s="400">
        <f t="shared" si="8"/>
      </c>
    </row>
    <row r="259" spans="2:11" ht="12.75">
      <c r="B259" s="380">
        <v>249</v>
      </c>
      <c r="C259" s="397">
        <f>IF(ISBLANK('Raw FRM data'!C259),'Raw candidate data'!C259,'Raw FRM data'!C259)</f>
      </c>
      <c r="D259" s="155">
        <f>IF(G259&lt;&gt;'Raw FRM data'!R259,1,'Raw FRM data'!M259)</f>
      </c>
      <c r="E259" s="155">
        <f>IF(H259&lt;&gt;'Raw candidate data'!O259,1,'Raw candidate data'!M259)</f>
      </c>
      <c r="F259" s="398">
        <f t="shared" si="9"/>
      </c>
      <c r="G259" s="390">
        <f>'Raw FRM data'!R259</f>
      </c>
      <c r="H259" s="391">
        <f>'Raw candidate data'!O259</f>
      </c>
      <c r="K259" s="400">
        <f t="shared" si="8"/>
      </c>
    </row>
    <row r="260" spans="2:11" ht="12.75">
      <c r="B260" s="380">
        <v>250</v>
      </c>
      <c r="C260" s="397">
        <f>IF(ISBLANK('Raw FRM data'!C260),'Raw candidate data'!C260,'Raw FRM data'!C260)</f>
      </c>
      <c r="D260" s="155">
        <f>IF(G260&lt;&gt;'Raw FRM data'!R260,1,'Raw FRM data'!M260)</f>
      </c>
      <c r="E260" s="155">
        <f>IF(H260&lt;&gt;'Raw candidate data'!O260,1,'Raw candidate data'!M260)</f>
      </c>
      <c r="F260" s="398">
        <f t="shared" si="9"/>
      </c>
      <c r="G260" s="390">
        <f>'Raw FRM data'!R260</f>
      </c>
      <c r="H260" s="391">
        <f>'Raw candidate data'!O260</f>
      </c>
      <c r="K260" s="400">
        <f t="shared" si="8"/>
      </c>
    </row>
    <row r="261" spans="2:11" ht="12.75">
      <c r="B261" s="380">
        <v>251</v>
      </c>
      <c r="C261" s="397">
        <f>IF(ISBLANK('Raw FRM data'!C261),'Raw candidate data'!C261,'Raw FRM data'!C261)</f>
      </c>
      <c r="D261" s="155">
        <f>IF(G261&lt;&gt;'Raw FRM data'!R261,1,'Raw FRM data'!M261)</f>
      </c>
      <c r="E261" s="155">
        <f>IF(H261&lt;&gt;'Raw candidate data'!O261,1,'Raw candidate data'!M261)</f>
      </c>
      <c r="F261" s="398">
        <f t="shared" si="9"/>
      </c>
      <c r="G261" s="390">
        <f>'Raw FRM data'!R261</f>
      </c>
      <c r="H261" s="391">
        <f>'Raw candidate data'!O261</f>
      </c>
      <c r="K261" s="400">
        <f t="shared" si="8"/>
      </c>
    </row>
    <row r="262" spans="2:11" ht="12.75">
      <c r="B262" s="380">
        <v>252</v>
      </c>
      <c r="C262" s="397">
        <f>IF(ISBLANK('Raw FRM data'!C262),'Raw candidate data'!C262,'Raw FRM data'!C262)</f>
      </c>
      <c r="D262" s="155">
        <f>IF(G262&lt;&gt;'Raw FRM data'!R262,1,'Raw FRM data'!M262)</f>
      </c>
      <c r="E262" s="155">
        <f>IF(H262&lt;&gt;'Raw candidate data'!O262,1,'Raw candidate data'!M262)</f>
      </c>
      <c r="F262" s="398">
        <f t="shared" si="9"/>
      </c>
      <c r="G262" s="390">
        <f>'Raw FRM data'!R262</f>
      </c>
      <c r="H262" s="391">
        <f>'Raw candidate data'!O262</f>
      </c>
      <c r="K262" s="400">
        <f t="shared" si="8"/>
      </c>
    </row>
    <row r="263" spans="2:11" ht="12.75">
      <c r="B263" s="380">
        <v>253</v>
      </c>
      <c r="C263" s="397">
        <f>IF(ISBLANK('Raw FRM data'!C263),'Raw candidate data'!C263,'Raw FRM data'!C263)</f>
      </c>
      <c r="D263" s="155">
        <f>IF(G263&lt;&gt;'Raw FRM data'!R263,1,'Raw FRM data'!M263)</f>
      </c>
      <c r="E263" s="155">
        <f>IF(H263&lt;&gt;'Raw candidate data'!O263,1,'Raw candidate data'!M263)</f>
      </c>
      <c r="F263" s="398">
        <f t="shared" si="9"/>
      </c>
      <c r="G263" s="390">
        <f>'Raw FRM data'!R263</f>
      </c>
      <c r="H263" s="391">
        <f>'Raw candidate data'!O263</f>
      </c>
      <c r="K263" s="400">
        <f t="shared" si="8"/>
      </c>
    </row>
    <row r="264" spans="2:11" ht="12.75">
      <c r="B264" s="380">
        <v>254</v>
      </c>
      <c r="C264" s="397">
        <f>IF(ISBLANK('Raw FRM data'!C264),'Raw candidate data'!C264,'Raw FRM data'!C264)</f>
      </c>
      <c r="D264" s="155">
        <f>IF(G264&lt;&gt;'Raw FRM data'!R264,1,'Raw FRM data'!M264)</f>
      </c>
      <c r="E264" s="155">
        <f>IF(H264&lt;&gt;'Raw candidate data'!O264,1,'Raw candidate data'!M264)</f>
      </c>
      <c r="F264" s="398">
        <f t="shared" si="9"/>
      </c>
      <c r="G264" s="390">
        <f>'Raw FRM data'!R264</f>
      </c>
      <c r="H264" s="391">
        <f>'Raw candidate data'!O264</f>
      </c>
      <c r="K264" s="400">
        <f t="shared" si="8"/>
      </c>
    </row>
    <row r="265" spans="2:11" ht="12.75">
      <c r="B265" s="380">
        <v>255</v>
      </c>
      <c r="C265" s="397">
        <f>IF(ISBLANK('Raw FRM data'!C265),'Raw candidate data'!C265,'Raw FRM data'!C265)</f>
      </c>
      <c r="D265" s="155">
        <f>IF(G265&lt;&gt;'Raw FRM data'!R265,1,'Raw FRM data'!M265)</f>
      </c>
      <c r="E265" s="155">
        <f>IF(H265&lt;&gt;'Raw candidate data'!O265,1,'Raw candidate data'!M265)</f>
      </c>
      <c r="F265" s="398">
        <f t="shared" si="9"/>
      </c>
      <c r="G265" s="390">
        <f>'Raw FRM data'!R265</f>
      </c>
      <c r="H265" s="391">
        <f>'Raw candidate data'!O265</f>
      </c>
      <c r="K265" s="400">
        <f t="shared" si="8"/>
      </c>
    </row>
    <row r="266" spans="2:11" ht="12.75">
      <c r="B266" s="380">
        <v>256</v>
      </c>
      <c r="C266" s="397">
        <f>IF(ISBLANK('Raw FRM data'!C266),'Raw candidate data'!C266,'Raw FRM data'!C266)</f>
      </c>
      <c r="D266" s="155">
        <f>IF(G266&lt;&gt;'Raw FRM data'!R266,1,'Raw FRM data'!M266)</f>
      </c>
      <c r="E266" s="155">
        <f>IF(H266&lt;&gt;'Raw candidate data'!O266,1,'Raw candidate data'!M266)</f>
      </c>
      <c r="F266" s="398">
        <f t="shared" si="9"/>
      </c>
      <c r="G266" s="390">
        <f>'Raw FRM data'!R266</f>
      </c>
      <c r="H266" s="391">
        <f>'Raw candidate data'!O266</f>
      </c>
      <c r="K266" s="400">
        <f t="shared" si="8"/>
      </c>
    </row>
    <row r="267" spans="2:11" ht="12.75">
      <c r="B267" s="380">
        <v>257</v>
      </c>
      <c r="C267" s="397">
        <f>IF(ISBLANK('Raw FRM data'!C267),'Raw candidate data'!C267,'Raw FRM data'!C267)</f>
      </c>
      <c r="D267" s="155">
        <f>IF(G267&lt;&gt;'Raw FRM data'!R267,1,'Raw FRM data'!M267)</f>
      </c>
      <c r="E267" s="155">
        <f>IF(H267&lt;&gt;'Raw candidate data'!O267,1,'Raw candidate data'!M267)</f>
      </c>
      <c r="F267" s="398">
        <f t="shared" si="9"/>
      </c>
      <c r="G267" s="390">
        <f>'Raw FRM data'!R267</f>
      </c>
      <c r="H267" s="391">
        <f>'Raw candidate data'!O267</f>
      </c>
      <c r="K267" s="400">
        <f t="shared" si="8"/>
      </c>
    </row>
    <row r="268" spans="2:11" ht="12.75">
      <c r="B268" s="380">
        <v>258</v>
      </c>
      <c r="C268" s="397">
        <f>IF(ISBLANK('Raw FRM data'!C268),'Raw candidate data'!C268,'Raw FRM data'!C268)</f>
      </c>
      <c r="D268" s="155">
        <f>IF(G268&lt;&gt;'Raw FRM data'!R268,1,'Raw FRM data'!M268)</f>
      </c>
      <c r="E268" s="155">
        <f>IF(H268&lt;&gt;'Raw candidate data'!O268,1,'Raw candidate data'!M268)</f>
      </c>
      <c r="F268" s="398">
        <f t="shared" si="9"/>
      </c>
      <c r="G268" s="390">
        <f>'Raw FRM data'!R268</f>
      </c>
      <c r="H268" s="391">
        <f>'Raw candidate data'!O268</f>
      </c>
      <c r="K268" s="400">
        <f t="shared" si="8"/>
      </c>
    </row>
    <row r="269" spans="2:11" ht="12.75">
      <c r="B269" s="380">
        <v>259</v>
      </c>
      <c r="C269" s="397">
        <f>IF(ISBLANK('Raw FRM data'!C269),'Raw candidate data'!C269,'Raw FRM data'!C269)</f>
      </c>
      <c r="D269" s="155">
        <f>IF(G269&lt;&gt;'Raw FRM data'!R269,1,'Raw FRM data'!M269)</f>
      </c>
      <c r="E269" s="155">
        <f>IF(H269&lt;&gt;'Raw candidate data'!O269,1,'Raw candidate data'!M269)</f>
      </c>
      <c r="F269" s="398">
        <f t="shared" si="9"/>
      </c>
      <c r="G269" s="390">
        <f>'Raw FRM data'!R269</f>
      </c>
      <c r="H269" s="391">
        <f>'Raw candidate data'!O269</f>
      </c>
      <c r="K269" s="400">
        <f t="shared" si="8"/>
      </c>
    </row>
    <row r="270" spans="2:11" ht="12.75">
      <c r="B270" s="380">
        <v>260</v>
      </c>
      <c r="C270" s="397">
        <f>IF(ISBLANK('Raw FRM data'!C270),'Raw candidate data'!C270,'Raw FRM data'!C270)</f>
      </c>
      <c r="D270" s="155">
        <f>IF(G270&lt;&gt;'Raw FRM data'!R270,1,'Raw FRM data'!M270)</f>
      </c>
      <c r="E270" s="155">
        <f>IF(H270&lt;&gt;'Raw candidate data'!O270,1,'Raw candidate data'!M270)</f>
      </c>
      <c r="F270" s="398">
        <f t="shared" si="9"/>
      </c>
      <c r="G270" s="390">
        <f>'Raw FRM data'!R270</f>
      </c>
      <c r="H270" s="391">
        <f>'Raw candidate data'!O270</f>
      </c>
      <c r="K270" s="400">
        <f aca="true" t="shared" si="10" ref="K270:K333">IF(OR(ISBLANK(G270),G270=""),"",IF(G270&lt;3,"FRM value is &lt; 3 ug/m3; to exclude it, change 'ok' to 'x' and click 'ok' in Validity col. filter.",""))</f>
      </c>
    </row>
    <row r="271" spans="2:11" ht="12.75">
      <c r="B271" s="380">
        <v>261</v>
      </c>
      <c r="C271" s="397">
        <f>IF(ISBLANK('Raw FRM data'!C271),'Raw candidate data'!C271,'Raw FRM data'!C271)</f>
      </c>
      <c r="D271" s="155">
        <f>IF(G271&lt;&gt;'Raw FRM data'!R271,1,'Raw FRM data'!M271)</f>
      </c>
      <c r="E271" s="155">
        <f>IF(H271&lt;&gt;'Raw candidate data'!O271,1,'Raw candidate data'!M271)</f>
      </c>
      <c r="F271" s="398">
        <f t="shared" si="9"/>
      </c>
      <c r="G271" s="390">
        <f>'Raw FRM data'!R271</f>
      </c>
      <c r="H271" s="391">
        <f>'Raw candidate data'!O271</f>
      </c>
      <c r="K271" s="400">
        <f t="shared" si="10"/>
      </c>
    </row>
    <row r="272" spans="2:11" ht="12.75">
      <c r="B272" s="380">
        <v>262</v>
      </c>
      <c r="C272" s="397">
        <f>IF(ISBLANK('Raw FRM data'!C272),'Raw candidate data'!C272,'Raw FRM data'!C272)</f>
      </c>
      <c r="D272" s="155">
        <f>IF(G272&lt;&gt;'Raw FRM data'!R272,1,'Raw FRM data'!M272)</f>
      </c>
      <c r="E272" s="155">
        <f>IF(H272&lt;&gt;'Raw candidate data'!O272,1,'Raw candidate data'!M272)</f>
      </c>
      <c r="F272" s="398">
        <f t="shared" si="9"/>
      </c>
      <c r="G272" s="390">
        <f>'Raw FRM data'!R272</f>
      </c>
      <c r="H272" s="391">
        <f>'Raw candidate data'!O272</f>
      </c>
      <c r="K272" s="400">
        <f t="shared" si="10"/>
      </c>
    </row>
    <row r="273" spans="2:11" ht="12.75">
      <c r="B273" s="380">
        <v>263</v>
      </c>
      <c r="C273" s="397">
        <f>IF(ISBLANK('Raw FRM data'!C273),'Raw candidate data'!C273,'Raw FRM data'!C273)</f>
      </c>
      <c r="D273" s="155">
        <f>IF(G273&lt;&gt;'Raw FRM data'!R273,1,'Raw FRM data'!M273)</f>
      </c>
      <c r="E273" s="155">
        <f>IF(H273&lt;&gt;'Raw candidate data'!O273,1,'Raw candidate data'!M273)</f>
      </c>
      <c r="F273" s="398">
        <f t="shared" si="9"/>
      </c>
      <c r="G273" s="390">
        <f>'Raw FRM data'!R273</f>
      </c>
      <c r="H273" s="391">
        <f>'Raw candidate data'!O273</f>
      </c>
      <c r="K273" s="400">
        <f t="shared" si="10"/>
      </c>
    </row>
    <row r="274" spans="2:11" ht="12.75">
      <c r="B274" s="380">
        <v>264</v>
      </c>
      <c r="C274" s="397">
        <f>IF(ISBLANK('Raw FRM data'!C274),'Raw candidate data'!C274,'Raw FRM data'!C274)</f>
      </c>
      <c r="D274" s="155">
        <f>IF(G274&lt;&gt;'Raw FRM data'!R274,1,'Raw FRM data'!M274)</f>
      </c>
      <c r="E274" s="155">
        <f>IF(H274&lt;&gt;'Raw candidate data'!O274,1,'Raw candidate data'!M274)</f>
      </c>
      <c r="F274" s="398">
        <f t="shared" si="9"/>
      </c>
      <c r="G274" s="390">
        <f>'Raw FRM data'!R274</f>
      </c>
      <c r="H274" s="391">
        <f>'Raw candidate data'!O274</f>
      </c>
      <c r="K274" s="400">
        <f t="shared" si="10"/>
      </c>
    </row>
    <row r="275" spans="2:11" ht="12.75">
      <c r="B275" s="380">
        <v>265</v>
      </c>
      <c r="C275" s="397">
        <f>IF(ISBLANK('Raw FRM data'!C275),'Raw candidate data'!C275,'Raw FRM data'!C275)</f>
      </c>
      <c r="D275" s="155">
        <f>IF(G275&lt;&gt;'Raw FRM data'!R275,1,'Raw FRM data'!M275)</f>
      </c>
      <c r="E275" s="155">
        <f>IF(H275&lt;&gt;'Raw candidate data'!O275,1,'Raw candidate data'!M275)</f>
      </c>
      <c r="F275" s="398">
        <f t="shared" si="9"/>
      </c>
      <c r="G275" s="390">
        <f>'Raw FRM data'!R275</f>
      </c>
      <c r="H275" s="391">
        <f>'Raw candidate data'!O275</f>
      </c>
      <c r="K275" s="400">
        <f t="shared" si="10"/>
      </c>
    </row>
    <row r="276" spans="2:11" ht="12.75">
      <c r="B276" s="380">
        <v>266</v>
      </c>
      <c r="C276" s="397">
        <f>IF(ISBLANK('Raw FRM data'!C276),'Raw candidate data'!C276,'Raw FRM data'!C276)</f>
      </c>
      <c r="D276" s="155">
        <f>IF(G276&lt;&gt;'Raw FRM data'!R276,1,'Raw FRM data'!M276)</f>
      </c>
      <c r="E276" s="155">
        <f>IF(H276&lt;&gt;'Raw candidate data'!O276,1,'Raw candidate data'!M276)</f>
      </c>
      <c r="F276" s="398">
        <f t="shared" si="9"/>
      </c>
      <c r="G276" s="390">
        <f>'Raw FRM data'!R276</f>
      </c>
      <c r="H276" s="391">
        <f>'Raw candidate data'!O276</f>
      </c>
      <c r="K276" s="400">
        <f t="shared" si="10"/>
      </c>
    </row>
    <row r="277" spans="2:11" ht="12.75">
      <c r="B277" s="380">
        <v>267</v>
      </c>
      <c r="C277" s="397">
        <f>IF(ISBLANK('Raw FRM data'!C277),'Raw candidate data'!C277,'Raw FRM data'!C277)</f>
      </c>
      <c r="D277" s="155">
        <f>IF(G277&lt;&gt;'Raw FRM data'!R277,1,'Raw FRM data'!M277)</f>
      </c>
      <c r="E277" s="155">
        <f>IF(H277&lt;&gt;'Raw candidate data'!O277,1,'Raw candidate data'!M277)</f>
      </c>
      <c r="F277" s="398">
        <f t="shared" si="9"/>
      </c>
      <c r="G277" s="390">
        <f>'Raw FRM data'!R277</f>
      </c>
      <c r="H277" s="391">
        <f>'Raw candidate data'!O277</f>
      </c>
      <c r="K277" s="400">
        <f t="shared" si="10"/>
      </c>
    </row>
    <row r="278" spans="2:11" ht="12.75">
      <c r="B278" s="380">
        <v>268</v>
      </c>
      <c r="C278" s="397">
        <f>IF(ISBLANK('Raw FRM data'!C278),'Raw candidate data'!C278,'Raw FRM data'!C278)</f>
      </c>
      <c r="D278" s="155">
        <f>IF(G278&lt;&gt;'Raw FRM data'!R278,1,'Raw FRM data'!M278)</f>
      </c>
      <c r="E278" s="155">
        <f>IF(H278&lt;&gt;'Raw candidate data'!O278,1,'Raw candidate data'!M278)</f>
      </c>
      <c r="F278" s="398">
        <f t="shared" si="9"/>
      </c>
      <c r="G278" s="390">
        <f>'Raw FRM data'!R278</f>
      </c>
      <c r="H278" s="391">
        <f>'Raw candidate data'!O278</f>
      </c>
      <c r="K278" s="400">
        <f t="shared" si="10"/>
      </c>
    </row>
    <row r="279" spans="2:11" ht="12.75">
      <c r="B279" s="380">
        <v>269</v>
      </c>
      <c r="C279" s="397">
        <f>IF(ISBLANK('Raw FRM data'!C279),'Raw candidate data'!C279,'Raw FRM data'!C279)</f>
      </c>
      <c r="D279" s="155">
        <f>IF(G279&lt;&gt;'Raw FRM data'!R279,1,'Raw FRM data'!M279)</f>
      </c>
      <c r="E279" s="155">
        <f>IF(H279&lt;&gt;'Raw candidate data'!O279,1,'Raw candidate data'!M279)</f>
      </c>
      <c r="F279" s="398">
        <f t="shared" si="9"/>
      </c>
      <c r="G279" s="390">
        <f>'Raw FRM data'!R279</f>
      </c>
      <c r="H279" s="391">
        <f>'Raw candidate data'!O279</f>
      </c>
      <c r="K279" s="400">
        <f t="shared" si="10"/>
      </c>
    </row>
    <row r="280" spans="2:11" ht="12.75">
      <c r="B280" s="380">
        <v>270</v>
      </c>
      <c r="C280" s="397">
        <f>IF(ISBLANK('Raw FRM data'!C280),'Raw candidate data'!C280,'Raw FRM data'!C280)</f>
      </c>
      <c r="D280" s="155">
        <f>IF(G280&lt;&gt;'Raw FRM data'!R280,1,'Raw FRM data'!M280)</f>
      </c>
      <c r="E280" s="155">
        <f>IF(H280&lt;&gt;'Raw candidate data'!O280,1,'Raw candidate data'!M280)</f>
      </c>
      <c r="F280" s="398">
        <f t="shared" si="9"/>
      </c>
      <c r="G280" s="390">
        <f>'Raw FRM data'!R280</f>
      </c>
      <c r="H280" s="391">
        <f>'Raw candidate data'!O280</f>
      </c>
      <c r="K280" s="400">
        <f t="shared" si="10"/>
      </c>
    </row>
    <row r="281" spans="2:11" ht="12.75">
      <c r="B281" s="380">
        <v>271</v>
      </c>
      <c r="C281" s="397">
        <f>IF(ISBLANK('Raw FRM data'!C281),'Raw candidate data'!C281,'Raw FRM data'!C281)</f>
      </c>
      <c r="D281" s="155">
        <f>IF(G281&lt;&gt;'Raw FRM data'!R281,1,'Raw FRM data'!M281)</f>
      </c>
      <c r="E281" s="155">
        <f>IF(H281&lt;&gt;'Raw candidate data'!O281,1,'Raw candidate data'!M281)</f>
      </c>
      <c r="F281" s="398">
        <f t="shared" si="9"/>
      </c>
      <c r="G281" s="390">
        <f>'Raw FRM data'!R281</f>
      </c>
      <c r="H281" s="391">
        <f>'Raw candidate data'!O281</f>
      </c>
      <c r="K281" s="400">
        <f t="shared" si="10"/>
      </c>
    </row>
    <row r="282" spans="2:11" ht="12.75">
      <c r="B282" s="380">
        <v>272</v>
      </c>
      <c r="C282" s="397">
        <f>IF(ISBLANK('Raw FRM data'!C282),'Raw candidate data'!C282,'Raw FRM data'!C282)</f>
      </c>
      <c r="D282" s="155">
        <f>IF(G282&lt;&gt;'Raw FRM data'!R282,1,'Raw FRM data'!M282)</f>
      </c>
      <c r="E282" s="155">
        <f>IF(H282&lt;&gt;'Raw candidate data'!O282,1,'Raw candidate data'!M282)</f>
      </c>
      <c r="F282" s="398">
        <f t="shared" si="9"/>
      </c>
      <c r="G282" s="390">
        <f>'Raw FRM data'!R282</f>
      </c>
      <c r="H282" s="391">
        <f>'Raw candidate data'!O282</f>
      </c>
      <c r="K282" s="400">
        <f t="shared" si="10"/>
      </c>
    </row>
    <row r="283" spans="2:11" ht="12.75">
      <c r="B283" s="380">
        <v>273</v>
      </c>
      <c r="C283" s="397">
        <f>IF(ISBLANK('Raw FRM data'!C283),'Raw candidate data'!C283,'Raw FRM data'!C283)</f>
      </c>
      <c r="D283" s="155">
        <f>IF(G283&lt;&gt;'Raw FRM data'!R283,1,'Raw FRM data'!M283)</f>
      </c>
      <c r="E283" s="155">
        <f>IF(H283&lt;&gt;'Raw candidate data'!O283,1,'Raw candidate data'!M283)</f>
      </c>
      <c r="F283" s="398">
        <f t="shared" si="9"/>
      </c>
      <c r="G283" s="390">
        <f>'Raw FRM data'!R283</f>
      </c>
      <c r="H283" s="391">
        <f>'Raw candidate data'!O283</f>
      </c>
      <c r="K283" s="400">
        <f t="shared" si="10"/>
      </c>
    </row>
    <row r="284" spans="2:11" ht="12.75">
      <c r="B284" s="380">
        <v>274</v>
      </c>
      <c r="C284" s="397">
        <f>IF(ISBLANK('Raw FRM data'!C284),'Raw candidate data'!C284,'Raw FRM data'!C284)</f>
      </c>
      <c r="D284" s="155">
        <f>IF(G284&lt;&gt;'Raw FRM data'!R284,1,'Raw FRM data'!M284)</f>
      </c>
      <c r="E284" s="155">
        <f>IF(H284&lt;&gt;'Raw candidate data'!O284,1,'Raw candidate data'!M284)</f>
      </c>
      <c r="F284" s="398">
        <f t="shared" si="9"/>
      </c>
      <c r="G284" s="390">
        <f>'Raw FRM data'!R284</f>
      </c>
      <c r="H284" s="391">
        <f>'Raw candidate data'!O284</f>
      </c>
      <c r="K284" s="400">
        <f t="shared" si="10"/>
      </c>
    </row>
    <row r="285" spans="2:11" ht="12.75">
      <c r="B285" s="380">
        <v>275</v>
      </c>
      <c r="C285" s="397">
        <f>IF(ISBLANK('Raw FRM data'!C285),'Raw candidate data'!C285,'Raw FRM data'!C285)</f>
      </c>
      <c r="D285" s="155">
        <f>IF(G285&lt;&gt;'Raw FRM data'!R285,1,'Raw FRM data'!M285)</f>
      </c>
      <c r="E285" s="155">
        <f>IF(H285&lt;&gt;'Raw candidate data'!O285,1,'Raw candidate data'!M285)</f>
      </c>
      <c r="F285" s="398">
        <f t="shared" si="9"/>
      </c>
      <c r="G285" s="390">
        <f>'Raw FRM data'!R285</f>
      </c>
      <c r="H285" s="391">
        <f>'Raw candidate data'!O285</f>
      </c>
      <c r="K285" s="400">
        <f t="shared" si="10"/>
      </c>
    </row>
    <row r="286" spans="2:11" ht="12.75">
      <c r="B286" s="380">
        <v>276</v>
      </c>
      <c r="C286" s="397">
        <f>IF(ISBLANK('Raw FRM data'!C286),'Raw candidate data'!C286,'Raw FRM data'!C286)</f>
      </c>
      <c r="D286" s="155">
        <f>IF(G286&lt;&gt;'Raw FRM data'!R286,1,'Raw FRM data'!M286)</f>
      </c>
      <c r="E286" s="155">
        <f>IF(H286&lt;&gt;'Raw candidate data'!O286,1,'Raw candidate data'!M286)</f>
      </c>
      <c r="F286" s="398">
        <f t="shared" si="9"/>
      </c>
      <c r="G286" s="390">
        <f>'Raw FRM data'!R286</f>
      </c>
      <c r="H286" s="391">
        <f>'Raw candidate data'!O286</f>
      </c>
      <c r="K286" s="400">
        <f t="shared" si="10"/>
      </c>
    </row>
    <row r="287" spans="2:11" ht="12.75">
      <c r="B287" s="380">
        <v>277</v>
      </c>
      <c r="C287" s="397">
        <f>IF(ISBLANK('Raw FRM data'!C287),'Raw candidate data'!C287,'Raw FRM data'!C287)</f>
      </c>
      <c r="D287" s="155">
        <f>IF(G287&lt;&gt;'Raw FRM data'!R287,1,'Raw FRM data'!M287)</f>
      </c>
      <c r="E287" s="155">
        <f>IF(H287&lt;&gt;'Raw candidate data'!O287,1,'Raw candidate data'!M287)</f>
      </c>
      <c r="F287" s="398">
        <f t="shared" si="9"/>
      </c>
      <c r="G287" s="390">
        <f>'Raw FRM data'!R287</f>
      </c>
      <c r="H287" s="391">
        <f>'Raw candidate data'!O287</f>
      </c>
      <c r="K287" s="400">
        <f t="shared" si="10"/>
      </c>
    </row>
    <row r="288" spans="2:11" ht="12.75">
      <c r="B288" s="380">
        <v>278</v>
      </c>
      <c r="C288" s="397">
        <f>IF(ISBLANK('Raw FRM data'!C288),'Raw candidate data'!C288,'Raw FRM data'!C288)</f>
      </c>
      <c r="D288" s="155">
        <f>IF(G288&lt;&gt;'Raw FRM data'!R288,1,'Raw FRM data'!M288)</f>
      </c>
      <c r="E288" s="155">
        <f>IF(H288&lt;&gt;'Raw candidate data'!O288,1,'Raw candidate data'!M288)</f>
      </c>
      <c r="F288" s="398">
        <f t="shared" si="9"/>
      </c>
      <c r="G288" s="390">
        <f>'Raw FRM data'!R288</f>
      </c>
      <c r="H288" s="391">
        <f>'Raw candidate data'!O288</f>
      </c>
      <c r="K288" s="400">
        <f t="shared" si="10"/>
      </c>
    </row>
    <row r="289" spans="2:11" ht="12.75">
      <c r="B289" s="380">
        <v>279</v>
      </c>
      <c r="C289" s="397">
        <f>IF(ISBLANK('Raw FRM data'!C289),'Raw candidate data'!C289,'Raw FRM data'!C289)</f>
      </c>
      <c r="D289" s="155">
        <f>IF(G289&lt;&gt;'Raw FRM data'!R289,1,'Raw FRM data'!M289)</f>
      </c>
      <c r="E289" s="155">
        <f>IF(H289&lt;&gt;'Raw candidate data'!O289,1,'Raw candidate data'!M289)</f>
      </c>
      <c r="F289" s="398">
        <f t="shared" si="9"/>
      </c>
      <c r="G289" s="390">
        <f>'Raw FRM data'!R289</f>
      </c>
      <c r="H289" s="391">
        <f>'Raw candidate data'!O289</f>
      </c>
      <c r="K289" s="400">
        <f t="shared" si="10"/>
      </c>
    </row>
    <row r="290" spans="2:11" ht="12.75">
      <c r="B290" s="380">
        <v>280</v>
      </c>
      <c r="C290" s="397">
        <f>IF(ISBLANK('Raw FRM data'!C290),'Raw candidate data'!C290,'Raw FRM data'!C290)</f>
      </c>
      <c r="D290" s="155">
        <f>IF(G290&lt;&gt;'Raw FRM data'!R290,1,'Raw FRM data'!M290)</f>
      </c>
      <c r="E290" s="155">
        <f>IF(H290&lt;&gt;'Raw candidate data'!O290,1,'Raw candidate data'!M290)</f>
      </c>
      <c r="F290" s="398">
        <f t="shared" si="9"/>
      </c>
      <c r="G290" s="390">
        <f>'Raw FRM data'!R290</f>
      </c>
      <c r="H290" s="391">
        <f>'Raw candidate data'!O290</f>
      </c>
      <c r="K290" s="400">
        <f t="shared" si="10"/>
      </c>
    </row>
    <row r="291" spans="2:11" ht="12.75">
      <c r="B291" s="380">
        <v>281</v>
      </c>
      <c r="C291" s="397">
        <f>IF(ISBLANK('Raw FRM data'!C291),'Raw candidate data'!C291,'Raw FRM data'!C291)</f>
      </c>
      <c r="D291" s="155">
        <f>IF(G291&lt;&gt;'Raw FRM data'!R291,1,'Raw FRM data'!M291)</f>
      </c>
      <c r="E291" s="155">
        <f>IF(H291&lt;&gt;'Raw candidate data'!O291,1,'Raw candidate data'!M291)</f>
      </c>
      <c r="F291" s="398">
        <f t="shared" si="9"/>
      </c>
      <c r="G291" s="390">
        <f>'Raw FRM data'!R291</f>
      </c>
      <c r="H291" s="391">
        <f>'Raw candidate data'!O291</f>
      </c>
      <c r="K291" s="400">
        <f t="shared" si="10"/>
      </c>
    </row>
    <row r="292" spans="2:11" ht="12.75">
      <c r="B292" s="380">
        <v>282</v>
      </c>
      <c r="C292" s="397">
        <f>IF(ISBLANK('Raw FRM data'!C292),'Raw candidate data'!C292,'Raw FRM data'!C292)</f>
      </c>
      <c r="D292" s="155">
        <f>IF(G292&lt;&gt;'Raw FRM data'!R292,1,'Raw FRM data'!M292)</f>
      </c>
      <c r="E292" s="155">
        <f>IF(H292&lt;&gt;'Raw candidate data'!O292,1,'Raw candidate data'!M292)</f>
      </c>
      <c r="F292" s="398">
        <f t="shared" si="9"/>
      </c>
      <c r="G292" s="390">
        <f>'Raw FRM data'!R292</f>
      </c>
      <c r="H292" s="391">
        <f>'Raw candidate data'!O292</f>
      </c>
      <c r="K292" s="400">
        <f t="shared" si="10"/>
      </c>
    </row>
    <row r="293" spans="2:11" ht="12.75">
      <c r="B293" s="380">
        <v>283</v>
      </c>
      <c r="C293" s="397">
        <f>IF(ISBLANK('Raw FRM data'!C293),'Raw candidate data'!C293,'Raw FRM data'!C293)</f>
      </c>
      <c r="D293" s="155">
        <f>IF(G293&lt;&gt;'Raw FRM data'!R293,1,'Raw FRM data'!M293)</f>
      </c>
      <c r="E293" s="155">
        <f>IF(H293&lt;&gt;'Raw candidate data'!O293,1,'Raw candidate data'!M293)</f>
      </c>
      <c r="F293" s="398">
        <f t="shared" si="9"/>
      </c>
      <c r="G293" s="390">
        <f>'Raw FRM data'!R293</f>
      </c>
      <c r="H293" s="391">
        <f>'Raw candidate data'!O293</f>
      </c>
      <c r="K293" s="400">
        <f t="shared" si="10"/>
      </c>
    </row>
    <row r="294" spans="2:11" ht="12.75">
      <c r="B294" s="380">
        <v>284</v>
      </c>
      <c r="C294" s="397">
        <f>IF(ISBLANK('Raw FRM data'!C294),'Raw candidate data'!C294,'Raw FRM data'!C294)</f>
      </c>
      <c r="D294" s="155">
        <f>IF(G294&lt;&gt;'Raw FRM data'!R294,1,'Raw FRM data'!M294)</f>
      </c>
      <c r="E294" s="155">
        <f>IF(H294&lt;&gt;'Raw candidate data'!O294,1,'Raw candidate data'!M294)</f>
      </c>
      <c r="F294" s="398">
        <f t="shared" si="9"/>
      </c>
      <c r="G294" s="390">
        <f>'Raw FRM data'!R294</f>
      </c>
      <c r="H294" s="391">
        <f>'Raw candidate data'!O294</f>
      </c>
      <c r="K294" s="400">
        <f t="shared" si="10"/>
      </c>
    </row>
    <row r="295" spans="2:11" ht="12.75">
      <c r="B295" s="380">
        <v>285</v>
      </c>
      <c r="C295" s="397">
        <f>IF(ISBLANK('Raw FRM data'!C295),'Raw candidate data'!C295,'Raw FRM data'!C295)</f>
      </c>
      <c r="D295" s="155">
        <f>IF(G295&lt;&gt;'Raw FRM data'!R295,1,'Raw FRM data'!M295)</f>
      </c>
      <c r="E295" s="155">
        <f>IF(H295&lt;&gt;'Raw candidate data'!O295,1,'Raw candidate data'!M295)</f>
      </c>
      <c r="F295" s="398">
        <f t="shared" si="9"/>
      </c>
      <c r="G295" s="390">
        <f>'Raw FRM data'!R295</f>
      </c>
      <c r="H295" s="391">
        <f>'Raw candidate data'!O295</f>
      </c>
      <c r="K295" s="400">
        <f t="shared" si="10"/>
      </c>
    </row>
    <row r="296" spans="2:11" ht="12.75">
      <c r="B296" s="380">
        <v>286</v>
      </c>
      <c r="C296" s="397">
        <f>IF(ISBLANK('Raw FRM data'!C296),'Raw candidate data'!C296,'Raw FRM data'!C296)</f>
      </c>
      <c r="D296" s="155">
        <f>IF(G296&lt;&gt;'Raw FRM data'!R296,1,'Raw FRM data'!M296)</f>
      </c>
      <c r="E296" s="155">
        <f>IF(H296&lt;&gt;'Raw candidate data'!O296,1,'Raw candidate data'!M296)</f>
      </c>
      <c r="F296" s="398">
        <f t="shared" si="9"/>
      </c>
      <c r="G296" s="390">
        <f>'Raw FRM data'!R296</f>
      </c>
      <c r="H296" s="391">
        <f>'Raw candidate data'!O296</f>
      </c>
      <c r="K296" s="400">
        <f t="shared" si="10"/>
      </c>
    </row>
    <row r="297" spans="2:11" ht="12.75">
      <c r="B297" s="380">
        <v>287</v>
      </c>
      <c r="C297" s="397">
        <f>IF(ISBLANK('Raw FRM data'!C297),'Raw candidate data'!C297,'Raw FRM data'!C297)</f>
      </c>
      <c r="D297" s="155">
        <f>IF(G297&lt;&gt;'Raw FRM data'!R297,1,'Raw FRM data'!M297)</f>
      </c>
      <c r="E297" s="155">
        <f>IF(H297&lt;&gt;'Raw candidate data'!O297,1,'Raw candidate data'!M297)</f>
      </c>
      <c r="F297" s="398">
        <f t="shared" si="9"/>
      </c>
      <c r="G297" s="390">
        <f>'Raw FRM data'!R297</f>
      </c>
      <c r="H297" s="391">
        <f>'Raw candidate data'!O297</f>
      </c>
      <c r="K297" s="400">
        <f t="shared" si="10"/>
      </c>
    </row>
    <row r="298" spans="2:11" ht="12.75">
      <c r="B298" s="380">
        <v>288</v>
      </c>
      <c r="C298" s="397">
        <f>IF(ISBLANK('Raw FRM data'!C298),'Raw candidate data'!C298,'Raw FRM data'!C298)</f>
      </c>
      <c r="D298" s="155">
        <f>IF(G298&lt;&gt;'Raw FRM data'!R298,1,'Raw FRM data'!M298)</f>
      </c>
      <c r="E298" s="155">
        <f>IF(H298&lt;&gt;'Raw candidate data'!O298,1,'Raw candidate data'!M298)</f>
      </c>
      <c r="F298" s="398">
        <f t="shared" si="9"/>
      </c>
      <c r="G298" s="390">
        <f>'Raw FRM data'!R298</f>
      </c>
      <c r="H298" s="391">
        <f>'Raw candidate data'!O298</f>
      </c>
      <c r="K298" s="400">
        <f t="shared" si="10"/>
      </c>
    </row>
    <row r="299" spans="2:11" ht="12.75">
      <c r="B299" s="380">
        <v>289</v>
      </c>
      <c r="C299" s="397">
        <f>IF(ISBLANK('Raw FRM data'!C299),'Raw candidate data'!C299,'Raw FRM data'!C299)</f>
      </c>
      <c r="D299" s="155">
        <f>IF(G299&lt;&gt;'Raw FRM data'!R299,1,'Raw FRM data'!M299)</f>
      </c>
      <c r="E299" s="155">
        <f>IF(H299&lt;&gt;'Raw candidate data'!O299,1,'Raw candidate data'!M299)</f>
      </c>
      <c r="F299" s="398">
        <f t="shared" si="9"/>
      </c>
      <c r="G299" s="390">
        <f>'Raw FRM data'!R299</f>
      </c>
      <c r="H299" s="391">
        <f>'Raw candidate data'!O299</f>
      </c>
      <c r="K299" s="400">
        <f t="shared" si="10"/>
      </c>
    </row>
    <row r="300" spans="2:11" ht="12.75">
      <c r="B300" s="380">
        <v>290</v>
      </c>
      <c r="C300" s="397">
        <f>IF(ISBLANK('Raw FRM data'!C300),'Raw candidate data'!C300,'Raw FRM data'!C300)</f>
      </c>
      <c r="D300" s="155">
        <f>IF(G300&lt;&gt;'Raw FRM data'!R300,1,'Raw FRM data'!M300)</f>
      </c>
      <c r="E300" s="155">
        <f>IF(H300&lt;&gt;'Raw candidate data'!O300,1,'Raw candidate data'!M300)</f>
      </c>
      <c r="F300" s="398">
        <f t="shared" si="9"/>
      </c>
      <c r="G300" s="390">
        <f>'Raw FRM data'!R300</f>
      </c>
      <c r="H300" s="391">
        <f>'Raw candidate data'!O300</f>
      </c>
      <c r="K300" s="400">
        <f t="shared" si="10"/>
      </c>
    </row>
    <row r="301" spans="2:11" ht="12.75">
      <c r="B301" s="380">
        <v>291</v>
      </c>
      <c r="C301" s="397">
        <f>IF(ISBLANK('Raw FRM data'!C301),'Raw candidate data'!C301,'Raw FRM data'!C301)</f>
      </c>
      <c r="D301" s="155">
        <f>IF(G301&lt;&gt;'Raw FRM data'!R301,1,'Raw FRM data'!M301)</f>
      </c>
      <c r="E301" s="155">
        <f>IF(H301&lt;&gt;'Raw candidate data'!O301,1,'Raw candidate data'!M301)</f>
      </c>
      <c r="F301" s="398">
        <f t="shared" si="9"/>
      </c>
      <c r="G301" s="390">
        <f>'Raw FRM data'!R301</f>
      </c>
      <c r="H301" s="391">
        <f>'Raw candidate data'!O301</f>
      </c>
      <c r="K301" s="400">
        <f t="shared" si="10"/>
      </c>
    </row>
    <row r="302" spans="2:11" ht="12.75">
      <c r="B302" s="380">
        <v>292</v>
      </c>
      <c r="C302" s="397">
        <f>IF(ISBLANK('Raw FRM data'!C302),'Raw candidate data'!C302,'Raw FRM data'!C302)</f>
      </c>
      <c r="D302" s="155">
        <f>IF(G302&lt;&gt;'Raw FRM data'!R302,1,'Raw FRM data'!M302)</f>
      </c>
      <c r="E302" s="155">
        <f>IF(H302&lt;&gt;'Raw candidate data'!O302,1,'Raw candidate data'!M302)</f>
      </c>
      <c r="F302" s="398">
        <f t="shared" si="9"/>
      </c>
      <c r="G302" s="390">
        <f>'Raw FRM data'!R302</f>
      </c>
      <c r="H302" s="391">
        <f>'Raw candidate data'!O302</f>
      </c>
      <c r="K302" s="400">
        <f t="shared" si="10"/>
      </c>
    </row>
    <row r="303" spans="2:11" ht="12.75">
      <c r="B303" s="380">
        <v>293</v>
      </c>
      <c r="C303" s="397">
        <f>IF(ISBLANK('Raw FRM data'!C303),'Raw candidate data'!C303,'Raw FRM data'!C303)</f>
      </c>
      <c r="D303" s="155">
        <f>IF(G303&lt;&gt;'Raw FRM data'!R303,1,'Raw FRM data'!M303)</f>
      </c>
      <c r="E303" s="155">
        <f>IF(H303&lt;&gt;'Raw candidate data'!O303,1,'Raw candidate data'!M303)</f>
      </c>
      <c r="F303" s="398">
        <f t="shared" si="9"/>
      </c>
      <c r="G303" s="390">
        <f>'Raw FRM data'!R303</f>
      </c>
      <c r="H303" s="391">
        <f>'Raw candidate data'!O303</f>
      </c>
      <c r="K303" s="400">
        <f t="shared" si="10"/>
      </c>
    </row>
    <row r="304" spans="2:11" ht="12.75">
      <c r="B304" s="380">
        <v>294</v>
      </c>
      <c r="C304" s="397">
        <f>IF(ISBLANK('Raw FRM data'!C304),'Raw candidate data'!C304,'Raw FRM data'!C304)</f>
      </c>
      <c r="D304" s="155">
        <f>IF(G304&lt;&gt;'Raw FRM data'!R304,1,'Raw FRM data'!M304)</f>
      </c>
      <c r="E304" s="155">
        <f>IF(H304&lt;&gt;'Raw candidate data'!O304,1,'Raw candidate data'!M304)</f>
      </c>
      <c r="F304" s="398">
        <f t="shared" si="9"/>
      </c>
      <c r="G304" s="390">
        <f>'Raw FRM data'!R304</f>
      </c>
      <c r="H304" s="391">
        <f>'Raw candidate data'!O304</f>
      </c>
      <c r="K304" s="400">
        <f t="shared" si="10"/>
      </c>
    </row>
    <row r="305" spans="2:11" ht="12.75">
      <c r="B305" s="380">
        <v>295</v>
      </c>
      <c r="C305" s="397">
        <f>IF(ISBLANK('Raw FRM data'!C305),'Raw candidate data'!C305,'Raw FRM data'!C305)</f>
      </c>
      <c r="D305" s="155">
        <f>IF(G305&lt;&gt;'Raw FRM data'!R305,1,'Raw FRM data'!M305)</f>
      </c>
      <c r="E305" s="155">
        <f>IF(H305&lt;&gt;'Raw candidate data'!O305,1,'Raw candidate data'!M305)</f>
      </c>
      <c r="F305" s="398">
        <f t="shared" si="9"/>
      </c>
      <c r="G305" s="390">
        <f>'Raw FRM data'!R305</f>
      </c>
      <c r="H305" s="391">
        <f>'Raw candidate data'!O305</f>
      </c>
      <c r="K305" s="400">
        <f t="shared" si="10"/>
      </c>
    </row>
    <row r="306" spans="2:11" ht="12.75">
      <c r="B306" s="380">
        <v>296</v>
      </c>
      <c r="C306" s="397">
        <f>IF(ISBLANK('Raw FRM data'!C306),'Raw candidate data'!C306,'Raw FRM data'!C306)</f>
      </c>
      <c r="D306" s="155">
        <f>IF(G306&lt;&gt;'Raw FRM data'!R306,1,'Raw FRM data'!M306)</f>
      </c>
      <c r="E306" s="155">
        <f>IF(H306&lt;&gt;'Raw candidate data'!O306,1,'Raw candidate data'!M306)</f>
      </c>
      <c r="F306" s="398">
        <f t="shared" si="9"/>
      </c>
      <c r="G306" s="390">
        <f>'Raw FRM data'!R306</f>
      </c>
      <c r="H306" s="391">
        <f>'Raw candidate data'!O306</f>
      </c>
      <c r="K306" s="400">
        <f t="shared" si="10"/>
      </c>
    </row>
    <row r="307" spans="2:11" ht="12.75">
      <c r="B307" s="380">
        <v>297</v>
      </c>
      <c r="C307" s="397">
        <f>IF(ISBLANK('Raw FRM data'!C307),'Raw candidate data'!C307,'Raw FRM data'!C307)</f>
      </c>
      <c r="D307" s="155">
        <f>IF(G307&lt;&gt;'Raw FRM data'!R307,1,'Raw FRM data'!M307)</f>
      </c>
      <c r="E307" s="155">
        <f>IF(H307&lt;&gt;'Raw candidate data'!O307,1,'Raw candidate data'!M307)</f>
      </c>
      <c r="F307" s="398">
        <f t="shared" si="9"/>
      </c>
      <c r="G307" s="390">
        <f>'Raw FRM data'!R307</f>
      </c>
      <c r="H307" s="391">
        <f>'Raw candidate data'!O307</f>
      </c>
      <c r="K307" s="400">
        <f t="shared" si="10"/>
      </c>
    </row>
    <row r="308" spans="2:11" ht="12.75">
      <c r="B308" s="380">
        <v>298</v>
      </c>
      <c r="C308" s="397">
        <f>IF(ISBLANK('Raw FRM data'!C308),'Raw candidate data'!C308,'Raw FRM data'!C308)</f>
      </c>
      <c r="D308" s="155">
        <f>IF(G308&lt;&gt;'Raw FRM data'!R308,1,'Raw FRM data'!M308)</f>
      </c>
      <c r="E308" s="155">
        <f>IF(H308&lt;&gt;'Raw candidate data'!O308,1,'Raw candidate data'!M308)</f>
      </c>
      <c r="F308" s="398">
        <f t="shared" si="9"/>
      </c>
      <c r="G308" s="390">
        <f>'Raw FRM data'!R308</f>
      </c>
      <c r="H308" s="391">
        <f>'Raw candidate data'!O308</f>
      </c>
      <c r="K308" s="400">
        <f t="shared" si="10"/>
      </c>
    </row>
    <row r="309" spans="2:11" ht="12.75">
      <c r="B309" s="380">
        <v>299</v>
      </c>
      <c r="C309" s="397">
        <f>IF(ISBLANK('Raw FRM data'!C309),'Raw candidate data'!C309,'Raw FRM data'!C309)</f>
      </c>
      <c r="D309" s="155">
        <f>IF(G309&lt;&gt;'Raw FRM data'!R309,1,'Raw FRM data'!M309)</f>
      </c>
      <c r="E309" s="155">
        <f>IF(H309&lt;&gt;'Raw candidate data'!O309,1,'Raw candidate data'!M309)</f>
      </c>
      <c r="F309" s="398">
        <f t="shared" si="9"/>
      </c>
      <c r="G309" s="390">
        <f>'Raw FRM data'!R309</f>
      </c>
      <c r="H309" s="391">
        <f>'Raw candidate data'!O309</f>
      </c>
      <c r="K309" s="400">
        <f t="shared" si="10"/>
      </c>
    </row>
    <row r="310" spans="2:11" ht="12.75">
      <c r="B310" s="380">
        <v>300</v>
      </c>
      <c r="C310" s="397">
        <f>IF(ISBLANK('Raw FRM data'!C310),'Raw candidate data'!C310,'Raw FRM data'!C310)</f>
      </c>
      <c r="D310" s="155">
        <f>IF(G310&lt;&gt;'Raw FRM data'!R310,1,'Raw FRM data'!M310)</f>
      </c>
      <c r="E310" s="155">
        <f>IF(H310&lt;&gt;'Raw candidate data'!O310,1,'Raw candidate data'!M310)</f>
      </c>
      <c r="F310" s="398">
        <f t="shared" si="9"/>
      </c>
      <c r="G310" s="390">
        <f>'Raw FRM data'!R310</f>
      </c>
      <c r="H310" s="391">
        <f>'Raw candidate data'!O310</f>
      </c>
      <c r="K310" s="400">
        <f t="shared" si="10"/>
      </c>
    </row>
    <row r="311" spans="2:11" ht="12.75">
      <c r="B311" s="380">
        <v>301</v>
      </c>
      <c r="C311" s="397">
        <f>IF(ISBLANK('Raw FRM data'!C311),'Raw candidate data'!C311,'Raw FRM data'!C311)</f>
      </c>
      <c r="D311" s="155">
        <f>IF(G311&lt;&gt;'Raw FRM data'!R311,1,'Raw FRM data'!M311)</f>
      </c>
      <c r="E311" s="155">
        <f>IF(H311&lt;&gt;'Raw candidate data'!O311,1,'Raw candidate data'!M311)</f>
      </c>
      <c r="F311" s="398">
        <f t="shared" si="9"/>
      </c>
      <c r="G311" s="390">
        <f>'Raw FRM data'!R311</f>
      </c>
      <c r="H311" s="391">
        <f>'Raw candidate data'!O311</f>
      </c>
      <c r="K311" s="400">
        <f t="shared" si="10"/>
      </c>
    </row>
    <row r="312" spans="2:11" ht="12.75">
      <c r="B312" s="380">
        <v>302</v>
      </c>
      <c r="C312" s="397">
        <f>IF(ISBLANK('Raw FRM data'!C312),'Raw candidate data'!C312,'Raw FRM data'!C312)</f>
      </c>
      <c r="D312" s="155">
        <f>IF(G312&lt;&gt;'Raw FRM data'!R312,1,'Raw FRM data'!M312)</f>
      </c>
      <c r="E312" s="155">
        <f>IF(H312&lt;&gt;'Raw candidate data'!O312,1,'Raw candidate data'!M312)</f>
      </c>
      <c r="F312" s="398">
        <f t="shared" si="9"/>
      </c>
      <c r="G312" s="390">
        <f>'Raw FRM data'!R312</f>
      </c>
      <c r="H312" s="391">
        <f>'Raw candidate data'!O312</f>
      </c>
      <c r="K312" s="400">
        <f t="shared" si="10"/>
      </c>
    </row>
    <row r="313" spans="2:11" ht="12.75">
      <c r="B313" s="380">
        <v>303</v>
      </c>
      <c r="C313" s="397">
        <f>IF(ISBLANK('Raw FRM data'!C313),'Raw candidate data'!C313,'Raw FRM data'!C313)</f>
      </c>
      <c r="D313" s="155">
        <f>IF(G313&lt;&gt;'Raw FRM data'!R313,1,'Raw FRM data'!M313)</f>
      </c>
      <c r="E313" s="155">
        <f>IF(H313&lt;&gt;'Raw candidate data'!O313,1,'Raw candidate data'!M313)</f>
      </c>
      <c r="F313" s="398">
        <f t="shared" si="9"/>
      </c>
      <c r="G313" s="390">
        <f>'Raw FRM data'!R313</f>
      </c>
      <c r="H313" s="391">
        <f>'Raw candidate data'!O313</f>
      </c>
      <c r="K313" s="400">
        <f t="shared" si="10"/>
      </c>
    </row>
    <row r="314" spans="2:11" ht="12.75">
      <c r="B314" s="380">
        <v>304</v>
      </c>
      <c r="C314" s="397">
        <f>IF(ISBLANK('Raw FRM data'!C314),'Raw candidate data'!C314,'Raw FRM data'!C314)</f>
      </c>
      <c r="D314" s="155">
        <f>IF(G314&lt;&gt;'Raw FRM data'!R314,1,'Raw FRM data'!M314)</f>
      </c>
      <c r="E314" s="155">
        <f>IF(H314&lt;&gt;'Raw candidate data'!O314,1,'Raw candidate data'!M314)</f>
      </c>
      <c r="F314" s="398">
        <f t="shared" si="9"/>
      </c>
      <c r="G314" s="390">
        <f>'Raw FRM data'!R314</f>
      </c>
      <c r="H314" s="391">
        <f>'Raw candidate data'!O314</f>
      </c>
      <c r="K314" s="400">
        <f t="shared" si="10"/>
      </c>
    </row>
    <row r="315" spans="2:11" ht="12.75">
      <c r="B315" s="380">
        <v>305</v>
      </c>
      <c r="C315" s="397">
        <f>IF(ISBLANK('Raw FRM data'!C315),'Raw candidate data'!C315,'Raw FRM data'!C315)</f>
      </c>
      <c r="D315" s="155">
        <f>IF(G315&lt;&gt;'Raw FRM data'!R315,1,'Raw FRM data'!M315)</f>
      </c>
      <c r="E315" s="155">
        <f>IF(H315&lt;&gt;'Raw candidate data'!O315,1,'Raw candidate data'!M315)</f>
      </c>
      <c r="F315" s="398">
        <f t="shared" si="9"/>
      </c>
      <c r="G315" s="390">
        <f>'Raw FRM data'!R315</f>
      </c>
      <c r="H315" s="391">
        <f>'Raw candidate data'!O315</f>
      </c>
      <c r="K315" s="400">
        <f t="shared" si="10"/>
      </c>
    </row>
    <row r="316" spans="2:11" ht="12.75">
      <c r="B316" s="380">
        <v>306</v>
      </c>
      <c r="C316" s="397">
        <f>IF(ISBLANK('Raw FRM data'!C316),'Raw candidate data'!C316,'Raw FRM data'!C316)</f>
      </c>
      <c r="D316" s="155">
        <f>IF(G316&lt;&gt;'Raw FRM data'!R316,1,'Raw FRM data'!M316)</f>
      </c>
      <c r="E316" s="155">
        <f>IF(H316&lt;&gt;'Raw candidate data'!O316,1,'Raw candidate data'!M316)</f>
      </c>
      <c r="F316" s="398">
        <f t="shared" si="9"/>
      </c>
      <c r="G316" s="390">
        <f>'Raw FRM data'!R316</f>
      </c>
      <c r="H316" s="391">
        <f>'Raw candidate data'!O316</f>
      </c>
      <c r="K316" s="400">
        <f t="shared" si="10"/>
      </c>
    </row>
    <row r="317" spans="2:11" ht="12.75">
      <c r="B317" s="380">
        <v>307</v>
      </c>
      <c r="C317" s="397">
        <f>IF(ISBLANK('Raw FRM data'!C317),'Raw candidate data'!C317,'Raw FRM data'!C317)</f>
      </c>
      <c r="D317" s="155">
        <f>IF(G317&lt;&gt;'Raw FRM data'!R317,1,'Raw FRM data'!M317)</f>
      </c>
      <c r="E317" s="155">
        <f>IF(H317&lt;&gt;'Raw candidate data'!O317,1,'Raw candidate data'!M317)</f>
      </c>
      <c r="F317" s="398">
        <f aca="true" t="shared" si="11" ref="F317:F376">IF(OR(G317="",H317=""),"","ok")</f>
      </c>
      <c r="G317" s="390">
        <f>'Raw FRM data'!R317</f>
      </c>
      <c r="H317" s="391">
        <f>'Raw candidate data'!O317</f>
      </c>
      <c r="K317" s="400">
        <f t="shared" si="10"/>
      </c>
    </row>
    <row r="318" spans="2:11" ht="12.75">
      <c r="B318" s="380">
        <v>308</v>
      </c>
      <c r="C318" s="397">
        <f>IF(ISBLANK('Raw FRM data'!C318),'Raw candidate data'!C318,'Raw FRM data'!C318)</f>
      </c>
      <c r="D318" s="155">
        <f>IF(G318&lt;&gt;'Raw FRM data'!R318,1,'Raw FRM data'!M318)</f>
      </c>
      <c r="E318" s="155">
        <f>IF(H318&lt;&gt;'Raw candidate data'!O318,1,'Raw candidate data'!M318)</f>
      </c>
      <c r="F318" s="398">
        <f t="shared" si="11"/>
      </c>
      <c r="G318" s="390">
        <f>'Raw FRM data'!R318</f>
      </c>
      <c r="H318" s="391">
        <f>'Raw candidate data'!O318</f>
      </c>
      <c r="K318" s="400">
        <f t="shared" si="10"/>
      </c>
    </row>
    <row r="319" spans="2:11" ht="12.75">
      <c r="B319" s="380">
        <v>309</v>
      </c>
      <c r="C319" s="397">
        <f>IF(ISBLANK('Raw FRM data'!C319),'Raw candidate data'!C319,'Raw FRM data'!C319)</f>
      </c>
      <c r="D319" s="155">
        <f>IF(G319&lt;&gt;'Raw FRM data'!R319,1,'Raw FRM data'!M319)</f>
      </c>
      <c r="E319" s="155">
        <f>IF(H319&lt;&gt;'Raw candidate data'!O319,1,'Raw candidate data'!M319)</f>
      </c>
      <c r="F319" s="398">
        <f t="shared" si="11"/>
      </c>
      <c r="G319" s="390">
        <f>'Raw FRM data'!R319</f>
      </c>
      <c r="H319" s="391">
        <f>'Raw candidate data'!O319</f>
      </c>
      <c r="K319" s="400">
        <f t="shared" si="10"/>
      </c>
    </row>
    <row r="320" spans="2:11" ht="12.75">
      <c r="B320" s="380">
        <v>310</v>
      </c>
      <c r="C320" s="397">
        <f>IF(ISBLANK('Raw FRM data'!C320),'Raw candidate data'!C320,'Raw FRM data'!C320)</f>
      </c>
      <c r="D320" s="155">
        <f>IF(G320&lt;&gt;'Raw FRM data'!R320,1,'Raw FRM data'!M320)</f>
      </c>
      <c r="E320" s="155">
        <f>IF(H320&lt;&gt;'Raw candidate data'!O320,1,'Raw candidate data'!M320)</f>
      </c>
      <c r="F320" s="398">
        <f t="shared" si="11"/>
      </c>
      <c r="G320" s="390">
        <f>'Raw FRM data'!R320</f>
      </c>
      <c r="H320" s="391">
        <f>'Raw candidate data'!O320</f>
      </c>
      <c r="K320" s="400">
        <f t="shared" si="10"/>
      </c>
    </row>
    <row r="321" spans="2:11" ht="12.75">
      <c r="B321" s="380">
        <v>311</v>
      </c>
      <c r="C321" s="397">
        <f>IF(ISBLANK('Raw FRM data'!C321),'Raw candidate data'!C321,'Raw FRM data'!C321)</f>
      </c>
      <c r="D321" s="155">
        <f>IF(G321&lt;&gt;'Raw FRM data'!R321,1,'Raw FRM data'!M321)</f>
      </c>
      <c r="E321" s="155">
        <f>IF(H321&lt;&gt;'Raw candidate data'!O321,1,'Raw candidate data'!M321)</f>
      </c>
      <c r="F321" s="398">
        <f t="shared" si="11"/>
      </c>
      <c r="G321" s="390">
        <f>'Raw FRM data'!R321</f>
      </c>
      <c r="H321" s="391">
        <f>'Raw candidate data'!O321</f>
      </c>
      <c r="K321" s="400">
        <f t="shared" si="10"/>
      </c>
    </row>
    <row r="322" spans="2:11" ht="12.75">
      <c r="B322" s="380">
        <v>312</v>
      </c>
      <c r="C322" s="397">
        <f>IF(ISBLANK('Raw FRM data'!C322),'Raw candidate data'!C322,'Raw FRM data'!C322)</f>
      </c>
      <c r="D322" s="155">
        <f>IF(G322&lt;&gt;'Raw FRM data'!R322,1,'Raw FRM data'!M322)</f>
      </c>
      <c r="E322" s="155">
        <f>IF(H322&lt;&gt;'Raw candidate data'!O322,1,'Raw candidate data'!M322)</f>
      </c>
      <c r="F322" s="398">
        <f t="shared" si="11"/>
      </c>
      <c r="G322" s="390">
        <f>'Raw FRM data'!R322</f>
      </c>
      <c r="H322" s="391">
        <f>'Raw candidate data'!O322</f>
      </c>
      <c r="K322" s="400">
        <f t="shared" si="10"/>
      </c>
    </row>
    <row r="323" spans="2:11" ht="12.75">
      <c r="B323" s="380">
        <v>313</v>
      </c>
      <c r="C323" s="397">
        <f>IF(ISBLANK('Raw FRM data'!C323),'Raw candidate data'!C323,'Raw FRM data'!C323)</f>
      </c>
      <c r="D323" s="155">
        <f>IF(G323&lt;&gt;'Raw FRM data'!R323,1,'Raw FRM data'!M323)</f>
      </c>
      <c r="E323" s="155">
        <f>IF(H323&lt;&gt;'Raw candidate data'!O323,1,'Raw candidate data'!M323)</f>
      </c>
      <c r="F323" s="398">
        <f t="shared" si="11"/>
      </c>
      <c r="G323" s="390">
        <f>'Raw FRM data'!R323</f>
      </c>
      <c r="H323" s="391">
        <f>'Raw candidate data'!O323</f>
      </c>
      <c r="K323" s="400">
        <f t="shared" si="10"/>
      </c>
    </row>
    <row r="324" spans="2:11" ht="12.75">
      <c r="B324" s="380">
        <v>314</v>
      </c>
      <c r="C324" s="397">
        <f>IF(ISBLANK('Raw FRM data'!C324),'Raw candidate data'!C324,'Raw FRM data'!C324)</f>
      </c>
      <c r="D324" s="155">
        <f>IF(G324&lt;&gt;'Raw FRM data'!R324,1,'Raw FRM data'!M324)</f>
      </c>
      <c r="E324" s="155">
        <f>IF(H324&lt;&gt;'Raw candidate data'!O324,1,'Raw candidate data'!M324)</f>
      </c>
      <c r="F324" s="398">
        <f t="shared" si="11"/>
      </c>
      <c r="G324" s="390">
        <f>'Raw FRM data'!R324</f>
      </c>
      <c r="H324" s="391">
        <f>'Raw candidate data'!O324</f>
      </c>
      <c r="K324" s="400">
        <f t="shared" si="10"/>
      </c>
    </row>
    <row r="325" spans="2:11" ht="12.75">
      <c r="B325" s="380">
        <v>315</v>
      </c>
      <c r="C325" s="397">
        <f>IF(ISBLANK('Raw FRM data'!C325),'Raw candidate data'!C325,'Raw FRM data'!C325)</f>
      </c>
      <c r="D325" s="155">
        <f>IF(G325&lt;&gt;'Raw FRM data'!R325,1,'Raw FRM data'!M325)</f>
      </c>
      <c r="E325" s="155">
        <f>IF(H325&lt;&gt;'Raw candidate data'!O325,1,'Raw candidate data'!M325)</f>
      </c>
      <c r="F325" s="398">
        <f t="shared" si="11"/>
      </c>
      <c r="G325" s="390">
        <f>'Raw FRM data'!R325</f>
      </c>
      <c r="H325" s="391">
        <f>'Raw candidate data'!O325</f>
      </c>
      <c r="K325" s="400">
        <f t="shared" si="10"/>
      </c>
    </row>
    <row r="326" spans="2:11" ht="12.75">
      <c r="B326" s="380">
        <v>316</v>
      </c>
      <c r="C326" s="397">
        <f>IF(ISBLANK('Raw FRM data'!C326),'Raw candidate data'!C326,'Raw FRM data'!C326)</f>
      </c>
      <c r="D326" s="155">
        <f>IF(G326&lt;&gt;'Raw FRM data'!R326,1,'Raw FRM data'!M326)</f>
      </c>
      <c r="E326" s="155">
        <f>IF(H326&lt;&gt;'Raw candidate data'!O326,1,'Raw candidate data'!M326)</f>
      </c>
      <c r="F326" s="398">
        <f t="shared" si="11"/>
      </c>
      <c r="G326" s="390">
        <f>'Raw FRM data'!R326</f>
      </c>
      <c r="H326" s="391">
        <f>'Raw candidate data'!O326</f>
      </c>
      <c r="K326" s="400">
        <f t="shared" si="10"/>
      </c>
    </row>
    <row r="327" spans="2:11" ht="12.75">
      <c r="B327" s="380">
        <v>317</v>
      </c>
      <c r="C327" s="397">
        <f>IF(ISBLANK('Raw FRM data'!C327),'Raw candidate data'!C327,'Raw FRM data'!C327)</f>
      </c>
      <c r="D327" s="155">
        <f>IF(G327&lt;&gt;'Raw FRM data'!R327,1,'Raw FRM data'!M327)</f>
      </c>
      <c r="E327" s="155">
        <f>IF(H327&lt;&gt;'Raw candidate data'!O327,1,'Raw candidate data'!M327)</f>
      </c>
      <c r="F327" s="398">
        <f t="shared" si="11"/>
      </c>
      <c r="G327" s="390">
        <f>'Raw FRM data'!R327</f>
      </c>
      <c r="H327" s="391">
        <f>'Raw candidate data'!O327</f>
      </c>
      <c r="K327" s="400">
        <f t="shared" si="10"/>
      </c>
    </row>
    <row r="328" spans="2:11" ht="12.75">
      <c r="B328" s="380">
        <v>318</v>
      </c>
      <c r="C328" s="397">
        <f>IF(ISBLANK('Raw FRM data'!C328),'Raw candidate data'!C328,'Raw FRM data'!C328)</f>
      </c>
      <c r="D328" s="155">
        <f>IF(G328&lt;&gt;'Raw FRM data'!R328,1,'Raw FRM data'!M328)</f>
      </c>
      <c r="E328" s="155">
        <f>IF(H328&lt;&gt;'Raw candidate data'!O328,1,'Raw candidate data'!M328)</f>
      </c>
      <c r="F328" s="398">
        <f t="shared" si="11"/>
      </c>
      <c r="G328" s="390">
        <f>'Raw FRM data'!R328</f>
      </c>
      <c r="H328" s="391">
        <f>'Raw candidate data'!O328</f>
      </c>
      <c r="K328" s="400">
        <f t="shared" si="10"/>
      </c>
    </row>
    <row r="329" spans="2:11" ht="12.75">
      <c r="B329" s="380">
        <v>319</v>
      </c>
      <c r="C329" s="397">
        <f>IF(ISBLANK('Raw FRM data'!C329),'Raw candidate data'!C329,'Raw FRM data'!C329)</f>
      </c>
      <c r="D329" s="155">
        <f>IF(G329&lt;&gt;'Raw FRM data'!R329,1,'Raw FRM data'!M329)</f>
      </c>
      <c r="E329" s="155">
        <f>IF(H329&lt;&gt;'Raw candidate data'!O329,1,'Raw candidate data'!M329)</f>
      </c>
      <c r="F329" s="398">
        <f t="shared" si="11"/>
      </c>
      <c r="G329" s="390">
        <f>'Raw FRM data'!R329</f>
      </c>
      <c r="H329" s="391">
        <f>'Raw candidate data'!O329</f>
      </c>
      <c r="K329" s="400">
        <f t="shared" si="10"/>
      </c>
    </row>
    <row r="330" spans="2:11" ht="12.75">
      <c r="B330" s="380">
        <v>320</v>
      </c>
      <c r="C330" s="397">
        <f>IF(ISBLANK('Raw FRM data'!C330),'Raw candidate data'!C330,'Raw FRM data'!C330)</f>
      </c>
      <c r="D330" s="155">
        <f>IF(G330&lt;&gt;'Raw FRM data'!R330,1,'Raw FRM data'!M330)</f>
      </c>
      <c r="E330" s="155">
        <f>IF(H330&lt;&gt;'Raw candidate data'!O330,1,'Raw candidate data'!M330)</f>
      </c>
      <c r="F330" s="398">
        <f t="shared" si="11"/>
      </c>
      <c r="G330" s="390">
        <f>'Raw FRM data'!R330</f>
      </c>
      <c r="H330" s="391">
        <f>'Raw candidate data'!O330</f>
      </c>
      <c r="K330" s="400">
        <f t="shared" si="10"/>
      </c>
    </row>
    <row r="331" spans="2:11" ht="12.75">
      <c r="B331" s="380">
        <v>321</v>
      </c>
      <c r="C331" s="397">
        <f>IF(ISBLANK('Raw FRM data'!C331),'Raw candidate data'!C331,'Raw FRM data'!C331)</f>
      </c>
      <c r="D331" s="155">
        <f>IF(G331&lt;&gt;'Raw FRM data'!R331,1,'Raw FRM data'!M331)</f>
      </c>
      <c r="E331" s="155">
        <f>IF(H331&lt;&gt;'Raw candidate data'!O331,1,'Raw candidate data'!M331)</f>
      </c>
      <c r="F331" s="398">
        <f t="shared" si="11"/>
      </c>
      <c r="G331" s="390">
        <f>'Raw FRM data'!R331</f>
      </c>
      <c r="H331" s="391">
        <f>'Raw candidate data'!O331</f>
      </c>
      <c r="K331" s="400">
        <f t="shared" si="10"/>
      </c>
    </row>
    <row r="332" spans="2:11" ht="12.75">
      <c r="B332" s="380">
        <v>322</v>
      </c>
      <c r="C332" s="397">
        <f>IF(ISBLANK('Raw FRM data'!C332),'Raw candidate data'!C332,'Raw FRM data'!C332)</f>
      </c>
      <c r="D332" s="155">
        <f>IF(G332&lt;&gt;'Raw FRM data'!R332,1,'Raw FRM data'!M332)</f>
      </c>
      <c r="E332" s="155">
        <f>IF(H332&lt;&gt;'Raw candidate data'!O332,1,'Raw candidate data'!M332)</f>
      </c>
      <c r="F332" s="398">
        <f t="shared" si="11"/>
      </c>
      <c r="G332" s="390">
        <f>'Raw FRM data'!R332</f>
      </c>
      <c r="H332" s="391">
        <f>'Raw candidate data'!O332</f>
      </c>
      <c r="K332" s="400">
        <f t="shared" si="10"/>
      </c>
    </row>
    <row r="333" spans="2:11" ht="12.75">
      <c r="B333" s="380">
        <v>323</v>
      </c>
      <c r="C333" s="397">
        <f>IF(ISBLANK('Raw FRM data'!C333),'Raw candidate data'!C333,'Raw FRM data'!C333)</f>
      </c>
      <c r="D333" s="155">
        <f>IF(G333&lt;&gt;'Raw FRM data'!R333,1,'Raw FRM data'!M333)</f>
      </c>
      <c r="E333" s="155">
        <f>IF(H333&lt;&gt;'Raw candidate data'!O333,1,'Raw candidate data'!M333)</f>
      </c>
      <c r="F333" s="398">
        <f t="shared" si="11"/>
      </c>
      <c r="G333" s="390">
        <f>'Raw FRM data'!R333</f>
      </c>
      <c r="H333" s="391">
        <f>'Raw candidate data'!O333</f>
      </c>
      <c r="K333" s="400">
        <f t="shared" si="10"/>
      </c>
    </row>
    <row r="334" spans="2:11" ht="12.75">
      <c r="B334" s="380">
        <v>324</v>
      </c>
      <c r="C334" s="397">
        <f>IF(ISBLANK('Raw FRM data'!C334),'Raw candidate data'!C334,'Raw FRM data'!C334)</f>
      </c>
      <c r="D334" s="155">
        <f>IF(G334&lt;&gt;'Raw FRM data'!R334,1,'Raw FRM data'!M334)</f>
      </c>
      <c r="E334" s="155">
        <f>IF(H334&lt;&gt;'Raw candidate data'!O334,1,'Raw candidate data'!M334)</f>
      </c>
      <c r="F334" s="398">
        <f t="shared" si="11"/>
      </c>
      <c r="G334" s="390">
        <f>'Raw FRM data'!R334</f>
      </c>
      <c r="H334" s="391">
        <f>'Raw candidate data'!O334</f>
      </c>
      <c r="K334" s="400">
        <f aca="true" t="shared" si="12" ref="K334:K376">IF(OR(ISBLANK(G334),G334=""),"",IF(G334&lt;3,"FRM value is &lt; 3 ug/m3; to exclude it, change 'ok' to 'x' and click 'ok' in Validity col. filter.",""))</f>
      </c>
    </row>
    <row r="335" spans="2:11" ht="12.75">
      <c r="B335" s="380">
        <v>325</v>
      </c>
      <c r="C335" s="397">
        <f>IF(ISBLANK('Raw FRM data'!C335),'Raw candidate data'!C335,'Raw FRM data'!C335)</f>
      </c>
      <c r="D335" s="155">
        <f>IF(G335&lt;&gt;'Raw FRM data'!R335,1,'Raw FRM data'!M335)</f>
      </c>
      <c r="E335" s="155">
        <f>IF(H335&lt;&gt;'Raw candidate data'!O335,1,'Raw candidate data'!M335)</f>
      </c>
      <c r="F335" s="398">
        <f t="shared" si="11"/>
      </c>
      <c r="G335" s="390">
        <f>'Raw FRM data'!R335</f>
      </c>
      <c r="H335" s="391">
        <f>'Raw candidate data'!O335</f>
      </c>
      <c r="K335" s="400">
        <f t="shared" si="12"/>
      </c>
    </row>
    <row r="336" spans="2:11" ht="12.75">
      <c r="B336" s="380">
        <v>326</v>
      </c>
      <c r="C336" s="397">
        <f>IF(ISBLANK('Raw FRM data'!C336),'Raw candidate data'!C336,'Raw FRM data'!C336)</f>
      </c>
      <c r="D336" s="155">
        <f>IF(G336&lt;&gt;'Raw FRM data'!R336,1,'Raw FRM data'!M336)</f>
      </c>
      <c r="E336" s="155">
        <f>IF(H336&lt;&gt;'Raw candidate data'!O336,1,'Raw candidate data'!M336)</f>
      </c>
      <c r="F336" s="398">
        <f t="shared" si="11"/>
      </c>
      <c r="G336" s="390">
        <f>'Raw FRM data'!R336</f>
      </c>
      <c r="H336" s="391">
        <f>'Raw candidate data'!O336</f>
      </c>
      <c r="K336" s="400">
        <f t="shared" si="12"/>
      </c>
    </row>
    <row r="337" spans="2:11" ht="12.75">
      <c r="B337" s="380">
        <v>327</v>
      </c>
      <c r="C337" s="397">
        <f>IF(ISBLANK('Raw FRM data'!C337),'Raw candidate data'!C337,'Raw FRM data'!C337)</f>
      </c>
      <c r="D337" s="155">
        <f>IF(G337&lt;&gt;'Raw FRM data'!R337,1,'Raw FRM data'!M337)</f>
      </c>
      <c r="E337" s="155">
        <f>IF(H337&lt;&gt;'Raw candidate data'!O337,1,'Raw candidate data'!M337)</f>
      </c>
      <c r="F337" s="398">
        <f t="shared" si="11"/>
      </c>
      <c r="G337" s="390">
        <f>'Raw FRM data'!R337</f>
      </c>
      <c r="H337" s="391">
        <f>'Raw candidate data'!O337</f>
      </c>
      <c r="K337" s="400">
        <f t="shared" si="12"/>
      </c>
    </row>
    <row r="338" spans="2:11" ht="12.75">
      <c r="B338" s="380">
        <v>328</v>
      </c>
      <c r="C338" s="397">
        <f>IF(ISBLANK('Raw FRM data'!C338),'Raw candidate data'!C338,'Raw FRM data'!C338)</f>
      </c>
      <c r="D338" s="155">
        <f>IF(G338&lt;&gt;'Raw FRM data'!R338,1,'Raw FRM data'!M338)</f>
      </c>
      <c r="E338" s="155">
        <f>IF(H338&lt;&gt;'Raw candidate data'!O338,1,'Raw candidate data'!M338)</f>
      </c>
      <c r="F338" s="398">
        <f t="shared" si="11"/>
      </c>
      <c r="G338" s="390">
        <f>'Raw FRM data'!R338</f>
      </c>
      <c r="H338" s="391">
        <f>'Raw candidate data'!O338</f>
      </c>
      <c r="K338" s="400">
        <f t="shared" si="12"/>
      </c>
    </row>
    <row r="339" spans="2:11" ht="12.75">
      <c r="B339" s="380">
        <v>329</v>
      </c>
      <c r="C339" s="397">
        <f>IF(ISBLANK('Raw FRM data'!C339),'Raw candidate data'!C339,'Raw FRM data'!C339)</f>
      </c>
      <c r="D339" s="155">
        <f>IF(G339&lt;&gt;'Raw FRM data'!R339,1,'Raw FRM data'!M339)</f>
      </c>
      <c r="E339" s="155">
        <f>IF(H339&lt;&gt;'Raw candidate data'!O339,1,'Raw candidate data'!M339)</f>
      </c>
      <c r="F339" s="398">
        <f t="shared" si="11"/>
      </c>
      <c r="G339" s="390">
        <f>'Raw FRM data'!R339</f>
      </c>
      <c r="H339" s="391">
        <f>'Raw candidate data'!O339</f>
      </c>
      <c r="K339" s="400">
        <f t="shared" si="12"/>
      </c>
    </row>
    <row r="340" spans="2:11" ht="12.75">
      <c r="B340" s="380">
        <v>330</v>
      </c>
      <c r="C340" s="397">
        <f>IF(ISBLANK('Raw FRM data'!C340),'Raw candidate data'!C340,'Raw FRM data'!C340)</f>
      </c>
      <c r="D340" s="155">
        <f>IF(G340&lt;&gt;'Raw FRM data'!R340,1,'Raw FRM data'!M340)</f>
      </c>
      <c r="E340" s="155">
        <f>IF(H340&lt;&gt;'Raw candidate data'!O340,1,'Raw candidate data'!M340)</f>
      </c>
      <c r="F340" s="398">
        <f t="shared" si="11"/>
      </c>
      <c r="G340" s="390">
        <f>'Raw FRM data'!R340</f>
      </c>
      <c r="H340" s="391">
        <f>'Raw candidate data'!O340</f>
      </c>
      <c r="K340" s="400">
        <f t="shared" si="12"/>
      </c>
    </row>
    <row r="341" spans="2:11" ht="12.75">
      <c r="B341" s="380">
        <v>331</v>
      </c>
      <c r="C341" s="397">
        <f>IF(ISBLANK('Raw FRM data'!C341),'Raw candidate data'!C341,'Raw FRM data'!C341)</f>
      </c>
      <c r="D341" s="155">
        <f>IF(G341&lt;&gt;'Raw FRM data'!R341,1,'Raw FRM data'!M341)</f>
      </c>
      <c r="E341" s="155">
        <f>IF(H341&lt;&gt;'Raw candidate data'!O341,1,'Raw candidate data'!M341)</f>
      </c>
      <c r="F341" s="398">
        <f t="shared" si="11"/>
      </c>
      <c r="G341" s="390">
        <f>'Raw FRM data'!R341</f>
      </c>
      <c r="H341" s="391">
        <f>'Raw candidate data'!O341</f>
      </c>
      <c r="K341" s="400">
        <f t="shared" si="12"/>
      </c>
    </row>
    <row r="342" spans="2:11" ht="12.75">
      <c r="B342" s="380">
        <v>332</v>
      </c>
      <c r="C342" s="397">
        <f>IF(ISBLANK('Raw FRM data'!C342),'Raw candidate data'!C342,'Raw FRM data'!C342)</f>
      </c>
      <c r="D342" s="155">
        <f>IF(G342&lt;&gt;'Raw FRM data'!R342,1,'Raw FRM data'!M342)</f>
      </c>
      <c r="E342" s="155">
        <f>IF(H342&lt;&gt;'Raw candidate data'!O342,1,'Raw candidate data'!M342)</f>
      </c>
      <c r="F342" s="398">
        <f t="shared" si="11"/>
      </c>
      <c r="G342" s="390">
        <f>'Raw FRM data'!R342</f>
      </c>
      <c r="H342" s="391">
        <f>'Raw candidate data'!O342</f>
      </c>
      <c r="K342" s="400">
        <f t="shared" si="12"/>
      </c>
    </row>
    <row r="343" spans="2:11" ht="12.75">
      <c r="B343" s="380">
        <v>333</v>
      </c>
      <c r="C343" s="397">
        <f>IF(ISBLANK('Raw FRM data'!C343),'Raw candidate data'!C343,'Raw FRM data'!C343)</f>
      </c>
      <c r="D343" s="155">
        <f>IF(G343&lt;&gt;'Raw FRM data'!R343,1,'Raw FRM data'!M343)</f>
      </c>
      <c r="E343" s="155">
        <f>IF(H343&lt;&gt;'Raw candidate data'!O343,1,'Raw candidate data'!M343)</f>
      </c>
      <c r="F343" s="398">
        <f t="shared" si="11"/>
      </c>
      <c r="G343" s="390">
        <f>'Raw FRM data'!R343</f>
      </c>
      <c r="H343" s="391">
        <f>'Raw candidate data'!O343</f>
      </c>
      <c r="K343" s="400">
        <f t="shared" si="12"/>
      </c>
    </row>
    <row r="344" spans="2:11" ht="12.75">
      <c r="B344" s="380">
        <v>334</v>
      </c>
      <c r="C344" s="397">
        <f>IF(ISBLANK('Raw FRM data'!C344),'Raw candidate data'!C344,'Raw FRM data'!C344)</f>
      </c>
      <c r="D344" s="155">
        <f>IF(G344&lt;&gt;'Raw FRM data'!R344,1,'Raw FRM data'!M344)</f>
      </c>
      <c r="E344" s="155">
        <f>IF(H344&lt;&gt;'Raw candidate data'!O344,1,'Raw candidate data'!M344)</f>
      </c>
      <c r="F344" s="398">
        <f t="shared" si="11"/>
      </c>
      <c r="G344" s="390">
        <f>'Raw FRM data'!R344</f>
      </c>
      <c r="H344" s="391">
        <f>'Raw candidate data'!O344</f>
      </c>
      <c r="K344" s="400">
        <f t="shared" si="12"/>
      </c>
    </row>
    <row r="345" spans="2:11" ht="12.75">
      <c r="B345" s="380">
        <v>335</v>
      </c>
      <c r="C345" s="397">
        <f>IF(ISBLANK('Raw FRM data'!C345),'Raw candidate data'!C345,'Raw FRM data'!C345)</f>
      </c>
      <c r="D345" s="155">
        <f>IF(G345&lt;&gt;'Raw FRM data'!R345,1,'Raw FRM data'!M345)</f>
      </c>
      <c r="E345" s="155">
        <f>IF(H345&lt;&gt;'Raw candidate data'!O345,1,'Raw candidate data'!M345)</f>
      </c>
      <c r="F345" s="398">
        <f t="shared" si="11"/>
      </c>
      <c r="G345" s="390">
        <f>'Raw FRM data'!R345</f>
      </c>
      <c r="H345" s="391">
        <f>'Raw candidate data'!O345</f>
      </c>
      <c r="K345" s="400">
        <f t="shared" si="12"/>
      </c>
    </row>
    <row r="346" spans="2:11" ht="12.75">
      <c r="B346" s="380">
        <v>336</v>
      </c>
      <c r="C346" s="397">
        <f>IF(ISBLANK('Raw FRM data'!C346),'Raw candidate data'!C346,'Raw FRM data'!C346)</f>
      </c>
      <c r="D346" s="155">
        <f>IF(G346&lt;&gt;'Raw FRM data'!R346,1,'Raw FRM data'!M346)</f>
      </c>
      <c r="E346" s="155">
        <f>IF(H346&lt;&gt;'Raw candidate data'!O346,1,'Raw candidate data'!M346)</f>
      </c>
      <c r="F346" s="398">
        <f t="shared" si="11"/>
      </c>
      <c r="G346" s="390">
        <f>'Raw FRM data'!R346</f>
      </c>
      <c r="H346" s="391">
        <f>'Raw candidate data'!O346</f>
      </c>
      <c r="K346" s="400">
        <f t="shared" si="12"/>
      </c>
    </row>
    <row r="347" spans="2:11" ht="12.75">
      <c r="B347" s="380">
        <v>337</v>
      </c>
      <c r="C347" s="397">
        <f>IF(ISBLANK('Raw FRM data'!C347),'Raw candidate data'!C347,'Raw FRM data'!C347)</f>
      </c>
      <c r="D347" s="155">
        <f>IF(G347&lt;&gt;'Raw FRM data'!R347,1,'Raw FRM data'!M347)</f>
      </c>
      <c r="E347" s="155">
        <f>IF(H347&lt;&gt;'Raw candidate data'!O347,1,'Raw candidate data'!M347)</f>
      </c>
      <c r="F347" s="398">
        <f t="shared" si="11"/>
      </c>
      <c r="G347" s="390">
        <f>'Raw FRM data'!R347</f>
      </c>
      <c r="H347" s="391">
        <f>'Raw candidate data'!O347</f>
      </c>
      <c r="K347" s="400">
        <f t="shared" si="12"/>
      </c>
    </row>
    <row r="348" spans="2:11" ht="12.75">
      <c r="B348" s="380">
        <v>338</v>
      </c>
      <c r="C348" s="397">
        <f>IF(ISBLANK('Raw FRM data'!C348),'Raw candidate data'!C348,'Raw FRM data'!C348)</f>
      </c>
      <c r="D348" s="155">
        <f>IF(G348&lt;&gt;'Raw FRM data'!R348,1,'Raw FRM data'!M348)</f>
      </c>
      <c r="E348" s="155">
        <f>IF(H348&lt;&gt;'Raw candidate data'!O348,1,'Raw candidate data'!M348)</f>
      </c>
      <c r="F348" s="398">
        <f t="shared" si="11"/>
      </c>
      <c r="G348" s="390">
        <f>'Raw FRM data'!R348</f>
      </c>
      <c r="H348" s="391">
        <f>'Raw candidate data'!O348</f>
      </c>
      <c r="K348" s="400">
        <f t="shared" si="12"/>
      </c>
    </row>
    <row r="349" spans="2:11" ht="12.75">
      <c r="B349" s="380">
        <v>339</v>
      </c>
      <c r="C349" s="397">
        <f>IF(ISBLANK('Raw FRM data'!C349),'Raw candidate data'!C349,'Raw FRM data'!C349)</f>
      </c>
      <c r="D349" s="155">
        <f>IF(G349&lt;&gt;'Raw FRM data'!R349,1,'Raw FRM data'!M349)</f>
      </c>
      <c r="E349" s="155">
        <f>IF(H349&lt;&gt;'Raw candidate data'!O349,1,'Raw candidate data'!M349)</f>
      </c>
      <c r="F349" s="398">
        <f t="shared" si="11"/>
      </c>
      <c r="G349" s="390">
        <f>'Raw FRM data'!R349</f>
      </c>
      <c r="H349" s="391">
        <f>'Raw candidate data'!O349</f>
      </c>
      <c r="K349" s="400">
        <f t="shared" si="12"/>
      </c>
    </row>
    <row r="350" spans="2:11" ht="12.75">
      <c r="B350" s="380">
        <v>340</v>
      </c>
      <c r="C350" s="397">
        <f>IF(ISBLANK('Raw FRM data'!C350),'Raw candidate data'!C350,'Raw FRM data'!C350)</f>
      </c>
      <c r="D350" s="155">
        <f>IF(G350&lt;&gt;'Raw FRM data'!R350,1,'Raw FRM data'!M350)</f>
      </c>
      <c r="E350" s="155">
        <f>IF(H350&lt;&gt;'Raw candidate data'!O350,1,'Raw candidate data'!M350)</f>
      </c>
      <c r="F350" s="398">
        <f t="shared" si="11"/>
      </c>
      <c r="G350" s="390">
        <f>'Raw FRM data'!R350</f>
      </c>
      <c r="H350" s="391">
        <f>'Raw candidate data'!O350</f>
      </c>
      <c r="K350" s="400">
        <f t="shared" si="12"/>
      </c>
    </row>
    <row r="351" spans="2:11" ht="12.75">
      <c r="B351" s="380">
        <v>341</v>
      </c>
      <c r="C351" s="397">
        <f>IF(ISBLANK('Raw FRM data'!C351),'Raw candidate data'!C351,'Raw FRM data'!C351)</f>
      </c>
      <c r="D351" s="155">
        <f>IF(G351&lt;&gt;'Raw FRM data'!R351,1,'Raw FRM data'!M351)</f>
      </c>
      <c r="E351" s="155">
        <f>IF(H351&lt;&gt;'Raw candidate data'!O351,1,'Raw candidate data'!M351)</f>
      </c>
      <c r="F351" s="398">
        <f t="shared" si="11"/>
      </c>
      <c r="G351" s="390">
        <f>'Raw FRM data'!R351</f>
      </c>
      <c r="H351" s="391">
        <f>'Raw candidate data'!O351</f>
      </c>
      <c r="K351" s="400">
        <f t="shared" si="12"/>
      </c>
    </row>
    <row r="352" spans="2:11" ht="12.75">
      <c r="B352" s="380">
        <v>342</v>
      </c>
      <c r="C352" s="397">
        <f>IF(ISBLANK('Raw FRM data'!C352),'Raw candidate data'!C352,'Raw FRM data'!C352)</f>
      </c>
      <c r="D352" s="155">
        <f>IF(G352&lt;&gt;'Raw FRM data'!R352,1,'Raw FRM data'!M352)</f>
      </c>
      <c r="E352" s="155">
        <f>IF(H352&lt;&gt;'Raw candidate data'!O352,1,'Raw candidate data'!M352)</f>
      </c>
      <c r="F352" s="398">
        <f t="shared" si="11"/>
      </c>
      <c r="G352" s="390">
        <f>'Raw FRM data'!R352</f>
      </c>
      <c r="H352" s="391">
        <f>'Raw candidate data'!O352</f>
      </c>
      <c r="K352" s="400">
        <f t="shared" si="12"/>
      </c>
    </row>
    <row r="353" spans="2:11" ht="12.75">
      <c r="B353" s="380">
        <v>343</v>
      </c>
      <c r="C353" s="397">
        <f>IF(ISBLANK('Raw FRM data'!C353),'Raw candidate data'!C353,'Raw FRM data'!C353)</f>
      </c>
      <c r="D353" s="155">
        <f>IF(G353&lt;&gt;'Raw FRM data'!R353,1,'Raw FRM data'!M353)</f>
      </c>
      <c r="E353" s="155">
        <f>IF(H353&lt;&gt;'Raw candidate data'!O353,1,'Raw candidate data'!M353)</f>
      </c>
      <c r="F353" s="398">
        <f t="shared" si="11"/>
      </c>
      <c r="G353" s="390">
        <f>'Raw FRM data'!R353</f>
      </c>
      <c r="H353" s="391">
        <f>'Raw candidate data'!O353</f>
      </c>
      <c r="K353" s="400">
        <f t="shared" si="12"/>
      </c>
    </row>
    <row r="354" spans="2:11" ht="12.75">
      <c r="B354" s="380">
        <v>344</v>
      </c>
      <c r="C354" s="397">
        <f>IF(ISBLANK('Raw FRM data'!C354),'Raw candidate data'!C354,'Raw FRM data'!C354)</f>
      </c>
      <c r="D354" s="155">
        <f>IF(G354&lt;&gt;'Raw FRM data'!R354,1,'Raw FRM data'!M354)</f>
      </c>
      <c r="E354" s="155">
        <f>IF(H354&lt;&gt;'Raw candidate data'!O354,1,'Raw candidate data'!M354)</f>
      </c>
      <c r="F354" s="398">
        <f t="shared" si="11"/>
      </c>
      <c r="G354" s="390">
        <f>'Raw FRM data'!R354</f>
      </c>
      <c r="H354" s="391">
        <f>'Raw candidate data'!O354</f>
      </c>
      <c r="K354" s="400">
        <f t="shared" si="12"/>
      </c>
    </row>
    <row r="355" spans="2:11" ht="12.75">
      <c r="B355" s="380">
        <v>345</v>
      </c>
      <c r="C355" s="397">
        <f>IF(ISBLANK('Raw FRM data'!C355),'Raw candidate data'!C355,'Raw FRM data'!C355)</f>
      </c>
      <c r="D355" s="155">
        <f>IF(G355&lt;&gt;'Raw FRM data'!R355,1,'Raw FRM data'!M355)</f>
      </c>
      <c r="E355" s="155">
        <f>IF(H355&lt;&gt;'Raw candidate data'!O355,1,'Raw candidate data'!M355)</f>
      </c>
      <c r="F355" s="398">
        <f t="shared" si="11"/>
      </c>
      <c r="G355" s="390">
        <f>'Raw FRM data'!R355</f>
      </c>
      <c r="H355" s="391">
        <f>'Raw candidate data'!O355</f>
      </c>
      <c r="K355" s="400">
        <f t="shared" si="12"/>
      </c>
    </row>
    <row r="356" spans="2:11" ht="12.75">
      <c r="B356" s="380">
        <v>346</v>
      </c>
      <c r="C356" s="397">
        <f>IF(ISBLANK('Raw FRM data'!C356),'Raw candidate data'!C356,'Raw FRM data'!C356)</f>
      </c>
      <c r="D356" s="155">
        <f>IF(G356&lt;&gt;'Raw FRM data'!R356,1,'Raw FRM data'!M356)</f>
      </c>
      <c r="E356" s="155">
        <f>IF(H356&lt;&gt;'Raw candidate data'!O356,1,'Raw candidate data'!M356)</f>
      </c>
      <c r="F356" s="398">
        <f t="shared" si="11"/>
      </c>
      <c r="G356" s="390">
        <f>'Raw FRM data'!R356</f>
      </c>
      <c r="H356" s="391">
        <f>'Raw candidate data'!O356</f>
      </c>
      <c r="K356" s="400">
        <f t="shared" si="12"/>
      </c>
    </row>
    <row r="357" spans="2:11" ht="12.75">
      <c r="B357" s="380">
        <v>347</v>
      </c>
      <c r="C357" s="397">
        <f>IF(ISBLANK('Raw FRM data'!C357),'Raw candidate data'!C357,'Raw FRM data'!C357)</f>
      </c>
      <c r="D357" s="155">
        <f>IF(G357&lt;&gt;'Raw FRM data'!R357,1,'Raw FRM data'!M357)</f>
      </c>
      <c r="E357" s="155">
        <f>IF(H357&lt;&gt;'Raw candidate data'!O357,1,'Raw candidate data'!M357)</f>
      </c>
      <c r="F357" s="398">
        <f t="shared" si="11"/>
      </c>
      <c r="G357" s="390">
        <f>'Raw FRM data'!R357</f>
      </c>
      <c r="H357" s="391">
        <f>'Raw candidate data'!O357</f>
      </c>
      <c r="K357" s="400">
        <f t="shared" si="12"/>
      </c>
    </row>
    <row r="358" spans="2:11" ht="12.75">
      <c r="B358" s="380">
        <v>348</v>
      </c>
      <c r="C358" s="397">
        <f>IF(ISBLANK('Raw FRM data'!C358),'Raw candidate data'!C358,'Raw FRM data'!C358)</f>
      </c>
      <c r="D358" s="155">
        <f>IF(G358&lt;&gt;'Raw FRM data'!R358,1,'Raw FRM data'!M358)</f>
      </c>
      <c r="E358" s="155">
        <f>IF(H358&lt;&gt;'Raw candidate data'!O358,1,'Raw candidate data'!M358)</f>
      </c>
      <c r="F358" s="398">
        <f t="shared" si="11"/>
      </c>
      <c r="G358" s="390">
        <f>'Raw FRM data'!R358</f>
      </c>
      <c r="H358" s="391">
        <f>'Raw candidate data'!O358</f>
      </c>
      <c r="K358" s="400">
        <f t="shared" si="12"/>
      </c>
    </row>
    <row r="359" spans="2:11" ht="12.75">
      <c r="B359" s="380">
        <v>349</v>
      </c>
      <c r="C359" s="397">
        <f>IF(ISBLANK('Raw FRM data'!C359),'Raw candidate data'!C359,'Raw FRM data'!C359)</f>
      </c>
      <c r="D359" s="155">
        <f>IF(G359&lt;&gt;'Raw FRM data'!R359,1,'Raw FRM data'!M359)</f>
      </c>
      <c r="E359" s="155">
        <f>IF(H359&lt;&gt;'Raw candidate data'!O359,1,'Raw candidate data'!M359)</f>
      </c>
      <c r="F359" s="398">
        <f t="shared" si="11"/>
      </c>
      <c r="G359" s="390">
        <f>'Raw FRM data'!R359</f>
      </c>
      <c r="H359" s="391">
        <f>'Raw candidate data'!O359</f>
      </c>
      <c r="K359" s="400">
        <f t="shared" si="12"/>
      </c>
    </row>
    <row r="360" spans="2:11" ht="12.75">
      <c r="B360" s="380">
        <v>350</v>
      </c>
      <c r="C360" s="397">
        <f>IF(ISBLANK('Raw FRM data'!C360),'Raw candidate data'!C360,'Raw FRM data'!C360)</f>
      </c>
      <c r="D360" s="155">
        <f>IF(G360&lt;&gt;'Raw FRM data'!R360,1,'Raw FRM data'!M360)</f>
      </c>
      <c r="E360" s="155">
        <f>IF(H360&lt;&gt;'Raw candidate data'!O360,1,'Raw candidate data'!M360)</f>
      </c>
      <c r="F360" s="398">
        <f t="shared" si="11"/>
      </c>
      <c r="G360" s="390">
        <f>'Raw FRM data'!R360</f>
      </c>
      <c r="H360" s="391">
        <f>'Raw candidate data'!O360</f>
      </c>
      <c r="K360" s="400">
        <f t="shared" si="12"/>
      </c>
    </row>
    <row r="361" spans="2:11" ht="12.75">
      <c r="B361" s="380">
        <v>351</v>
      </c>
      <c r="C361" s="397">
        <f>IF(ISBLANK('Raw FRM data'!C361),'Raw candidate data'!C361,'Raw FRM data'!C361)</f>
      </c>
      <c r="D361" s="155">
        <f>IF(G361&lt;&gt;'Raw FRM data'!R361,1,'Raw FRM data'!M361)</f>
      </c>
      <c r="E361" s="155">
        <f>IF(H361&lt;&gt;'Raw candidate data'!O361,1,'Raw candidate data'!M361)</f>
      </c>
      <c r="F361" s="398">
        <f t="shared" si="11"/>
      </c>
      <c r="G361" s="390">
        <f>'Raw FRM data'!R361</f>
      </c>
      <c r="H361" s="391">
        <f>'Raw candidate data'!O361</f>
      </c>
      <c r="K361" s="400">
        <f t="shared" si="12"/>
      </c>
    </row>
    <row r="362" spans="2:11" ht="12.75">
      <c r="B362" s="380">
        <v>352</v>
      </c>
      <c r="C362" s="397">
        <f>IF(ISBLANK('Raw FRM data'!C362),'Raw candidate data'!C362,'Raw FRM data'!C362)</f>
      </c>
      <c r="D362" s="155">
        <f>IF(G362&lt;&gt;'Raw FRM data'!R362,1,'Raw FRM data'!M362)</f>
      </c>
      <c r="E362" s="155">
        <f>IF(H362&lt;&gt;'Raw candidate data'!O362,1,'Raw candidate data'!M362)</f>
      </c>
      <c r="F362" s="398">
        <f t="shared" si="11"/>
      </c>
      <c r="G362" s="390">
        <f>'Raw FRM data'!R362</f>
      </c>
      <c r="H362" s="391">
        <f>'Raw candidate data'!O362</f>
      </c>
      <c r="K362" s="400">
        <f t="shared" si="12"/>
      </c>
    </row>
    <row r="363" spans="2:11" ht="12.75">
      <c r="B363" s="380">
        <v>353</v>
      </c>
      <c r="C363" s="397">
        <f>IF(ISBLANK('Raw FRM data'!C363),'Raw candidate data'!C363,'Raw FRM data'!C363)</f>
      </c>
      <c r="D363" s="155">
        <f>IF(G363&lt;&gt;'Raw FRM data'!R363,1,'Raw FRM data'!M363)</f>
      </c>
      <c r="E363" s="155">
        <f>IF(H363&lt;&gt;'Raw candidate data'!O363,1,'Raw candidate data'!M363)</f>
      </c>
      <c r="F363" s="398">
        <f t="shared" si="11"/>
      </c>
      <c r="G363" s="390">
        <f>'Raw FRM data'!R363</f>
      </c>
      <c r="H363" s="391">
        <f>'Raw candidate data'!O363</f>
      </c>
      <c r="K363" s="400">
        <f t="shared" si="12"/>
      </c>
    </row>
    <row r="364" spans="2:11" ht="12.75">
      <c r="B364" s="380">
        <v>354</v>
      </c>
      <c r="C364" s="397">
        <f>IF(ISBLANK('Raw FRM data'!C364),'Raw candidate data'!C364,'Raw FRM data'!C364)</f>
      </c>
      <c r="D364" s="155">
        <f>IF(G364&lt;&gt;'Raw FRM data'!R364,1,'Raw FRM data'!M364)</f>
      </c>
      <c r="E364" s="155">
        <f>IF(H364&lt;&gt;'Raw candidate data'!O364,1,'Raw candidate data'!M364)</f>
      </c>
      <c r="F364" s="398">
        <f t="shared" si="11"/>
      </c>
      <c r="G364" s="390">
        <f>'Raw FRM data'!R364</f>
      </c>
      <c r="H364" s="391">
        <f>'Raw candidate data'!O364</f>
      </c>
      <c r="K364" s="400">
        <f t="shared" si="12"/>
      </c>
    </row>
    <row r="365" spans="2:11" ht="12.75">
      <c r="B365" s="380">
        <v>355</v>
      </c>
      <c r="C365" s="397">
        <f>IF(ISBLANK('Raw FRM data'!C365),'Raw candidate data'!C365,'Raw FRM data'!C365)</f>
      </c>
      <c r="D365" s="155">
        <f>IF(G365&lt;&gt;'Raw FRM data'!R365,1,'Raw FRM data'!M365)</f>
      </c>
      <c r="E365" s="155">
        <f>IF(H365&lt;&gt;'Raw candidate data'!O365,1,'Raw candidate data'!M365)</f>
      </c>
      <c r="F365" s="398">
        <f t="shared" si="11"/>
      </c>
      <c r="G365" s="390">
        <f>'Raw FRM data'!R365</f>
      </c>
      <c r="H365" s="391">
        <f>'Raw candidate data'!O365</f>
      </c>
      <c r="K365" s="400">
        <f t="shared" si="12"/>
      </c>
    </row>
    <row r="366" spans="2:11" ht="12.75">
      <c r="B366" s="380">
        <v>356</v>
      </c>
      <c r="C366" s="397">
        <f>IF(ISBLANK('Raw FRM data'!C366),'Raw candidate data'!C366,'Raw FRM data'!C366)</f>
      </c>
      <c r="D366" s="155">
        <f>IF(G366&lt;&gt;'Raw FRM data'!R366,1,'Raw FRM data'!M366)</f>
      </c>
      <c r="E366" s="155">
        <f>IF(H366&lt;&gt;'Raw candidate data'!O366,1,'Raw candidate data'!M366)</f>
      </c>
      <c r="F366" s="398">
        <f t="shared" si="11"/>
      </c>
      <c r="G366" s="390">
        <f>'Raw FRM data'!R366</f>
      </c>
      <c r="H366" s="391">
        <f>'Raw candidate data'!O366</f>
      </c>
      <c r="K366" s="400">
        <f t="shared" si="12"/>
      </c>
    </row>
    <row r="367" spans="2:11" ht="12.75">
      <c r="B367" s="380">
        <v>357</v>
      </c>
      <c r="C367" s="397">
        <f>IF(ISBLANK('Raw FRM data'!C367),'Raw candidate data'!C367,'Raw FRM data'!C367)</f>
      </c>
      <c r="D367" s="155">
        <f>IF(G367&lt;&gt;'Raw FRM data'!R367,1,'Raw FRM data'!M367)</f>
      </c>
      <c r="E367" s="155">
        <f>IF(H367&lt;&gt;'Raw candidate data'!O367,1,'Raw candidate data'!M367)</f>
      </c>
      <c r="F367" s="398">
        <f t="shared" si="11"/>
      </c>
      <c r="G367" s="390">
        <f>'Raw FRM data'!R367</f>
      </c>
      <c r="H367" s="391">
        <f>'Raw candidate data'!O367</f>
      </c>
      <c r="K367" s="400">
        <f t="shared" si="12"/>
      </c>
    </row>
    <row r="368" spans="2:11" ht="12.75">
      <c r="B368" s="380">
        <v>358</v>
      </c>
      <c r="C368" s="397">
        <f>IF(ISBLANK('Raw FRM data'!C368),'Raw candidate data'!C368,'Raw FRM data'!C368)</f>
      </c>
      <c r="D368" s="155">
        <f>IF(G368&lt;&gt;'Raw FRM data'!R368,1,'Raw FRM data'!M368)</f>
      </c>
      <c r="E368" s="155">
        <f>IF(H368&lt;&gt;'Raw candidate data'!O368,1,'Raw candidate data'!M368)</f>
      </c>
      <c r="F368" s="398">
        <f t="shared" si="11"/>
      </c>
      <c r="G368" s="390">
        <f>'Raw FRM data'!R368</f>
      </c>
      <c r="H368" s="391">
        <f>'Raw candidate data'!O368</f>
      </c>
      <c r="K368" s="400">
        <f t="shared" si="12"/>
      </c>
    </row>
    <row r="369" spans="2:11" ht="12.75">
      <c r="B369" s="380">
        <v>359</v>
      </c>
      <c r="C369" s="397">
        <f>IF(ISBLANK('Raw FRM data'!C369),'Raw candidate data'!C369,'Raw FRM data'!C369)</f>
      </c>
      <c r="D369" s="155">
        <f>IF(G369&lt;&gt;'Raw FRM data'!R369,1,'Raw FRM data'!M369)</f>
      </c>
      <c r="E369" s="155">
        <f>IF(H369&lt;&gt;'Raw candidate data'!O369,1,'Raw candidate data'!M369)</f>
      </c>
      <c r="F369" s="398">
        <f t="shared" si="11"/>
      </c>
      <c r="G369" s="390">
        <f>'Raw FRM data'!R369</f>
      </c>
      <c r="H369" s="391">
        <f>'Raw candidate data'!O369</f>
      </c>
      <c r="K369" s="400">
        <f t="shared" si="12"/>
      </c>
    </row>
    <row r="370" spans="2:11" ht="12.75">
      <c r="B370" s="380">
        <v>360</v>
      </c>
      <c r="C370" s="397">
        <f>IF(ISBLANK('Raw FRM data'!C370),'Raw candidate data'!C370,'Raw FRM data'!C370)</f>
      </c>
      <c r="D370" s="155">
        <f>IF(G370&lt;&gt;'Raw FRM data'!R370,1,'Raw FRM data'!M370)</f>
      </c>
      <c r="E370" s="155">
        <f>IF(H370&lt;&gt;'Raw candidate data'!O370,1,'Raw candidate data'!M370)</f>
      </c>
      <c r="F370" s="398">
        <f t="shared" si="11"/>
      </c>
      <c r="G370" s="390">
        <f>'Raw FRM data'!R370</f>
      </c>
      <c r="H370" s="391">
        <f>'Raw candidate data'!O370</f>
      </c>
      <c r="K370" s="400">
        <f t="shared" si="12"/>
      </c>
    </row>
    <row r="371" spans="2:11" ht="12.75">
      <c r="B371" s="380">
        <v>361</v>
      </c>
      <c r="C371" s="397">
        <f>IF(ISBLANK('Raw FRM data'!C371),'Raw candidate data'!C371,'Raw FRM data'!C371)</f>
      </c>
      <c r="D371" s="155">
        <f>IF(G371&lt;&gt;'Raw FRM data'!R371,1,'Raw FRM data'!M371)</f>
      </c>
      <c r="E371" s="155">
        <f>IF(H371&lt;&gt;'Raw candidate data'!O371,1,'Raw candidate data'!M371)</f>
      </c>
      <c r="F371" s="398">
        <f t="shared" si="11"/>
      </c>
      <c r="G371" s="390">
        <f>'Raw FRM data'!R371</f>
      </c>
      <c r="H371" s="391">
        <f>'Raw candidate data'!O371</f>
      </c>
      <c r="K371" s="400">
        <f t="shared" si="12"/>
      </c>
    </row>
    <row r="372" spans="2:11" ht="12.75">
      <c r="B372" s="380">
        <v>362</v>
      </c>
      <c r="C372" s="397">
        <f>IF(ISBLANK('Raw FRM data'!C372),'Raw candidate data'!C372,'Raw FRM data'!C372)</f>
      </c>
      <c r="D372" s="155">
        <f>IF(G372&lt;&gt;'Raw FRM data'!R372,1,'Raw FRM data'!M372)</f>
      </c>
      <c r="E372" s="155">
        <f>IF(H372&lt;&gt;'Raw candidate data'!O372,1,'Raw candidate data'!M372)</f>
      </c>
      <c r="F372" s="398">
        <f t="shared" si="11"/>
      </c>
      <c r="G372" s="390">
        <f>'Raw FRM data'!R372</f>
      </c>
      <c r="H372" s="391">
        <f>'Raw candidate data'!O372</f>
      </c>
      <c r="K372" s="400">
        <f t="shared" si="12"/>
      </c>
    </row>
    <row r="373" spans="2:11" ht="12.75" customHeight="1">
      <c r="B373" s="380">
        <v>363</v>
      </c>
      <c r="C373" s="397">
        <f>IF(ISBLANK('Raw FRM data'!C373),'Raw candidate data'!C373,'Raw FRM data'!C373)</f>
      </c>
      <c r="D373" s="155">
        <f>IF(G373&lt;&gt;'Raw FRM data'!R373,1,'Raw FRM data'!M373)</f>
      </c>
      <c r="E373" s="155">
        <f>IF(H373&lt;&gt;'Raw candidate data'!O373,1,'Raw candidate data'!M373)</f>
      </c>
      <c r="F373" s="398">
        <f t="shared" si="11"/>
      </c>
      <c r="G373" s="390">
        <f>'Raw FRM data'!R373</f>
      </c>
      <c r="H373" s="391">
        <f>'Raw candidate data'!O373</f>
      </c>
      <c r="K373" s="400">
        <f t="shared" si="12"/>
      </c>
    </row>
    <row r="374" spans="2:11" ht="12.75">
      <c r="B374" s="380">
        <v>364</v>
      </c>
      <c r="C374" s="397">
        <f>IF(ISBLANK('Raw FRM data'!C374),'Raw candidate data'!C374,'Raw FRM data'!C374)</f>
      </c>
      <c r="D374" s="155">
        <f>IF(G374&lt;&gt;'Raw FRM data'!R374,1,'Raw FRM data'!M374)</f>
      </c>
      <c r="E374" s="155">
        <f>IF(H374&lt;&gt;'Raw candidate data'!O374,1,'Raw candidate data'!M374)</f>
      </c>
      <c r="F374" s="398">
        <f t="shared" si="11"/>
      </c>
      <c r="G374" s="390">
        <f>'Raw FRM data'!R374</f>
      </c>
      <c r="H374" s="391">
        <f>'Raw candidate data'!O374</f>
      </c>
      <c r="K374" s="400">
        <f t="shared" si="12"/>
      </c>
    </row>
    <row r="375" spans="2:11" ht="12.75">
      <c r="B375" s="380">
        <v>365</v>
      </c>
      <c r="C375" s="397">
        <f>IF(ISBLANK('Raw FRM data'!C375),'Raw candidate data'!C375,'Raw FRM data'!C375)</f>
      </c>
      <c r="D375" s="155">
        <f>IF(G375&lt;&gt;'Raw FRM data'!R375,1,'Raw FRM data'!M375)</f>
      </c>
      <c r="E375" s="155">
        <f>IF(H375&lt;&gt;'Raw candidate data'!O375,1,'Raw candidate data'!M375)</f>
      </c>
      <c r="F375" s="398">
        <f t="shared" si="11"/>
      </c>
      <c r="G375" s="390">
        <f>'Raw FRM data'!R375</f>
      </c>
      <c r="H375" s="391">
        <f>'Raw candidate data'!O375</f>
      </c>
      <c r="K375" s="400">
        <f t="shared" si="12"/>
      </c>
    </row>
    <row r="376" spans="2:11" ht="13.5" thickBot="1">
      <c r="B376" s="380">
        <v>366</v>
      </c>
      <c r="C376" s="397">
        <f>IF(ISBLANK('Raw FRM data'!C376),'Raw candidate data'!C376,'Raw FRM data'!C376)</f>
      </c>
      <c r="D376" s="155">
        <f>IF(G376&lt;&gt;'Raw FRM data'!R376,1,'Raw FRM data'!M376)</f>
      </c>
      <c r="E376" s="155">
        <f>IF(H376&lt;&gt;'Raw candidate data'!O376,1,'Raw candidate data'!M376)</f>
      </c>
      <c r="F376" s="398">
        <f t="shared" si="11"/>
      </c>
      <c r="G376" s="390">
        <f>'Raw FRM data'!R376</f>
      </c>
      <c r="H376" s="391">
        <f>'Raw candidate data'!O376</f>
      </c>
      <c r="K376" s="400">
        <f t="shared" si="12"/>
      </c>
    </row>
    <row r="377" spans="2:8" ht="11.25" customHeight="1" thickBot="1" thickTop="1">
      <c r="B377" s="287"/>
      <c r="C377" s="287"/>
      <c r="D377" s="287"/>
      <c r="E377" s="287"/>
      <c r="F377" s="287"/>
      <c r="G377" s="287"/>
      <c r="H377" s="287"/>
    </row>
    <row r="378" spans="3:15" ht="19.5" customHeight="1" thickBot="1" thickTop="1">
      <c r="C378" s="325" t="s">
        <v>58</v>
      </c>
      <c r="D378" s="326"/>
      <c r="E378" s="326"/>
      <c r="F378" s="326"/>
      <c r="G378" s="326"/>
      <c r="H378" s="327">
        <f>IF(ISERROR(AVERAGE(G11:G376)),"",AVERAGE(G11:G376))</f>
      </c>
      <c r="K378" s="165" t="s">
        <v>53</v>
      </c>
      <c r="L378" s="166"/>
      <c r="M378" s="167" t="s">
        <v>70</v>
      </c>
      <c r="N378" s="167" t="s">
        <v>71</v>
      </c>
      <c r="O378" s="172" t="str">
        <f>"Correlation ("&amp;"r)"</f>
        <v>Correlation (r)</v>
      </c>
    </row>
    <row r="379" spans="3:15" ht="18" customHeight="1">
      <c r="C379" s="328" t="s">
        <v>57</v>
      </c>
      <c r="D379" s="329"/>
      <c r="E379" s="329"/>
      <c r="F379" s="329"/>
      <c r="G379" s="330"/>
      <c r="H379" s="331">
        <f>IF(ISERROR(AVERAGE(H11:H376)),"",AVERAGE(H11:H376))</f>
      </c>
      <c r="K379" s="168" t="s">
        <v>66</v>
      </c>
      <c r="L379" s="159"/>
      <c r="M379" s="160">
        <f>IF(H381&gt;1,SLOPE(H11:H376,G11:G376),"")</f>
      </c>
      <c r="N379" s="160">
        <f>IF(H381&gt;1,INTERCEPT(H11:H376,G11:G376),"")</f>
      </c>
      <c r="O379" s="174">
        <f>IF(ISERROR(CORREL(G11:G376,H11:H376)),"",CORREL(G11:G376,H11:H376))</f>
      </c>
    </row>
    <row r="380" spans="3:15" ht="17.25" customHeight="1">
      <c r="C380" s="156" t="s">
        <v>52</v>
      </c>
      <c r="D380" s="157"/>
      <c r="E380" s="157"/>
      <c r="F380" s="157"/>
      <c r="G380" s="157"/>
      <c r="H380" s="158">
        <f>IF(ISERROR(H379/H378),"",H379/H378)</f>
      </c>
      <c r="K380" s="317" t="s">
        <v>65</v>
      </c>
      <c r="L380" s="318" t="s">
        <v>67</v>
      </c>
      <c r="M380" s="183">
        <v>1.1</v>
      </c>
      <c r="N380" s="183">
        <f>IF(M380="","",L391)</f>
      </c>
      <c r="O380" s="185"/>
    </row>
    <row r="381" spans="3:15" ht="18" customHeight="1">
      <c r="C381" s="162" t="s">
        <v>124</v>
      </c>
      <c r="D381" s="161"/>
      <c r="E381" s="161"/>
      <c r="F381" s="161"/>
      <c r="G381" s="161"/>
      <c r="H381" s="442">
        <f>COUNTIF(F11:F376,"ok")+H384</f>
        <v>0</v>
      </c>
      <c r="K381" s="319" t="s">
        <v>146</v>
      </c>
      <c r="L381" s="320" t="s">
        <v>68</v>
      </c>
      <c r="M381" s="183">
        <v>0.9</v>
      </c>
      <c r="N381" s="183">
        <f>IF(M380="","",M391)</f>
      </c>
      <c r="O381" s="175">
        <f>IF(H381&lt;2,"",IF(H382&lt;=0.4,0.93,IF(H382&lt;0.5,0.2*H382+0.85,0.95)))</f>
      </c>
    </row>
    <row r="382" spans="3:15" ht="16.5" customHeight="1" thickBot="1">
      <c r="C382" s="344" t="s">
        <v>123</v>
      </c>
      <c r="D382" s="163"/>
      <c r="E382" s="163"/>
      <c r="F382" s="163"/>
      <c r="G382" s="163"/>
      <c r="H382" s="164">
        <f>IF(ISERROR(STDEV(G11:G376)),"",STDEV(G11:G376)/H378)</f>
      </c>
      <c r="K382" s="169"/>
      <c r="L382" s="170" t="s">
        <v>69</v>
      </c>
      <c r="M382" s="171">
        <f>IF(OR(M379="",M380=""),"",IF(AND(M379&lt;M380,M379&gt;M381),"PASS","FAIL"))</f>
      </c>
      <c r="N382" s="171">
        <f>IF(OR(M379="",M380=""),"",IF(AND(N379&lt;N380,N379&gt;N381),"PASS","FAIL"))</f>
      </c>
      <c r="O382" s="173">
        <f>IF(O381="","",IF(O379&gt;=O381,"PASS","FAIL"))</f>
      </c>
    </row>
    <row r="383" ht="10.5" customHeight="1"/>
    <row r="384" spans="3:11" ht="14.25" customHeight="1">
      <c r="C384" t="s">
        <v>186</v>
      </c>
      <c r="H384">
        <f>COUNTIF(F11:F376,"x")</f>
        <v>0</v>
      </c>
      <c r="K384" s="184" t="s">
        <v>72</v>
      </c>
    </row>
    <row r="385" ht="12.75" customHeight="1"/>
    <row r="386" ht="14.25" customHeight="1"/>
    <row r="387" ht="13.5" customHeight="1"/>
    <row r="388" ht="13.5" customHeight="1"/>
    <row r="389" spans="11:13" ht="13.5" customHeight="1" hidden="1">
      <c r="K389" s="176" t="s">
        <v>60</v>
      </c>
      <c r="L389" s="179" t="s">
        <v>55</v>
      </c>
      <c r="M389" s="180" t="s">
        <v>56</v>
      </c>
    </row>
    <row r="390" spans="11:13" ht="12.75" hidden="1">
      <c r="K390" s="177" t="s">
        <v>63</v>
      </c>
      <c r="L390" s="291">
        <f>IF(M379="","",IF((16.56-15.05*$M$379)&lt;=1.5,16.56-15.05*$M$379,1.5))</f>
      </c>
      <c r="M390" s="293">
        <f>IF(M379="","",IF((13.55-15.05*$M$379)&gt;=-1.5,13.55-15.05*$M$379,-1.5))</f>
      </c>
    </row>
    <row r="391" spans="11:13" ht="12.75" hidden="1">
      <c r="K391" s="177" t="s">
        <v>64</v>
      </c>
      <c r="L391" s="291">
        <f>IF(M379="","",IF((15.05-13.2*$M$379)&lt;=2,15.05-13.2*$M$379,2))</f>
      </c>
      <c r="M391" s="181">
        <f>IF(M379="","",IF((15.05-17.32*$M$379)&gt;=-2,15.05-17.32*$M$379,-2))</f>
      </c>
    </row>
    <row r="392" spans="11:13" ht="12.75" hidden="1">
      <c r="K392" s="177" t="s">
        <v>61</v>
      </c>
      <c r="L392" s="291">
        <f>IF(M379="","",IF((78.95-70.5*$M$379)&lt;=3.5,78.95-70.5*$M$379,3.5))</f>
      </c>
      <c r="M392" s="181">
        <f>IF(M379="","",IF((62.05-70.5*$M$379)&gt;=-3.5,62.05-70.5*$M$379,-3.5))</f>
      </c>
    </row>
    <row r="393" spans="11:13" ht="13.5" hidden="1" thickBot="1">
      <c r="K393" s="178" t="s">
        <v>62</v>
      </c>
      <c r="L393" s="292">
        <f>IF(M379="","",IF((70.5-61.16*$M$379)&lt;=7,70.5-61.16*$M$379,7))</f>
      </c>
      <c r="M393" s="182">
        <f>IF(M379="","",IF((70.5-82.93*$M$379)&gt;=-7,70.5-82.93*$M$379,-7))</f>
      </c>
    </row>
  </sheetData>
  <sheetProtection sheet="1" objects="1" scenarios="1" selectLockedCells="1" autoFilter="0"/>
  <autoFilter ref="B10:H376"/>
  <mergeCells count="4">
    <mergeCell ref="G3:N3"/>
    <mergeCell ref="G4:N4"/>
    <mergeCell ref="G5:N5"/>
    <mergeCell ref="C7:O7"/>
  </mergeCells>
  <conditionalFormatting sqref="G11:G376">
    <cfRule type="cellIs" priority="1" dxfId="0" operator="lessThan" stopIfTrue="1">
      <formula>3</formula>
    </cfRule>
  </conditionalFormatting>
  <conditionalFormatting sqref="F11:F376">
    <cfRule type="expression" priority="2" dxfId="0" stopIfTrue="1">
      <formula>G11&lt;3</formula>
    </cfRule>
  </conditionalFormatting>
  <printOptions/>
  <pageMargins left="0.75" right="0.75" top="1" bottom="1" header="0.5" footer="0.5"/>
  <pageSetup fitToHeight="1" fitToWidth="1" horizontalDpi="600" verticalDpi="600" orientation="portrait" scale="42" r:id="rId3"/>
  <legacyDrawing r:id="rId2"/>
</worksheet>
</file>

<file path=xl/worksheets/sheet7.xml><?xml version="1.0" encoding="utf-8"?>
<worksheet xmlns="http://schemas.openxmlformats.org/spreadsheetml/2006/main" xmlns:r="http://schemas.openxmlformats.org/officeDocument/2006/relationships">
  <sheetPr codeName="Sheet6">
    <tabColor indexed="48"/>
    <pageSetUpPr fitToPage="1"/>
  </sheetPr>
  <dimension ref="C1:Q76"/>
  <sheetViews>
    <sheetView workbookViewId="0" topLeftCell="A1">
      <selection activeCell="A1" sqref="A1"/>
    </sheetView>
  </sheetViews>
  <sheetFormatPr defaultColWidth="9.140625" defaultRowHeight="12.75"/>
  <cols>
    <col min="1" max="1" width="2.28125" style="0" customWidth="1"/>
    <col min="2" max="2" width="2.00390625" style="0" customWidth="1"/>
    <col min="4" max="4" width="8.140625" style="0" customWidth="1"/>
    <col min="5" max="5" width="4.28125" style="0" customWidth="1"/>
    <col min="6" max="6" width="3.57421875" style="0" customWidth="1"/>
    <col min="8" max="8" width="10.140625" style="0" customWidth="1"/>
    <col min="9" max="9" width="10.57421875" style="0" customWidth="1"/>
    <col min="10" max="10" width="13.57421875" style="0" customWidth="1"/>
    <col min="12" max="12" width="12.00390625" style="0" customWidth="1"/>
    <col min="13" max="13" width="4.8515625" style="0" customWidth="1"/>
    <col min="14" max="14" width="6.00390625" style="0" customWidth="1"/>
    <col min="15" max="15" width="5.28125" style="0" customWidth="1"/>
  </cols>
  <sheetData>
    <row r="1" spans="7:11" ht="18">
      <c r="G1" s="205" t="s">
        <v>183</v>
      </c>
      <c r="K1" s="345"/>
    </row>
    <row r="2" ht="13.5" thickBot="1"/>
    <row r="3" spans="3:15" ht="12.75">
      <c r="C3" s="9" t="s">
        <v>0</v>
      </c>
      <c r="D3" s="23"/>
      <c r="E3" s="475">
        <f>'Raw FRM data'!E5</f>
      </c>
      <c r="F3" s="484"/>
      <c r="G3" s="484"/>
      <c r="H3" s="484"/>
      <c r="I3" s="484"/>
      <c r="J3" s="484"/>
      <c r="K3" s="484"/>
      <c r="L3" s="476"/>
      <c r="M3" s="476"/>
      <c r="N3" s="476"/>
      <c r="O3" s="477"/>
    </row>
    <row r="4" spans="3:15" ht="12.75">
      <c r="C4" s="22" t="s">
        <v>3</v>
      </c>
      <c r="D4" s="24"/>
      <c r="E4" s="462">
        <f>'Raw FRM data'!E6</f>
      </c>
      <c r="F4" s="470"/>
      <c r="G4" s="470"/>
      <c r="H4" s="470"/>
      <c r="I4" s="470"/>
      <c r="J4" s="470"/>
      <c r="K4" s="470"/>
      <c r="L4" s="463"/>
      <c r="M4" s="463"/>
      <c r="N4" s="463"/>
      <c r="O4" s="464"/>
    </row>
    <row r="5" spans="3:15" ht="13.5" thickBot="1">
      <c r="C5" s="14" t="s">
        <v>2</v>
      </c>
      <c r="D5" s="25"/>
      <c r="E5" s="471">
        <f>'Raw FRM data'!E7</f>
      </c>
      <c r="F5" s="472"/>
      <c r="G5" s="472"/>
      <c r="H5" s="472"/>
      <c r="I5" s="472"/>
      <c r="J5" s="472"/>
      <c r="K5" s="472"/>
      <c r="L5" s="473"/>
      <c r="M5" s="473"/>
      <c r="N5" s="473"/>
      <c r="O5" s="474"/>
    </row>
    <row r="6" ht="13.5" customHeight="1" thickBot="1"/>
    <row r="7" spans="3:11" ht="16.5" customHeight="1" thickBot="1">
      <c r="C7" s="274" t="s">
        <v>104</v>
      </c>
      <c r="D7" s="275"/>
      <c r="E7" s="275"/>
      <c r="F7" s="275"/>
      <c r="G7" s="275"/>
      <c r="H7" s="275"/>
      <c r="I7" s="275"/>
      <c r="J7" s="295"/>
      <c r="K7" s="276" t="s">
        <v>20</v>
      </c>
    </row>
    <row r="8" spans="3:14" ht="17.25" customHeight="1">
      <c r="C8" s="272" t="s">
        <v>105</v>
      </c>
      <c r="D8" s="273"/>
      <c r="E8" s="273"/>
      <c r="F8" s="273"/>
      <c r="G8" s="277"/>
      <c r="H8" s="273"/>
      <c r="I8" s="273"/>
      <c r="J8" s="296"/>
      <c r="K8" s="294">
        <f>Regression!H381</f>
        <v>0</v>
      </c>
      <c r="L8">
        <f>IF(Regression!H384&gt;0,"      (Including","")</f>
      </c>
      <c r="M8" s="278">
        <f>IF(Regression!H384&gt;0,Regression!H384,"")</f>
      </c>
      <c r="N8">
        <f>IF(Regression!H384&gt;0,"data sets excluded because FRM conc. &lt; 3.)","")</f>
      </c>
    </row>
    <row r="9" spans="3:11" ht="16.5" customHeight="1">
      <c r="C9" s="321" t="s">
        <v>147</v>
      </c>
      <c r="D9" s="217"/>
      <c r="E9" s="217"/>
      <c r="F9" s="217"/>
      <c r="G9" s="218"/>
      <c r="H9" s="217"/>
      <c r="I9" s="217"/>
      <c r="J9" s="211"/>
      <c r="K9" s="257">
        <v>90</v>
      </c>
    </row>
    <row r="10" spans="3:12" ht="16.5" customHeight="1">
      <c r="C10" s="219" t="s">
        <v>109</v>
      </c>
      <c r="D10" s="220"/>
      <c r="E10" s="220"/>
      <c r="F10" s="220"/>
      <c r="G10" s="221"/>
      <c r="H10" s="222"/>
      <c r="I10" s="217"/>
      <c r="J10" s="487" t="str">
        <f>IF(K9="","",IF(K8&gt;=K9,"OK   ","Insufficient"))</f>
        <v>Insufficient</v>
      </c>
      <c r="K10" s="488"/>
      <c r="L10" s="209"/>
    </row>
    <row r="11" spans="3:12" ht="16.5" customHeight="1" thickBot="1">
      <c r="C11" s="223" t="s">
        <v>59</v>
      </c>
      <c r="D11" s="224"/>
      <c r="E11" s="224"/>
      <c r="F11" s="224"/>
      <c r="G11" s="224"/>
      <c r="H11" s="224"/>
      <c r="I11" s="224"/>
      <c r="J11" s="212"/>
      <c r="K11" s="258">
        <f>IF(K9="","",IF(K9-K8&gt;0,K9-K8,"-- "))</f>
        <v>90</v>
      </c>
      <c r="L11" s="209"/>
    </row>
    <row r="12" spans="4:6" ht="8.25" customHeight="1" thickBot="1">
      <c r="D12" s="210"/>
      <c r="E12" s="210"/>
      <c r="F12" s="210"/>
    </row>
    <row r="13" spans="3:12" ht="16.5" thickTop="1">
      <c r="C13" s="387" t="s">
        <v>9</v>
      </c>
      <c r="D13" s="27"/>
      <c r="E13" s="27"/>
      <c r="F13" s="97"/>
      <c r="G13" s="207" t="s">
        <v>42</v>
      </c>
      <c r="H13" s="206"/>
      <c r="I13" s="109" t="s">
        <v>43</v>
      </c>
      <c r="J13" s="31"/>
      <c r="K13" s="213" t="s">
        <v>44</v>
      </c>
      <c r="L13" s="214"/>
    </row>
    <row r="14" spans="3:12" ht="16.5" thickBot="1">
      <c r="C14" s="271" t="s">
        <v>149</v>
      </c>
      <c r="D14" s="118"/>
      <c r="E14" s="118"/>
      <c r="F14" s="119"/>
      <c r="G14" s="106" t="s">
        <v>39</v>
      </c>
      <c r="H14" s="36" t="s">
        <v>40</v>
      </c>
      <c r="I14" s="106" t="s">
        <v>39</v>
      </c>
      <c r="J14" s="36" t="s">
        <v>40</v>
      </c>
      <c r="K14" s="215" t="s">
        <v>39</v>
      </c>
      <c r="L14" s="216" t="s">
        <v>40</v>
      </c>
    </row>
    <row r="15" spans="3:12" ht="12.75">
      <c r="C15" s="151"/>
      <c r="D15" s="116"/>
      <c r="E15" s="116"/>
      <c r="F15" s="186" t="s">
        <v>46</v>
      </c>
      <c r="G15" s="259">
        <f>Precision!G379</f>
      </c>
      <c r="H15" s="260">
        <f>Precision!H379</f>
      </c>
      <c r="I15" s="259">
        <f>Precision!I379</f>
      </c>
      <c r="J15" s="261">
        <f>Precision!J379</f>
      </c>
      <c r="K15" s="187">
        <f>Precision!K379</f>
      </c>
      <c r="L15" s="188">
        <f>Precision!L379</f>
      </c>
    </row>
    <row r="16" spans="3:12" ht="12.75">
      <c r="C16" s="151"/>
      <c r="D16" s="116"/>
      <c r="E16" s="116"/>
      <c r="F16" s="115" t="s">
        <v>48</v>
      </c>
      <c r="G16" s="262">
        <f>Precision!G380</f>
        <v>0</v>
      </c>
      <c r="H16" s="263">
        <f>Precision!H380</f>
        <v>0</v>
      </c>
      <c r="I16" s="388">
        <f>IF(Precision!I$378&gt;0,Precision!I380,"")</f>
      </c>
      <c r="J16" s="389">
        <f>IF(Precision!J$378&gt;0,Precision!J380,"")</f>
      </c>
      <c r="K16" s="126">
        <f>IF(Precision!K$378&gt;0,Precision!K380,"")</f>
      </c>
      <c r="L16" s="127">
        <f>IF(Precision!L378&gt;0,Precision!L380,"")</f>
      </c>
    </row>
    <row r="17" spans="3:12" ht="12.75">
      <c r="C17" s="150"/>
      <c r="D17" s="145"/>
      <c r="E17" s="145"/>
      <c r="F17" s="114" t="s">
        <v>47</v>
      </c>
      <c r="G17" s="264">
        <f>Precision!G381</f>
        <v>0</v>
      </c>
      <c r="H17" s="265">
        <f>Precision!H381</f>
        <v>0</v>
      </c>
      <c r="I17" s="388">
        <f>IF(Precision!I$378&gt;0,Precision!I381,"")</f>
      </c>
      <c r="J17" s="389">
        <f>IF(Precision!J$378&gt;0,Precision!J381,"")</f>
      </c>
      <c r="K17" s="126">
        <f>IF(Precision!K$378&gt;0,Precision!K381,"")</f>
      </c>
      <c r="L17" s="127">
        <f>IF(Precision!L$378&gt;0,Precision!L381,"")</f>
      </c>
    </row>
    <row r="18" spans="3:12" ht="13.5" thickBot="1">
      <c r="C18" s="152"/>
      <c r="D18" s="135"/>
      <c r="E18" s="135"/>
      <c r="F18" s="135" t="s">
        <v>110</v>
      </c>
      <c r="G18" s="266"/>
      <c r="H18" s="267">
        <f>IF(OR(H15="",G15=""),"",H15/G15)</f>
      </c>
      <c r="I18" s="268"/>
      <c r="J18" s="267">
        <f>IF(OR(J15="",I15=""),"",J15/I15)</f>
      </c>
      <c r="K18" s="138"/>
      <c r="L18" s="139">
        <f>IF(OR(L15="",K15=""),"",L15/K15)</f>
      </c>
    </row>
    <row r="19" spans="7:12" ht="16.5" thickTop="1">
      <c r="G19" s="290" t="s">
        <v>115</v>
      </c>
      <c r="H19" s="240"/>
      <c r="I19" s="240"/>
      <c r="J19" s="240"/>
      <c r="K19" s="241">
        <f>Precision!K385</f>
      </c>
      <c r="L19" s="242">
        <f>Precision!L385</f>
      </c>
    </row>
    <row r="20" spans="7:12" ht="15.75">
      <c r="G20" s="489" t="str">
        <f>"  "&amp;Precision!G386&amp;":"</f>
        <v>  Test requirements - Class III:</v>
      </c>
      <c r="H20" s="490"/>
      <c r="I20" s="490"/>
      <c r="J20" s="491"/>
      <c r="K20" s="243">
        <v>0.1</v>
      </c>
      <c r="L20" s="244">
        <f>Precision!L386</f>
        <v>0.15</v>
      </c>
    </row>
    <row r="21" spans="7:12" ht="16.5" thickBot="1">
      <c r="G21" s="245" t="s">
        <v>116</v>
      </c>
      <c r="H21" s="246"/>
      <c r="I21" s="246"/>
      <c r="J21" s="246"/>
      <c r="K21" s="247">
        <f>Precision!K387</f>
      </c>
      <c r="L21" s="248">
        <f>Precision!L387</f>
      </c>
    </row>
    <row r="22" ht="9" customHeight="1" thickBot="1" thickTop="1"/>
    <row r="23" spans="3:10" ht="16.5" thickBot="1">
      <c r="C23" s="492" t="s">
        <v>53</v>
      </c>
      <c r="D23" s="493"/>
      <c r="E23" s="493"/>
      <c r="F23" s="493"/>
      <c r="G23" s="494"/>
      <c r="H23" s="236" t="s">
        <v>80</v>
      </c>
      <c r="I23" s="225" t="s">
        <v>81</v>
      </c>
      <c r="J23" s="226" t="str">
        <f>"Correlation ("&amp;"r)"</f>
        <v>Correlation (r)</v>
      </c>
    </row>
    <row r="24" spans="3:16" ht="15.75">
      <c r="C24" s="234" t="s">
        <v>66</v>
      </c>
      <c r="D24" s="235"/>
      <c r="E24" s="208"/>
      <c r="F24" s="208"/>
      <c r="G24" s="145"/>
      <c r="H24" s="237">
        <f>Regression!M379</f>
      </c>
      <c r="I24" s="227">
        <f>Regression!N379</f>
      </c>
      <c r="J24" s="228">
        <f>Regression!O379</f>
      </c>
      <c r="L24" s="499">
        <f>IF(OR('Raw FRM data'!M11=1,'Raw candidate data'!M11=1),"Note:  Precision statistics can be calculated only for data sets containing multiple FRM or multiple candidate ARM measurements.","")</f>
      </c>
      <c r="M24" s="500"/>
      <c r="N24" s="500"/>
      <c r="O24" s="500"/>
      <c r="P24" s="500"/>
    </row>
    <row r="25" spans="3:16" ht="15.75">
      <c r="C25" s="498" t="s">
        <v>65</v>
      </c>
      <c r="D25" s="496"/>
      <c r="E25" s="496"/>
      <c r="F25" s="497"/>
      <c r="G25" s="322" t="s">
        <v>67</v>
      </c>
      <c r="H25" s="238">
        <f>Regression!M380</f>
        <v>1.1</v>
      </c>
      <c r="I25" s="229">
        <f>Regression!N380</f>
      </c>
      <c r="J25" s="230"/>
      <c r="L25" s="500"/>
      <c r="M25" s="500"/>
      <c r="N25" s="500"/>
      <c r="O25" s="500"/>
      <c r="P25" s="500"/>
    </row>
    <row r="26" spans="3:16" ht="15.75">
      <c r="C26" s="495" t="str">
        <f>Regression!K381</f>
        <v>Class III</v>
      </c>
      <c r="D26" s="496"/>
      <c r="E26" s="496"/>
      <c r="F26" s="497"/>
      <c r="G26" s="323" t="s">
        <v>68</v>
      </c>
      <c r="H26" s="238">
        <f>Regression!M381</f>
        <v>0.9</v>
      </c>
      <c r="I26" s="229">
        <f>Regression!N381</f>
      </c>
      <c r="J26" s="231">
        <f>Regression!O381</f>
      </c>
      <c r="L26" s="500"/>
      <c r="M26" s="500"/>
      <c r="N26" s="500"/>
      <c r="O26" s="500"/>
      <c r="P26" s="500"/>
    </row>
    <row r="27" spans="3:10" ht="16.5" thickBot="1">
      <c r="C27" s="485" t="s">
        <v>69</v>
      </c>
      <c r="D27" s="486"/>
      <c r="E27" s="486"/>
      <c r="F27" s="486"/>
      <c r="G27" s="486"/>
      <c r="H27" s="239">
        <f>Regression!M382</f>
      </c>
      <c r="I27" s="232">
        <f>Regression!N382</f>
      </c>
      <c r="J27" s="233">
        <f>Regression!O382</f>
      </c>
    </row>
    <row r="28" ht="14.25">
      <c r="H28" s="184" t="s">
        <v>72</v>
      </c>
    </row>
    <row r="51" ht="12.75">
      <c r="C51" s="278" t="s">
        <v>89</v>
      </c>
    </row>
    <row r="52" ht="12.75">
      <c r="C52" s="278" t="s">
        <v>90</v>
      </c>
    </row>
    <row r="66" ht="12.75">
      <c r="G66" t="s">
        <v>127</v>
      </c>
    </row>
    <row r="68" spans="3:17" ht="12.75">
      <c r="C68" t="s">
        <v>106</v>
      </c>
      <c r="G68" s="253" t="s">
        <v>103</v>
      </c>
      <c r="H68" s="254" t="s">
        <v>82</v>
      </c>
      <c r="I68" s="254"/>
      <c r="J68" s="254" t="s">
        <v>83</v>
      </c>
      <c r="K68" s="254"/>
      <c r="L68" s="254" t="s">
        <v>85</v>
      </c>
      <c r="M68" s="254"/>
      <c r="N68" s="254" t="s">
        <v>84</v>
      </c>
      <c r="O68" s="254"/>
      <c r="P68" s="255" t="s">
        <v>92</v>
      </c>
      <c r="Q68" s="256"/>
    </row>
    <row r="69" spans="3:17" ht="12.75">
      <c r="C69" s="251" t="s">
        <v>86</v>
      </c>
      <c r="D69" s="251" t="s">
        <v>143</v>
      </c>
      <c r="G69" s="253" t="s">
        <v>91</v>
      </c>
      <c r="H69" s="253" t="s">
        <v>93</v>
      </c>
      <c r="I69" s="253" t="s">
        <v>94</v>
      </c>
      <c r="J69" s="253" t="s">
        <v>95</v>
      </c>
      <c r="K69" s="253" t="s">
        <v>96</v>
      </c>
      <c r="L69" s="253" t="s">
        <v>97</v>
      </c>
      <c r="M69" s="253" t="s">
        <v>98</v>
      </c>
      <c r="N69" s="253" t="s">
        <v>99</v>
      </c>
      <c r="O69" s="253" t="s">
        <v>100</v>
      </c>
      <c r="P69" s="253" t="s">
        <v>87</v>
      </c>
      <c r="Q69" s="253" t="s">
        <v>88</v>
      </c>
    </row>
    <row r="70" spans="3:17" ht="12.75">
      <c r="C70" s="251" t="s">
        <v>86</v>
      </c>
      <c r="D70" s="251" t="str">
        <f>IF(D69="PM10-2.5","PMc",D69)</f>
        <v>PM2.5</v>
      </c>
      <c r="G70" s="251">
        <v>1</v>
      </c>
      <c r="H70" s="251">
        <v>0.9</v>
      </c>
      <c r="I70" s="251">
        <v>1.5</v>
      </c>
      <c r="J70" s="251">
        <v>0.9</v>
      </c>
      <c r="K70" s="251">
        <v>2</v>
      </c>
      <c r="L70" s="251">
        <v>0.9</v>
      </c>
      <c r="M70" s="251">
        <v>3.5</v>
      </c>
      <c r="N70" s="251">
        <v>0.88</v>
      </c>
      <c r="O70" s="251">
        <v>7</v>
      </c>
      <c r="P70" s="270">
        <f>HLOOKUP($D$72&amp;"S",$H$69:$O$76,2,FALSE)</f>
        <v>0.9</v>
      </c>
      <c r="Q70" s="270">
        <f>HLOOKUP($D$72&amp;"I",$H$69:$O$76,2,FALSE)</f>
        <v>2</v>
      </c>
    </row>
    <row r="71" spans="3:17" ht="12.75">
      <c r="C71" s="251" t="s">
        <v>101</v>
      </c>
      <c r="D71" s="251" t="s">
        <v>144</v>
      </c>
      <c r="G71" s="251">
        <v>2</v>
      </c>
      <c r="H71" s="251">
        <f>(16.56-1.5)/15.05</f>
        <v>1.0006644518272423</v>
      </c>
      <c r="I71" s="251">
        <v>1.5</v>
      </c>
      <c r="J71" s="251">
        <f>(15.05-2)/13.2</f>
        <v>0.9886363636363638</v>
      </c>
      <c r="K71" s="251">
        <v>2</v>
      </c>
      <c r="L71" s="251">
        <f>(78.95-3.5)/70.5</f>
        <v>1.0702127659574467</v>
      </c>
      <c r="M71" s="251">
        <v>3.5</v>
      </c>
      <c r="N71" s="251">
        <f>(70.5-7)/61.16</f>
        <v>1.038260300850229</v>
      </c>
      <c r="O71" s="251">
        <v>7</v>
      </c>
      <c r="P71" s="270">
        <f>HLOOKUP($D$72&amp;"S",$H$69:$O$76,3,FALSE)</f>
        <v>0.9886363636363638</v>
      </c>
      <c r="Q71" s="270">
        <f>HLOOKUP($D$72&amp;"I",$H$69:$O$76,3,FALSE)</f>
        <v>2</v>
      </c>
    </row>
    <row r="72" spans="3:17" ht="12.75">
      <c r="C72" s="251" t="s">
        <v>102</v>
      </c>
      <c r="D72" s="251" t="str">
        <f>D70&amp;"-"&amp;D71&amp;"-"</f>
        <v>PM2.5-III-</v>
      </c>
      <c r="G72" s="251">
        <v>3</v>
      </c>
      <c r="H72" s="251">
        <v>1.1</v>
      </c>
      <c r="I72" s="251">
        <f>16.56-15.05*H72</f>
        <v>0.0049999999999954525</v>
      </c>
      <c r="J72" s="251">
        <v>1.1</v>
      </c>
      <c r="K72" s="251">
        <f>15.05-13.2*J72</f>
        <v>0.5300000000000011</v>
      </c>
      <c r="L72" s="251">
        <v>1.1</v>
      </c>
      <c r="M72" s="251">
        <f>78.95-70.5*L72</f>
        <v>1.3999999999999915</v>
      </c>
      <c r="N72" s="251">
        <v>1.12</v>
      </c>
      <c r="O72" s="269">
        <f>70.5-61.16*N72</f>
        <v>2.000799999999998</v>
      </c>
      <c r="P72" s="270">
        <f>HLOOKUP($D$72&amp;"S",$H$69:$O$76,4,FALSE)</f>
        <v>1.1</v>
      </c>
      <c r="Q72" s="270">
        <f>HLOOKUP($D$72&amp;"I",$H$69:$O$76,4,FALSE)</f>
        <v>0.5300000000000011</v>
      </c>
    </row>
    <row r="73" spans="7:17" ht="12.75">
      <c r="G73" s="251">
        <v>4</v>
      </c>
      <c r="H73" s="251">
        <v>1.1</v>
      </c>
      <c r="I73" s="251">
        <v>-1.5</v>
      </c>
      <c r="J73" s="251">
        <v>1.1</v>
      </c>
      <c r="K73" s="251">
        <v>-2</v>
      </c>
      <c r="L73" s="251">
        <v>1.1</v>
      </c>
      <c r="M73" s="251">
        <v>-3.5</v>
      </c>
      <c r="N73" s="251">
        <v>1.12</v>
      </c>
      <c r="O73" s="251">
        <v>-7</v>
      </c>
      <c r="P73" s="270">
        <f>HLOOKUP($D$72&amp;"S",$H$69:$O$76,5,FALSE)</f>
        <v>1.1</v>
      </c>
      <c r="Q73" s="270">
        <f>HLOOKUP($D$72&amp;"I",$H$69:$O$76,5,FALSE)</f>
        <v>-2</v>
      </c>
    </row>
    <row r="74" spans="7:17" ht="12.75">
      <c r="G74" s="251">
        <v>5</v>
      </c>
      <c r="H74" s="251">
        <f>(1.5+13.55)/15.06</f>
        <v>0.99933598937583</v>
      </c>
      <c r="I74" s="251">
        <v>-1.5</v>
      </c>
      <c r="J74" s="251">
        <f>(2+15.05)/17.32</f>
        <v>0.9844110854503464</v>
      </c>
      <c r="K74" s="251">
        <v>-2</v>
      </c>
      <c r="L74" s="251">
        <f>(3.5+62.05)/70.5</f>
        <v>0.9297872340425531</v>
      </c>
      <c r="M74" s="251">
        <v>-3.5</v>
      </c>
      <c r="N74" s="251">
        <f>(7+70.5)/82.93</f>
        <v>0.9345230917641384</v>
      </c>
      <c r="O74" s="251">
        <v>-7</v>
      </c>
      <c r="P74" s="270">
        <f>HLOOKUP($D$72&amp;"S",$H$69:$O$76,6,FALSE)</f>
        <v>0.9844110854503464</v>
      </c>
      <c r="Q74" s="270">
        <f>HLOOKUP($D$72&amp;"I",$H$69:$O$76,6,FALSE)</f>
        <v>-2</v>
      </c>
    </row>
    <row r="75" spans="7:17" ht="12.75">
      <c r="G75" s="252">
        <v>6</v>
      </c>
      <c r="H75" s="252">
        <v>0.9</v>
      </c>
      <c r="I75" s="251">
        <f>13.55-15.06*H75</f>
        <v>-0.0039999999999995595</v>
      </c>
      <c r="J75" s="251">
        <v>0.9</v>
      </c>
      <c r="K75" s="251">
        <f>15.05-17.32*J75</f>
        <v>-0.5380000000000003</v>
      </c>
      <c r="L75" s="251">
        <v>0.9</v>
      </c>
      <c r="M75" s="251">
        <f>62.05-70.5*L75</f>
        <v>-1.4000000000000057</v>
      </c>
      <c r="N75" s="251">
        <v>0.88</v>
      </c>
      <c r="O75" s="251">
        <f>70.5-82.93*N75</f>
        <v>-2.4784000000000077</v>
      </c>
      <c r="P75" s="270">
        <f>HLOOKUP($D$72&amp;"S",$H$69:$O$76,7,FALSE)</f>
        <v>0.9</v>
      </c>
      <c r="Q75" s="270">
        <f>HLOOKUP($D$72&amp;"I",$H$69:$O$76,7,FALSE)</f>
        <v>-0.5380000000000003</v>
      </c>
    </row>
    <row r="76" spans="7:17" ht="12.75">
      <c r="G76" s="252">
        <v>7</v>
      </c>
      <c r="H76" s="252">
        <v>0.9</v>
      </c>
      <c r="I76" s="251">
        <v>1.5</v>
      </c>
      <c r="J76" s="251">
        <v>0.9</v>
      </c>
      <c r="K76" s="251">
        <v>2</v>
      </c>
      <c r="L76" s="251">
        <v>0.9</v>
      </c>
      <c r="M76" s="251">
        <v>3.5</v>
      </c>
      <c r="N76" s="251">
        <v>0.88</v>
      </c>
      <c r="O76" s="251">
        <v>7</v>
      </c>
      <c r="P76" s="270">
        <f>HLOOKUP($D$72&amp;"S",$H$69:$O$76,8,FALSE)</f>
        <v>0.9</v>
      </c>
      <c r="Q76" s="270">
        <f>HLOOKUP($D$72&amp;"I",$H$69:$O$76,8,FALSE)</f>
        <v>2</v>
      </c>
    </row>
  </sheetData>
  <sheetProtection sheet="1" objects="1" scenarios="1" selectLockedCells="1"/>
  <mergeCells count="10">
    <mergeCell ref="E3:O3"/>
    <mergeCell ref="E4:O4"/>
    <mergeCell ref="E5:O5"/>
    <mergeCell ref="C27:G27"/>
    <mergeCell ref="J10:K10"/>
    <mergeCell ref="G20:J20"/>
    <mergeCell ref="C23:G23"/>
    <mergeCell ref="C26:F26"/>
    <mergeCell ref="C25:F25"/>
    <mergeCell ref="L24:P26"/>
  </mergeCells>
  <conditionalFormatting sqref="H27:J27">
    <cfRule type="cellIs" priority="1" dxfId="4" operator="equal" stopIfTrue="1">
      <formula>"FAIL"</formula>
    </cfRule>
  </conditionalFormatting>
  <conditionalFormatting sqref="K21:L21">
    <cfRule type="cellIs" priority="2" dxfId="5" operator="equal" stopIfTrue="1">
      <formula>"FAIL"</formula>
    </cfRule>
  </conditionalFormatting>
  <conditionalFormatting sqref="J10:K10">
    <cfRule type="cellIs" priority="3" dxfId="4" operator="equal" stopIfTrue="1">
      <formula>"Insufficient"</formula>
    </cfRule>
  </conditionalFormatting>
  <printOptions/>
  <pageMargins left="0.75" right="0.75" top="1" bottom="1" header="0.5" footer="0.5"/>
  <pageSetup fitToHeight="1" fitToWidth="1" horizontalDpi="600" verticalDpi="600" orientation="portrait" scale="7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mcelroyf</dc:creator>
  <cp:keywords/>
  <dc:description/>
  <cp:lastModifiedBy>mcelroyf</cp:lastModifiedBy>
  <cp:lastPrinted>2007-02-08T20:54:42Z</cp:lastPrinted>
  <dcterms:created xsi:type="dcterms:W3CDTF">2006-10-11T19:18:36Z</dcterms:created>
  <dcterms:modified xsi:type="dcterms:W3CDTF">2007-03-15T18:52:22Z</dcterms:modified>
  <cp:category/>
  <cp:version/>
  <cp:contentType/>
  <cp:contentStatus/>
</cp:coreProperties>
</file>